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0" windowWidth="12240" windowHeight="7755" tabRatio="935" firstSheet="10" activeTab="10"/>
  </bookViews>
  <sheets>
    <sheet name="Hoja2" sheetId="107" state="hidden" r:id="rId1"/>
    <sheet name="DESGLOCE POR OBRA" sheetId="109" state="hidden" r:id="rId2"/>
    <sheet name="Hoja3" sheetId="130" state="hidden" r:id="rId3"/>
    <sheet name="Hoja4" sheetId="131" state="hidden" r:id="rId4"/>
    <sheet name="Hoja1" sheetId="129" state="hidden" r:id="rId5"/>
    <sheet name="Hoja5" sheetId="132" state="hidden" r:id="rId6"/>
    <sheet name="Hoja6" sheetId="133" state="hidden" r:id="rId7"/>
    <sheet name="Hoja7" sheetId="134" state="hidden" r:id="rId8"/>
    <sheet name="Hoja8" sheetId="135" state="hidden" r:id="rId9"/>
    <sheet name="Hoja9" sheetId="136" state="hidden" r:id="rId10"/>
    <sheet name="REINTEGROS RAMO 23" sheetId="160" r:id="rId11"/>
  </sheets>
  <externalReferences>
    <externalReference r:id="rId12"/>
  </externalReferences>
  <definedNames>
    <definedName name="_xlnm._FilterDatabase" localSheetId="10" hidden="1">'REINTEGROS RAMO 23'!$A$1:$AD$36</definedName>
    <definedName name="_xlnm.Print_Area" localSheetId="1">'DESGLOCE POR OBRA'!$A$583:$Y$606</definedName>
    <definedName name="_xlnm.Print_Area" localSheetId="10">'REINTEGROS RAMO 23'!$A$1:$AD$36</definedName>
    <definedName name="PROYECTOS">'[1]NOMINA 4n'!$DL$81:$DM$83</definedName>
    <definedName name="_xlnm.Print_Titles" localSheetId="1">'DESGLOCE POR OBRA'!$1:$6</definedName>
  </definedNames>
  <calcPr calcId="145621"/>
</workbook>
</file>

<file path=xl/calcChain.xml><?xml version="1.0" encoding="utf-8"?>
<calcChain xmlns="http://schemas.openxmlformats.org/spreadsheetml/2006/main">
  <c r="AC18" i="160" l="1"/>
  <c r="AB18" i="160" s="1"/>
  <c r="Y18" i="160" s="1"/>
  <c r="U19" i="160"/>
  <c r="V19" i="160"/>
  <c r="W19" i="160"/>
  <c r="U26" i="160"/>
  <c r="V26" i="160"/>
  <c r="W26" i="160"/>
  <c r="U36" i="160"/>
  <c r="V36" i="160"/>
  <c r="W36" i="160"/>
  <c r="AD36" i="160"/>
  <c r="AA36" i="160"/>
  <c r="Z36" i="160"/>
  <c r="X36" i="160"/>
  <c r="S36" i="160"/>
  <c r="Q36" i="160"/>
  <c r="O36" i="160"/>
  <c r="M36" i="160"/>
  <c r="AB35" i="160"/>
  <c r="Y35" i="160" s="1"/>
  <c r="AB34" i="160"/>
  <c r="Y34" i="160" s="1"/>
  <c r="AB33" i="160"/>
  <c r="Y33" i="160" s="1"/>
  <c r="AB32" i="160"/>
  <c r="Y32" i="160" s="1"/>
  <c r="AB31" i="160"/>
  <c r="Y31" i="160" s="1"/>
  <c r="AB30" i="160"/>
  <c r="Y30" i="160" s="1"/>
  <c r="AC29" i="160"/>
  <c r="AC36" i="160" s="1"/>
  <c r="AD26" i="160"/>
  <c r="AA26" i="160"/>
  <c r="Z26" i="160"/>
  <c r="X26" i="160"/>
  <c r="S26" i="160"/>
  <c r="Q26" i="160"/>
  <c r="O26" i="160"/>
  <c r="M26" i="160"/>
  <c r="AB25" i="160"/>
  <c r="Y25" i="160" s="1"/>
  <c r="AB24" i="160"/>
  <c r="Y24" i="160" s="1"/>
  <c r="AC23" i="160"/>
  <c r="AC26" i="160" s="1"/>
  <c r="AB22" i="160"/>
  <c r="Y22" i="160" s="1"/>
  <c r="AD19" i="160"/>
  <c r="AA19" i="160"/>
  <c r="Z19" i="160"/>
  <c r="S19" i="160"/>
  <c r="Q19" i="160"/>
  <c r="O19" i="160"/>
  <c r="M19" i="160"/>
  <c r="AC17" i="160"/>
  <c r="AB17" i="160" s="1"/>
  <c r="Y17" i="160" s="1"/>
  <c r="AB16" i="160"/>
  <c r="Y16" i="160" s="1"/>
  <c r="AB15" i="160"/>
  <c r="Y15" i="160" s="1"/>
  <c r="AC14" i="160"/>
  <c r="AB14" i="160" s="1"/>
  <c r="Y14" i="160" s="1"/>
  <c r="AB13" i="160"/>
  <c r="Y13" i="160" s="1"/>
  <c r="AB12" i="160"/>
  <c r="Y12" i="160" s="1"/>
  <c r="AC11" i="160"/>
  <c r="AB11" i="160" s="1"/>
  <c r="Y11" i="160" s="1"/>
  <c r="AC10" i="160"/>
  <c r="AB9" i="160"/>
  <c r="Y9" i="160" s="1"/>
  <c r="AC8" i="160"/>
  <c r="AB8" i="160" s="1"/>
  <c r="Y8" i="160" s="1"/>
  <c r="AB7" i="160"/>
  <c r="Y7" i="160" s="1"/>
  <c r="AB6" i="160"/>
  <c r="Y6" i="160" s="1"/>
  <c r="AB5" i="160"/>
  <c r="Y5" i="160" s="1"/>
  <c r="AB4" i="160"/>
  <c r="Y4" i="160" s="1"/>
  <c r="AB3" i="160"/>
  <c r="Y3" i="160" s="1"/>
  <c r="AC2" i="160"/>
  <c r="AB2" i="160" s="1"/>
  <c r="Y2" i="160" s="1"/>
  <c r="AB29" i="160" l="1"/>
  <c r="Y29" i="160" s="1"/>
  <c r="AC19" i="160"/>
  <c r="AB23" i="160"/>
  <c r="Y23" i="160" s="1"/>
  <c r="Y26" i="160" s="1"/>
  <c r="AB10" i="160"/>
  <c r="Y10" i="160" s="1"/>
  <c r="Y19" i="160" s="1"/>
  <c r="AB36" i="160"/>
  <c r="X19" i="160"/>
  <c r="AB19" i="160" l="1"/>
  <c r="AB26" i="160"/>
  <c r="Y36" i="160"/>
  <c r="D12" i="135" l="1"/>
  <c r="F14" i="135"/>
  <c r="E16" i="135"/>
  <c r="G16" i="135" s="1"/>
  <c r="E14" i="135"/>
  <c r="G14" i="135" s="1"/>
  <c r="E13" i="135"/>
  <c r="G13" i="135" s="1"/>
  <c r="F13" i="135"/>
  <c r="F17" i="135" s="1"/>
  <c r="E15" i="135"/>
  <c r="G15" i="135" s="1"/>
  <c r="C17" i="135"/>
  <c r="C12" i="135"/>
  <c r="B12" i="135"/>
  <c r="E12" i="135" s="1"/>
  <c r="G12" i="135" s="1"/>
  <c r="Q9" i="135"/>
  <c r="P12" i="135"/>
  <c r="P11" i="135"/>
  <c r="O7" i="135"/>
  <c r="P10" i="135"/>
  <c r="N10" i="135"/>
  <c r="N13" i="135"/>
  <c r="N12" i="135"/>
  <c r="N14" i="135" l="1"/>
  <c r="P13" i="135"/>
  <c r="D17" i="135"/>
  <c r="B17" i="135"/>
  <c r="I11" i="135"/>
  <c r="I9" i="135"/>
  <c r="L13" i="135"/>
  <c r="L14" i="135" s="1"/>
  <c r="L12" i="135"/>
  <c r="L11" i="135"/>
  <c r="I10" i="135" l="1"/>
  <c r="I12" i="135" s="1"/>
  <c r="E17" i="135"/>
  <c r="G17" i="135" s="1"/>
  <c r="A102" i="134" l="1"/>
  <c r="G22" i="133" l="1"/>
  <c r="G19" i="133"/>
  <c r="G18" i="133"/>
  <c r="G15" i="133"/>
  <c r="G14" i="133"/>
  <c r="G12" i="133"/>
  <c r="G10" i="133"/>
  <c r="G9" i="133"/>
  <c r="M7" i="130" l="1"/>
  <c r="M5" i="130"/>
  <c r="L7" i="130"/>
  <c r="L5" i="130"/>
  <c r="K13" i="130"/>
  <c r="K14" i="130" s="1"/>
  <c r="K12" i="130"/>
  <c r="K7" i="130"/>
  <c r="K8" i="130" s="1"/>
  <c r="K5" i="130"/>
  <c r="K6" i="130" s="1"/>
  <c r="K9" i="130" s="1"/>
  <c r="J7" i="130"/>
  <c r="J5" i="130"/>
  <c r="I7" i="130"/>
  <c r="I8" i="130" s="1"/>
  <c r="I5" i="130"/>
  <c r="I6" i="130" s="1"/>
  <c r="I9" i="130" s="1"/>
  <c r="K15" i="130" l="1"/>
  <c r="L6" i="130"/>
  <c r="L8" i="130" s="1"/>
  <c r="J6" i="130"/>
  <c r="J8" i="130" s="1"/>
  <c r="M6" i="130"/>
  <c r="M8" i="130" s="1"/>
  <c r="G8" i="130"/>
  <c r="F17" i="133" l="1"/>
  <c r="G17" i="133" s="1"/>
  <c r="F17" i="132"/>
  <c r="F11" i="132" l="1"/>
  <c r="G11" i="132" s="1"/>
  <c r="F11" i="133" l="1"/>
  <c r="G11" i="133" s="1"/>
  <c r="F7" i="132" l="1"/>
  <c r="F7" i="133" l="1"/>
  <c r="F13" i="133" l="1"/>
  <c r="G13" i="133" s="1"/>
  <c r="F13" i="132"/>
  <c r="F8" i="133" l="1"/>
  <c r="F23" i="133"/>
  <c r="G23" i="133" s="1"/>
  <c r="F24" i="132"/>
  <c r="F8" i="132"/>
  <c r="D13" i="132" l="1"/>
  <c r="D15" i="132" l="1"/>
  <c r="G15" i="132" s="1"/>
  <c r="D18" i="132"/>
  <c r="G18" i="132" s="1"/>
  <c r="C7" i="133" l="1"/>
  <c r="C7" i="132"/>
  <c r="D12" i="132"/>
  <c r="D7" i="132" l="1"/>
  <c r="D7" i="133"/>
  <c r="C8" i="132" l="1"/>
  <c r="G8" i="132" s="1"/>
  <c r="C8" i="133"/>
  <c r="G8" i="133" s="1"/>
  <c r="D20" i="133" l="1"/>
  <c r="G20" i="133" s="1"/>
  <c r="D20" i="132"/>
  <c r="G20" i="132" s="1"/>
  <c r="D10" i="132" l="1"/>
  <c r="D19" i="132" l="1"/>
  <c r="G19" i="132" s="1"/>
  <c r="D9" i="132" l="1"/>
  <c r="D16" i="133" l="1"/>
  <c r="G16" i="133" s="1"/>
  <c r="D16" i="132"/>
  <c r="D17" i="132"/>
  <c r="D14" i="132" l="1"/>
  <c r="E12" i="132" l="1"/>
  <c r="G12" i="132" s="1"/>
  <c r="E24" i="132" l="1"/>
  <c r="G24" i="132" s="1"/>
  <c r="E7" i="133" l="1"/>
  <c r="G7" i="133" s="1"/>
  <c r="E7" i="132"/>
  <c r="G7" i="132" s="1"/>
  <c r="E23" i="132" l="1"/>
  <c r="G23" i="132" s="1"/>
  <c r="E13" i="132" l="1"/>
  <c r="G13" i="132" s="1"/>
  <c r="E16" i="132" l="1"/>
  <c r="G16" i="132" s="1"/>
  <c r="E22" i="132"/>
  <c r="E9" i="132"/>
  <c r="G9" i="132" s="1"/>
  <c r="E14" i="132" l="1"/>
  <c r="G14" i="132" s="1"/>
  <c r="G22" i="132"/>
  <c r="I22" i="132"/>
  <c r="E21" i="133"/>
  <c r="G21" i="133" s="1"/>
  <c r="E21" i="132"/>
  <c r="G21" i="132" s="1"/>
  <c r="E17" i="132"/>
  <c r="G17" i="132" s="1"/>
  <c r="Q600" i="109" l="1"/>
  <c r="T321" i="109" l="1"/>
  <c r="P383" i="109"/>
  <c r="P654" i="109" s="1"/>
  <c r="Q616" i="109"/>
  <c r="Q638" i="109"/>
  <c r="N580" i="109" l="1"/>
  <c r="W609" i="109"/>
  <c r="Q606" i="109"/>
  <c r="Q6" i="109"/>
  <c r="N606" i="109"/>
  <c r="N616" i="109"/>
  <c r="J652" i="109"/>
  <c r="I652" i="109"/>
  <c r="H652" i="109"/>
  <c r="G652" i="109"/>
  <c r="F652" i="109"/>
  <c r="S651" i="109"/>
  <c r="R651" i="109"/>
  <c r="Y651" i="109"/>
  <c r="M651" i="109"/>
  <c r="Q651" i="109" s="1"/>
  <c r="K651" i="109"/>
  <c r="S650" i="109"/>
  <c r="R650" i="109"/>
  <c r="Y650" i="109"/>
  <c r="M650" i="109"/>
  <c r="Q650" i="109" s="1"/>
  <c r="K650" i="109"/>
  <c r="S649" i="109"/>
  <c r="R649" i="109"/>
  <c r="Y649" i="109"/>
  <c r="M649" i="109"/>
  <c r="Q649" i="109" s="1"/>
  <c r="K649" i="109"/>
  <c r="J647" i="109"/>
  <c r="I647" i="109"/>
  <c r="H647" i="109"/>
  <c r="G647" i="109"/>
  <c r="F647" i="109"/>
  <c r="S646" i="109"/>
  <c r="R646" i="109"/>
  <c r="Y646" i="109"/>
  <c r="M646" i="109"/>
  <c r="Q646" i="109" s="1"/>
  <c r="K646" i="109"/>
  <c r="J644" i="109"/>
  <c r="I644" i="109"/>
  <c r="H644" i="109"/>
  <c r="G644" i="109"/>
  <c r="F644" i="109"/>
  <c r="S643" i="109"/>
  <c r="R643" i="109"/>
  <c r="Y643" i="109"/>
  <c r="M643" i="109"/>
  <c r="Q643" i="109" s="1"/>
  <c r="K643" i="109"/>
  <c r="S642" i="109"/>
  <c r="R642" i="109"/>
  <c r="Y642" i="109"/>
  <c r="M642" i="109"/>
  <c r="K642" i="109"/>
  <c r="J638" i="109"/>
  <c r="I638" i="109"/>
  <c r="H638" i="109"/>
  <c r="G638" i="109"/>
  <c r="F638" i="109"/>
  <c r="S637" i="109"/>
  <c r="W637" i="109" s="1"/>
  <c r="R637" i="109"/>
  <c r="Y637" i="109"/>
  <c r="M637" i="109"/>
  <c r="N637" i="109" s="1"/>
  <c r="K637" i="109"/>
  <c r="S636" i="109"/>
  <c r="W636" i="109" s="1"/>
  <c r="R636" i="109"/>
  <c r="Y636" i="109"/>
  <c r="M636" i="109"/>
  <c r="K636" i="109"/>
  <c r="S635" i="109"/>
  <c r="W635" i="109" s="1"/>
  <c r="R635" i="109"/>
  <c r="Y635" i="109"/>
  <c r="M635" i="109"/>
  <c r="K635" i="109"/>
  <c r="S634" i="109"/>
  <c r="W634" i="109" s="1"/>
  <c r="R634" i="109"/>
  <c r="Y634" i="109"/>
  <c r="M634" i="109"/>
  <c r="N634" i="109" s="1"/>
  <c r="K634" i="109"/>
  <c r="S633" i="109"/>
  <c r="W633" i="109" s="1"/>
  <c r="R633" i="109"/>
  <c r="Y633" i="109"/>
  <c r="M633" i="109"/>
  <c r="N633" i="109" s="1"/>
  <c r="O633" i="109" s="1"/>
  <c r="K633" i="109"/>
  <c r="S632" i="109"/>
  <c r="W632" i="109" s="1"/>
  <c r="R632" i="109"/>
  <c r="Y632" i="109"/>
  <c r="M632" i="109"/>
  <c r="K632" i="109"/>
  <c r="S631" i="109"/>
  <c r="W631" i="109" s="1"/>
  <c r="R631" i="109"/>
  <c r="Y631" i="109"/>
  <c r="M631" i="109"/>
  <c r="K631" i="109"/>
  <c r="S630" i="109"/>
  <c r="W630" i="109" s="1"/>
  <c r="R630" i="109"/>
  <c r="Y630" i="109"/>
  <c r="M630" i="109"/>
  <c r="K630" i="109"/>
  <c r="S629" i="109"/>
  <c r="W629" i="109" s="1"/>
  <c r="R629" i="109"/>
  <c r="Y629" i="109"/>
  <c r="M629" i="109"/>
  <c r="K629" i="109"/>
  <c r="S628" i="109"/>
  <c r="W628" i="109" s="1"/>
  <c r="R628" i="109"/>
  <c r="Y628" i="109"/>
  <c r="M628" i="109"/>
  <c r="K628" i="109"/>
  <c r="S627" i="109"/>
  <c r="W627" i="109" s="1"/>
  <c r="R627" i="109"/>
  <c r="Y627" i="109"/>
  <c r="M627" i="109"/>
  <c r="K627" i="109"/>
  <c r="S626" i="109"/>
  <c r="W626" i="109" s="1"/>
  <c r="R626" i="109"/>
  <c r="Y626" i="109"/>
  <c r="M626" i="109"/>
  <c r="N626" i="109" s="1"/>
  <c r="O626" i="109" s="1"/>
  <c r="K626" i="109"/>
  <c r="S625" i="109"/>
  <c r="W625" i="109" s="1"/>
  <c r="R625" i="109"/>
  <c r="Y625" i="109"/>
  <c r="M625" i="109"/>
  <c r="K625" i="109"/>
  <c r="S624" i="109"/>
  <c r="W624" i="109" s="1"/>
  <c r="R624" i="109"/>
  <c r="Y624" i="109"/>
  <c r="M624" i="109"/>
  <c r="K624" i="109"/>
  <c r="S623" i="109"/>
  <c r="W623" i="109" s="1"/>
  <c r="R623" i="109"/>
  <c r="Y623" i="109"/>
  <c r="M623" i="109"/>
  <c r="N623" i="109" s="1"/>
  <c r="K623" i="109"/>
  <c r="S622" i="109"/>
  <c r="W622" i="109" s="1"/>
  <c r="R622" i="109"/>
  <c r="Y622" i="109"/>
  <c r="M622" i="109"/>
  <c r="K622" i="109"/>
  <c r="S621" i="109"/>
  <c r="W621" i="109" s="1"/>
  <c r="R621" i="109"/>
  <c r="Y621" i="109"/>
  <c r="M621" i="109"/>
  <c r="K621" i="109"/>
  <c r="S620" i="109"/>
  <c r="W620" i="109" s="1"/>
  <c r="R620" i="109"/>
  <c r="Y620" i="109"/>
  <c r="M620" i="109"/>
  <c r="K620" i="109"/>
  <c r="S619" i="109"/>
  <c r="W619" i="109" s="1"/>
  <c r="R619" i="109"/>
  <c r="Y619" i="109"/>
  <c r="M619" i="109"/>
  <c r="K619" i="109"/>
  <c r="J616" i="109"/>
  <c r="I616" i="109"/>
  <c r="H616" i="109"/>
  <c r="G616" i="109"/>
  <c r="F616" i="109"/>
  <c r="S615" i="109"/>
  <c r="R615" i="109"/>
  <c r="Y615" i="109"/>
  <c r="M615" i="109"/>
  <c r="K615" i="109"/>
  <c r="S614" i="109"/>
  <c r="R614" i="109"/>
  <c r="Y614" i="109"/>
  <c r="M614" i="109"/>
  <c r="K614" i="109"/>
  <c r="S613" i="109"/>
  <c r="W613" i="109" s="1"/>
  <c r="R613" i="109"/>
  <c r="Y613" i="109"/>
  <c r="M613" i="109"/>
  <c r="K613" i="109"/>
  <c r="S612" i="109"/>
  <c r="W612" i="109" s="1"/>
  <c r="R612" i="109"/>
  <c r="M612" i="109"/>
  <c r="K612" i="109"/>
  <c r="S611" i="109"/>
  <c r="W611" i="109" s="1"/>
  <c r="R611" i="109"/>
  <c r="Y611" i="109"/>
  <c r="M611" i="109"/>
  <c r="K611" i="109"/>
  <c r="S610" i="109"/>
  <c r="W610" i="109" s="1"/>
  <c r="R610" i="109"/>
  <c r="Y610" i="109"/>
  <c r="M610" i="109"/>
  <c r="K610" i="109"/>
  <c r="Y609" i="109"/>
  <c r="M609" i="109"/>
  <c r="T609" i="109" s="1"/>
  <c r="K609" i="109"/>
  <c r="J606" i="109"/>
  <c r="I606" i="109"/>
  <c r="H606" i="109"/>
  <c r="G606" i="109"/>
  <c r="F606" i="109"/>
  <c r="S605" i="109"/>
  <c r="W605" i="109" s="1"/>
  <c r="R605" i="109"/>
  <c r="Y605" i="109"/>
  <c r="M605" i="109"/>
  <c r="K605" i="109"/>
  <c r="S604" i="109"/>
  <c r="W604" i="109" s="1"/>
  <c r="R604" i="109"/>
  <c r="Y604" i="109"/>
  <c r="M604" i="109"/>
  <c r="K604" i="109"/>
  <c r="S603" i="109"/>
  <c r="W603" i="109" s="1"/>
  <c r="R603" i="109"/>
  <c r="Y603" i="109"/>
  <c r="M603" i="109"/>
  <c r="K603" i="109"/>
  <c r="S602" i="109"/>
  <c r="W602" i="109" s="1"/>
  <c r="R602" i="109"/>
  <c r="Y602" i="109"/>
  <c r="M602" i="109"/>
  <c r="K602" i="109"/>
  <c r="S601" i="109"/>
  <c r="W601" i="109" s="1"/>
  <c r="R601" i="109"/>
  <c r="Y601" i="109"/>
  <c r="M601" i="109"/>
  <c r="K601" i="109"/>
  <c r="S600" i="109"/>
  <c r="W600" i="109" s="1"/>
  <c r="Y600" i="109"/>
  <c r="K600" i="109"/>
  <c r="S599" i="109"/>
  <c r="W599" i="109" s="1"/>
  <c r="R599" i="109"/>
  <c r="Y599" i="109"/>
  <c r="M599" i="109"/>
  <c r="K599" i="109"/>
  <c r="S598" i="109"/>
  <c r="W598" i="109" s="1"/>
  <c r="R598" i="109"/>
  <c r="Y598" i="109"/>
  <c r="M598" i="109"/>
  <c r="K598" i="109"/>
  <c r="S597" i="109"/>
  <c r="W597" i="109" s="1"/>
  <c r="R597" i="109"/>
  <c r="Y597" i="109"/>
  <c r="M597" i="109"/>
  <c r="K597" i="109"/>
  <c r="S596" i="109"/>
  <c r="W596" i="109" s="1"/>
  <c r="R596" i="109"/>
  <c r="Y596" i="109"/>
  <c r="M596" i="109"/>
  <c r="K596" i="109"/>
  <c r="S595" i="109"/>
  <c r="W595" i="109" s="1"/>
  <c r="R595" i="109"/>
  <c r="Y595" i="109"/>
  <c r="M595" i="109"/>
  <c r="K595" i="109"/>
  <c r="S594" i="109"/>
  <c r="W594" i="109" s="1"/>
  <c r="R594" i="109"/>
  <c r="M594" i="109"/>
  <c r="K594" i="109"/>
  <c r="S593" i="109"/>
  <c r="W593" i="109" s="1"/>
  <c r="R593" i="109"/>
  <c r="Y593" i="109"/>
  <c r="M593" i="109"/>
  <c r="K593" i="109"/>
  <c r="S592" i="109"/>
  <c r="R592" i="109"/>
  <c r="Y592" i="109"/>
  <c r="M592" i="109"/>
  <c r="K592" i="109"/>
  <c r="S591" i="109"/>
  <c r="R591" i="109"/>
  <c r="Y591" i="109"/>
  <c r="M591" i="109"/>
  <c r="K591" i="109"/>
  <c r="S590" i="109"/>
  <c r="R590" i="109"/>
  <c r="Y590" i="109"/>
  <c r="M590" i="109"/>
  <c r="K590" i="109"/>
  <c r="S589" i="109"/>
  <c r="R589" i="109"/>
  <c r="Y589" i="109"/>
  <c r="M589" i="109"/>
  <c r="K589" i="109"/>
  <c r="S588" i="109"/>
  <c r="R588" i="109"/>
  <c r="Y588" i="109"/>
  <c r="M588" i="109"/>
  <c r="K588" i="109"/>
  <c r="S587" i="109"/>
  <c r="R587" i="109"/>
  <c r="Y587" i="109"/>
  <c r="M587" i="109"/>
  <c r="K587" i="109"/>
  <c r="S586" i="109"/>
  <c r="R586" i="109"/>
  <c r="Y586" i="109"/>
  <c r="M586" i="109"/>
  <c r="K586" i="109"/>
  <c r="S585" i="109"/>
  <c r="R585" i="109"/>
  <c r="Y585" i="109"/>
  <c r="M585" i="109"/>
  <c r="K585" i="109"/>
  <c r="S584" i="109"/>
  <c r="R584" i="109"/>
  <c r="Y584" i="109"/>
  <c r="M584" i="109"/>
  <c r="K584" i="109"/>
  <c r="S583" i="109"/>
  <c r="R583" i="109"/>
  <c r="Y583" i="109"/>
  <c r="M583" i="109"/>
  <c r="O583" i="109" s="1"/>
  <c r="K583" i="109"/>
  <c r="J580" i="109"/>
  <c r="I580" i="109"/>
  <c r="H580" i="109"/>
  <c r="G580" i="109"/>
  <c r="F580" i="109"/>
  <c r="S579" i="109"/>
  <c r="R579" i="109"/>
  <c r="Y579" i="109"/>
  <c r="M579" i="109"/>
  <c r="O579" i="109" s="1"/>
  <c r="K579" i="109"/>
  <c r="S578" i="109"/>
  <c r="R578" i="109"/>
  <c r="Y578" i="109"/>
  <c r="M578" i="109"/>
  <c r="O578" i="109" s="1"/>
  <c r="K578" i="109"/>
  <c r="S577" i="109"/>
  <c r="R577" i="109"/>
  <c r="Y577" i="109"/>
  <c r="M577" i="109"/>
  <c r="O577" i="109" s="1"/>
  <c r="K577" i="109"/>
  <c r="S576" i="109"/>
  <c r="R576" i="109"/>
  <c r="Y576" i="109"/>
  <c r="M576" i="109"/>
  <c r="K576" i="109"/>
  <c r="S575" i="109"/>
  <c r="R575" i="109"/>
  <c r="Y575" i="109"/>
  <c r="M575" i="109"/>
  <c r="O575" i="109" s="1"/>
  <c r="K575" i="109"/>
  <c r="S574" i="109"/>
  <c r="R574" i="109"/>
  <c r="Y574" i="109"/>
  <c r="M574" i="109"/>
  <c r="O574" i="109" s="1"/>
  <c r="K574" i="109"/>
  <c r="S573" i="109"/>
  <c r="R573" i="109"/>
  <c r="Y573" i="109"/>
  <c r="M573" i="109"/>
  <c r="K573" i="109"/>
  <c r="J570" i="109"/>
  <c r="I570" i="109"/>
  <c r="H570" i="109"/>
  <c r="G570" i="109"/>
  <c r="F570" i="109"/>
  <c r="S569" i="109"/>
  <c r="R569" i="109"/>
  <c r="Y569" i="109"/>
  <c r="M569" i="109"/>
  <c r="K569" i="109"/>
  <c r="S568" i="109"/>
  <c r="R568" i="109"/>
  <c r="Y568" i="109"/>
  <c r="M568" i="109"/>
  <c r="N568" i="109" s="1"/>
  <c r="K568" i="109"/>
  <c r="S567" i="109"/>
  <c r="R567" i="109"/>
  <c r="Y567" i="109"/>
  <c r="M567" i="109"/>
  <c r="N567" i="109" s="1"/>
  <c r="K567" i="109"/>
  <c r="S566" i="109"/>
  <c r="R566" i="109"/>
  <c r="Y566" i="109"/>
  <c r="M566" i="109"/>
  <c r="K566" i="109"/>
  <c r="S565" i="109"/>
  <c r="R565" i="109"/>
  <c r="Y565" i="109"/>
  <c r="M565" i="109"/>
  <c r="K565" i="109"/>
  <c r="S564" i="109"/>
  <c r="R564" i="109"/>
  <c r="Y564" i="109"/>
  <c r="M564" i="109"/>
  <c r="K564" i="109"/>
  <c r="S563" i="109"/>
  <c r="R563" i="109"/>
  <c r="M563" i="109"/>
  <c r="N563" i="109" s="1"/>
  <c r="K563" i="109"/>
  <c r="S562" i="109"/>
  <c r="R562" i="109"/>
  <c r="M562" i="109"/>
  <c r="Q562" i="109" s="1"/>
  <c r="K562" i="109"/>
  <c r="Y559" i="109"/>
  <c r="J558" i="109"/>
  <c r="I558" i="109"/>
  <c r="H558" i="109"/>
  <c r="G558" i="109"/>
  <c r="F558" i="109"/>
  <c r="S557" i="109"/>
  <c r="R557" i="109"/>
  <c r="Y557" i="109"/>
  <c r="M557" i="109"/>
  <c r="Q557" i="109" s="1"/>
  <c r="K557" i="109"/>
  <c r="S556" i="109"/>
  <c r="R556" i="109"/>
  <c r="Y556" i="109"/>
  <c r="M556" i="109"/>
  <c r="Q556" i="109" s="1"/>
  <c r="K556" i="109"/>
  <c r="S555" i="109"/>
  <c r="R555" i="109"/>
  <c r="Y555" i="109"/>
  <c r="M555" i="109"/>
  <c r="Q555" i="109" s="1"/>
  <c r="K555" i="109"/>
  <c r="S554" i="109"/>
  <c r="R554" i="109"/>
  <c r="Y554" i="109"/>
  <c r="M554" i="109"/>
  <c r="N554" i="109" s="1"/>
  <c r="O554" i="109" s="1"/>
  <c r="K554" i="109"/>
  <c r="S553" i="109"/>
  <c r="R553" i="109"/>
  <c r="Y553" i="109"/>
  <c r="M553" i="109"/>
  <c r="N553" i="109" s="1"/>
  <c r="O553" i="109" s="1"/>
  <c r="K553" i="109"/>
  <c r="S552" i="109"/>
  <c r="R552" i="109"/>
  <c r="Y552" i="109"/>
  <c r="M552" i="109"/>
  <c r="Q552" i="109" s="1"/>
  <c r="K552" i="109"/>
  <c r="S551" i="109"/>
  <c r="R551" i="109"/>
  <c r="Y551" i="109"/>
  <c r="M551" i="109"/>
  <c r="Q551" i="109" s="1"/>
  <c r="K551" i="109"/>
  <c r="S550" i="109"/>
  <c r="R550" i="109"/>
  <c r="Y550" i="109"/>
  <c r="M550" i="109"/>
  <c r="K550" i="109"/>
  <c r="S549" i="109"/>
  <c r="R549" i="109"/>
  <c r="M549" i="109"/>
  <c r="N549" i="109" s="1"/>
  <c r="O549" i="109" s="1"/>
  <c r="K549" i="109"/>
  <c r="S548" i="109"/>
  <c r="R548" i="109"/>
  <c r="M548" i="109"/>
  <c r="K548" i="109"/>
  <c r="J546" i="109"/>
  <c r="I546" i="109"/>
  <c r="H546" i="109"/>
  <c r="G546" i="109"/>
  <c r="F546" i="109"/>
  <c r="S545" i="109"/>
  <c r="R545" i="109"/>
  <c r="Y545" i="109"/>
  <c r="M545" i="109"/>
  <c r="N545" i="109" s="1"/>
  <c r="O545" i="109" s="1"/>
  <c r="K545" i="109"/>
  <c r="S544" i="109"/>
  <c r="R544" i="109"/>
  <c r="Y544" i="109"/>
  <c r="M544" i="109"/>
  <c r="N544" i="109" s="1"/>
  <c r="O544" i="109" s="1"/>
  <c r="K544" i="109"/>
  <c r="S543" i="109"/>
  <c r="R543" i="109"/>
  <c r="Y543" i="109"/>
  <c r="M543" i="109"/>
  <c r="K543" i="109"/>
  <c r="S542" i="109"/>
  <c r="R542" i="109"/>
  <c r="Y542" i="109"/>
  <c r="M542" i="109"/>
  <c r="N542" i="109" s="1"/>
  <c r="O542" i="109" s="1"/>
  <c r="K542" i="109"/>
  <c r="S541" i="109"/>
  <c r="R541" i="109"/>
  <c r="Y541" i="109"/>
  <c r="M541" i="109"/>
  <c r="Q541" i="109" s="1"/>
  <c r="K541" i="109"/>
  <c r="S540" i="109"/>
  <c r="R540" i="109"/>
  <c r="Y540" i="109"/>
  <c r="M540" i="109"/>
  <c r="N540" i="109" s="1"/>
  <c r="O540" i="109" s="1"/>
  <c r="K540" i="109"/>
  <c r="S539" i="109"/>
  <c r="R539" i="109"/>
  <c r="Y539" i="109"/>
  <c r="M539" i="109"/>
  <c r="Q539" i="109" s="1"/>
  <c r="K539" i="109"/>
  <c r="S538" i="109"/>
  <c r="R538" i="109"/>
  <c r="Y538" i="109"/>
  <c r="M538" i="109"/>
  <c r="N538" i="109" s="1"/>
  <c r="O538" i="109" s="1"/>
  <c r="K538" i="109"/>
  <c r="S537" i="109"/>
  <c r="R537" i="109"/>
  <c r="Y537" i="109"/>
  <c r="M537" i="109"/>
  <c r="N537" i="109" s="1"/>
  <c r="O537" i="109" s="1"/>
  <c r="K537" i="109"/>
  <c r="S536" i="109"/>
  <c r="R536" i="109"/>
  <c r="Y536" i="109"/>
  <c r="M536" i="109"/>
  <c r="N536" i="109" s="1"/>
  <c r="O536" i="109" s="1"/>
  <c r="K536" i="109"/>
  <c r="S535" i="109"/>
  <c r="R535" i="109"/>
  <c r="Y535" i="109"/>
  <c r="M535" i="109"/>
  <c r="K535" i="109"/>
  <c r="S534" i="109"/>
  <c r="R534" i="109"/>
  <c r="Y534" i="109"/>
  <c r="M534" i="109"/>
  <c r="Q534" i="109" s="1"/>
  <c r="K534" i="109"/>
  <c r="S533" i="109"/>
  <c r="R533" i="109"/>
  <c r="Y533" i="109"/>
  <c r="M533" i="109"/>
  <c r="N533" i="109" s="1"/>
  <c r="O533" i="109" s="1"/>
  <c r="K533" i="109"/>
  <c r="S532" i="109"/>
  <c r="R532" i="109"/>
  <c r="Y532" i="109"/>
  <c r="M532" i="109"/>
  <c r="N532" i="109" s="1"/>
  <c r="O532" i="109" s="1"/>
  <c r="K532" i="109"/>
  <c r="S531" i="109"/>
  <c r="R531" i="109"/>
  <c r="Y531" i="109"/>
  <c r="M531" i="109"/>
  <c r="K531" i="109"/>
  <c r="S530" i="109"/>
  <c r="R530" i="109"/>
  <c r="Y530" i="109"/>
  <c r="M530" i="109"/>
  <c r="Q530" i="109" s="1"/>
  <c r="K530" i="109"/>
  <c r="S529" i="109"/>
  <c r="R529" i="109"/>
  <c r="Y529" i="109"/>
  <c r="M529" i="109"/>
  <c r="N529" i="109" s="1"/>
  <c r="O529" i="109" s="1"/>
  <c r="K529" i="109"/>
  <c r="S528" i="109"/>
  <c r="R528" i="109"/>
  <c r="Y528" i="109"/>
  <c r="M528" i="109"/>
  <c r="N528" i="109" s="1"/>
  <c r="O528" i="109" s="1"/>
  <c r="K528" i="109"/>
  <c r="S527" i="109"/>
  <c r="R527" i="109"/>
  <c r="Y527" i="109"/>
  <c r="M527" i="109"/>
  <c r="K527" i="109"/>
  <c r="S526" i="109"/>
  <c r="R526" i="109"/>
  <c r="Y526" i="109"/>
  <c r="M526" i="109"/>
  <c r="N526" i="109" s="1"/>
  <c r="O526" i="109" s="1"/>
  <c r="K526" i="109"/>
  <c r="S525" i="109"/>
  <c r="R525" i="109"/>
  <c r="Y525" i="109"/>
  <c r="M525" i="109"/>
  <c r="Q525" i="109" s="1"/>
  <c r="K525" i="109"/>
  <c r="S524" i="109"/>
  <c r="R524" i="109"/>
  <c r="Y524" i="109"/>
  <c r="M524" i="109"/>
  <c r="N524" i="109" s="1"/>
  <c r="O524" i="109" s="1"/>
  <c r="K524" i="109"/>
  <c r="S523" i="109"/>
  <c r="R523" i="109"/>
  <c r="Y523" i="109"/>
  <c r="M523" i="109"/>
  <c r="Q523" i="109" s="1"/>
  <c r="K523" i="109"/>
  <c r="S522" i="109"/>
  <c r="R522" i="109"/>
  <c r="Y522" i="109"/>
  <c r="M522" i="109"/>
  <c r="N522" i="109" s="1"/>
  <c r="O522" i="109" s="1"/>
  <c r="K522" i="109"/>
  <c r="S521" i="109"/>
  <c r="R521" i="109"/>
  <c r="Y521" i="109"/>
  <c r="M521" i="109"/>
  <c r="N521" i="109" s="1"/>
  <c r="O521" i="109" s="1"/>
  <c r="K521" i="109"/>
  <c r="S520" i="109"/>
  <c r="R520" i="109"/>
  <c r="Y520" i="109"/>
  <c r="M520" i="109"/>
  <c r="N520" i="109" s="1"/>
  <c r="O520" i="109" s="1"/>
  <c r="K520" i="109"/>
  <c r="S519" i="109"/>
  <c r="R519" i="109"/>
  <c r="Y519" i="109"/>
  <c r="M519" i="109"/>
  <c r="K519" i="109"/>
  <c r="S518" i="109"/>
  <c r="R518" i="109"/>
  <c r="Y518" i="109"/>
  <c r="M518" i="109"/>
  <c r="Q518" i="109" s="1"/>
  <c r="K518" i="109"/>
  <c r="S517" i="109"/>
  <c r="R517" i="109"/>
  <c r="Y517" i="109"/>
  <c r="M517" i="109"/>
  <c r="Q517" i="109" s="1"/>
  <c r="K517" i="109"/>
  <c r="S516" i="109"/>
  <c r="R516" i="109"/>
  <c r="Y516" i="109"/>
  <c r="M516" i="109"/>
  <c r="N516" i="109" s="1"/>
  <c r="O516" i="109" s="1"/>
  <c r="K516" i="109"/>
  <c r="S515" i="109"/>
  <c r="R515" i="109"/>
  <c r="Y515" i="109"/>
  <c r="M515" i="109"/>
  <c r="K515" i="109"/>
  <c r="S514" i="109"/>
  <c r="R514" i="109"/>
  <c r="Y514" i="109"/>
  <c r="M514" i="109"/>
  <c r="Q514" i="109" s="1"/>
  <c r="K514" i="109"/>
  <c r="J512" i="109"/>
  <c r="I512" i="109"/>
  <c r="H512" i="109"/>
  <c r="G512" i="109"/>
  <c r="F512" i="109"/>
  <c r="S511" i="109"/>
  <c r="R511" i="109"/>
  <c r="Y511" i="109"/>
  <c r="M511" i="109"/>
  <c r="K511" i="109"/>
  <c r="S510" i="109"/>
  <c r="R510" i="109"/>
  <c r="Y510" i="109"/>
  <c r="M510" i="109"/>
  <c r="K510" i="109"/>
  <c r="S509" i="109"/>
  <c r="R509" i="109"/>
  <c r="Y509" i="109"/>
  <c r="M509" i="109"/>
  <c r="K509" i="109"/>
  <c r="S508" i="109"/>
  <c r="R508" i="109"/>
  <c r="Y508" i="109"/>
  <c r="M508" i="109"/>
  <c r="K508" i="109"/>
  <c r="S507" i="109"/>
  <c r="R507" i="109"/>
  <c r="Y507" i="109"/>
  <c r="M507" i="109"/>
  <c r="K507" i="109"/>
  <c r="S506" i="109"/>
  <c r="R506" i="109"/>
  <c r="Y506" i="109"/>
  <c r="M506" i="109"/>
  <c r="K506" i="109"/>
  <c r="S505" i="109"/>
  <c r="R505" i="109"/>
  <c r="Y505" i="109"/>
  <c r="M505" i="109"/>
  <c r="K505" i="109"/>
  <c r="S504" i="109"/>
  <c r="R504" i="109"/>
  <c r="Y504" i="109"/>
  <c r="M504" i="109"/>
  <c r="K504" i="109"/>
  <c r="S503" i="109"/>
  <c r="R503" i="109"/>
  <c r="Y503" i="109"/>
  <c r="M503" i="109"/>
  <c r="K503" i="109"/>
  <c r="J385" i="109"/>
  <c r="I385" i="109"/>
  <c r="H385" i="109"/>
  <c r="G385" i="109"/>
  <c r="F385" i="109"/>
  <c r="G383" i="109"/>
  <c r="S382" i="109"/>
  <c r="R382" i="109"/>
  <c r="Y382" i="109"/>
  <c r="M382" i="109"/>
  <c r="K382" i="109"/>
  <c r="S381" i="109"/>
  <c r="R381" i="109"/>
  <c r="Y381" i="109"/>
  <c r="M381" i="109"/>
  <c r="K381" i="109"/>
  <c r="S380" i="109"/>
  <c r="R380" i="109"/>
  <c r="Y380" i="109"/>
  <c r="M380" i="109"/>
  <c r="K380" i="109"/>
  <c r="S379" i="109"/>
  <c r="R379" i="109"/>
  <c r="Y379" i="109"/>
  <c r="M379" i="109"/>
  <c r="K379" i="109"/>
  <c r="S378" i="109"/>
  <c r="R378" i="109"/>
  <c r="Y378" i="109"/>
  <c r="M378" i="109"/>
  <c r="K378" i="109"/>
  <c r="S377" i="109"/>
  <c r="R377" i="109"/>
  <c r="Y377" i="109"/>
  <c r="M377" i="109"/>
  <c r="K377" i="109"/>
  <c r="S376" i="109"/>
  <c r="R376" i="109"/>
  <c r="Y376" i="109"/>
  <c r="M376" i="109"/>
  <c r="K376" i="109"/>
  <c r="S375" i="109"/>
  <c r="R375" i="109"/>
  <c r="Y375" i="109"/>
  <c r="M375" i="109"/>
  <c r="K375" i="109"/>
  <c r="S374" i="109"/>
  <c r="R374" i="109"/>
  <c r="Y374" i="109"/>
  <c r="M374" i="109"/>
  <c r="K374" i="109"/>
  <c r="S373" i="109"/>
  <c r="R373" i="109"/>
  <c r="Y373" i="109"/>
  <c r="M373" i="109"/>
  <c r="K373" i="109"/>
  <c r="S372" i="109"/>
  <c r="R372" i="109"/>
  <c r="Y372" i="109"/>
  <c r="M372" i="109"/>
  <c r="K372" i="109"/>
  <c r="S371" i="109"/>
  <c r="R371" i="109"/>
  <c r="Y371" i="109"/>
  <c r="M371" i="109"/>
  <c r="K371" i="109"/>
  <c r="S370" i="109"/>
  <c r="R370" i="109"/>
  <c r="Y370" i="109"/>
  <c r="M370" i="109"/>
  <c r="K370" i="109"/>
  <c r="S369" i="109"/>
  <c r="R369" i="109"/>
  <c r="Y369" i="109"/>
  <c r="M369" i="109"/>
  <c r="K369" i="109"/>
  <c r="S368" i="109"/>
  <c r="R368" i="109"/>
  <c r="Y368" i="109"/>
  <c r="M368" i="109"/>
  <c r="K368" i="109"/>
  <c r="S367" i="109"/>
  <c r="R367" i="109"/>
  <c r="Y367" i="109"/>
  <c r="M367" i="109"/>
  <c r="K367" i="109"/>
  <c r="S366" i="109"/>
  <c r="R366" i="109"/>
  <c r="Y366" i="109"/>
  <c r="M366" i="109"/>
  <c r="K366" i="109"/>
  <c r="S365" i="109"/>
  <c r="R365" i="109"/>
  <c r="Y365" i="109"/>
  <c r="M365" i="109"/>
  <c r="K365" i="109"/>
  <c r="S364" i="109"/>
  <c r="R364" i="109"/>
  <c r="Y364" i="109"/>
  <c r="M364" i="109"/>
  <c r="K364" i="109"/>
  <c r="S363" i="109"/>
  <c r="R363" i="109"/>
  <c r="Y363" i="109"/>
  <c r="M363" i="109"/>
  <c r="K363" i="109"/>
  <c r="S362" i="109"/>
  <c r="R362" i="109"/>
  <c r="Y362" i="109"/>
  <c r="M362" i="109"/>
  <c r="K362" i="109"/>
  <c r="S361" i="109"/>
  <c r="R361" i="109"/>
  <c r="Y361" i="109"/>
  <c r="M361" i="109"/>
  <c r="K361" i="109"/>
  <c r="S360" i="109"/>
  <c r="R360" i="109"/>
  <c r="Y360" i="109"/>
  <c r="M360" i="109"/>
  <c r="K360" i="109"/>
  <c r="S359" i="109"/>
  <c r="R359" i="109"/>
  <c r="Y359" i="109"/>
  <c r="M359" i="109"/>
  <c r="K359" i="109"/>
  <c r="S358" i="109"/>
  <c r="R358" i="109"/>
  <c r="Y358" i="109"/>
  <c r="M358" i="109"/>
  <c r="K358" i="109"/>
  <c r="S357" i="109"/>
  <c r="R357" i="109"/>
  <c r="Y357" i="109"/>
  <c r="M357" i="109"/>
  <c r="K357" i="109"/>
  <c r="S356" i="109"/>
  <c r="R356" i="109"/>
  <c r="Y356" i="109"/>
  <c r="M356" i="109"/>
  <c r="K356" i="109"/>
  <c r="S355" i="109"/>
  <c r="R355" i="109"/>
  <c r="Y355" i="109"/>
  <c r="M355" i="109"/>
  <c r="K355" i="109"/>
  <c r="S354" i="109"/>
  <c r="R354" i="109"/>
  <c r="Y354" i="109"/>
  <c r="M354" i="109"/>
  <c r="K354" i="109"/>
  <c r="S353" i="109"/>
  <c r="R353" i="109"/>
  <c r="Y353" i="109"/>
  <c r="M353" i="109"/>
  <c r="K353" i="109"/>
  <c r="S352" i="109"/>
  <c r="R352" i="109"/>
  <c r="Y352" i="109"/>
  <c r="M352" i="109"/>
  <c r="K352" i="109"/>
  <c r="S351" i="109"/>
  <c r="R351" i="109"/>
  <c r="Y351" i="109"/>
  <c r="M351" i="109"/>
  <c r="K351" i="109"/>
  <c r="S350" i="109"/>
  <c r="R350" i="109"/>
  <c r="Y350" i="109"/>
  <c r="M350" i="109"/>
  <c r="K350" i="109"/>
  <c r="S349" i="109"/>
  <c r="R349" i="109"/>
  <c r="Y349" i="109"/>
  <c r="M349" i="109"/>
  <c r="K349" i="109"/>
  <c r="S348" i="109"/>
  <c r="R348" i="109"/>
  <c r="Y348" i="109"/>
  <c r="M348" i="109"/>
  <c r="K348" i="109"/>
  <c r="S347" i="109"/>
  <c r="R347" i="109"/>
  <c r="Y347" i="109"/>
  <c r="M347" i="109"/>
  <c r="K347" i="109"/>
  <c r="S346" i="109"/>
  <c r="R346" i="109"/>
  <c r="Y346" i="109"/>
  <c r="M346" i="109"/>
  <c r="K346" i="109"/>
  <c r="S345" i="109"/>
  <c r="R345" i="109"/>
  <c r="Y345" i="109"/>
  <c r="M345" i="109"/>
  <c r="K345" i="109"/>
  <c r="S344" i="109"/>
  <c r="R344" i="109"/>
  <c r="Y344" i="109"/>
  <c r="M344" i="109"/>
  <c r="K344" i="109"/>
  <c r="S343" i="109"/>
  <c r="R343" i="109"/>
  <c r="Y343" i="109"/>
  <c r="M343" i="109"/>
  <c r="K343" i="109"/>
  <c r="S342" i="109"/>
  <c r="R342" i="109"/>
  <c r="Y342" i="109"/>
  <c r="M342" i="109"/>
  <c r="K342" i="109"/>
  <c r="S341" i="109"/>
  <c r="R341" i="109"/>
  <c r="Y341" i="109"/>
  <c r="M341" i="109"/>
  <c r="K341" i="109"/>
  <c r="S340" i="109"/>
  <c r="R340" i="109"/>
  <c r="Y340" i="109"/>
  <c r="M340" i="109"/>
  <c r="K340" i="109"/>
  <c r="S339" i="109"/>
  <c r="R339" i="109"/>
  <c r="Y339" i="109"/>
  <c r="M339" i="109"/>
  <c r="K339" i="109"/>
  <c r="S338" i="109"/>
  <c r="R338" i="109"/>
  <c r="Y338" i="109"/>
  <c r="M338" i="109"/>
  <c r="K338" i="109"/>
  <c r="S337" i="109"/>
  <c r="R337" i="109"/>
  <c r="Y337" i="109"/>
  <c r="M337" i="109"/>
  <c r="K337" i="109"/>
  <c r="S336" i="109"/>
  <c r="R336" i="109"/>
  <c r="Y336" i="109"/>
  <c r="M336" i="109"/>
  <c r="K336" i="109"/>
  <c r="S335" i="109"/>
  <c r="R335" i="109"/>
  <c r="Y335" i="109"/>
  <c r="M335" i="109"/>
  <c r="K335" i="109"/>
  <c r="S334" i="109"/>
  <c r="R334" i="109"/>
  <c r="Y334" i="109"/>
  <c r="M334" i="109"/>
  <c r="K334" i="109"/>
  <c r="S333" i="109"/>
  <c r="R333" i="109"/>
  <c r="Y333" i="109"/>
  <c r="M333" i="109"/>
  <c r="K333" i="109"/>
  <c r="S332" i="109"/>
  <c r="R332" i="109"/>
  <c r="Y332" i="109"/>
  <c r="M332" i="109"/>
  <c r="K332" i="109"/>
  <c r="S331" i="109"/>
  <c r="R331" i="109"/>
  <c r="Y331" i="109"/>
  <c r="M331" i="109"/>
  <c r="K331" i="109"/>
  <c r="S330" i="109"/>
  <c r="R330" i="109"/>
  <c r="Y330" i="109"/>
  <c r="M330" i="109"/>
  <c r="K330" i="109"/>
  <c r="S329" i="109"/>
  <c r="R329" i="109"/>
  <c r="Y329" i="109"/>
  <c r="M329" i="109"/>
  <c r="K329" i="109"/>
  <c r="S328" i="109"/>
  <c r="R328" i="109"/>
  <c r="Y328" i="109"/>
  <c r="M328" i="109"/>
  <c r="K328" i="109"/>
  <c r="S327" i="109"/>
  <c r="R327" i="109"/>
  <c r="Y327" i="109"/>
  <c r="M327" i="109"/>
  <c r="K327" i="109"/>
  <c r="S326" i="109"/>
  <c r="R326" i="109"/>
  <c r="Y326" i="109"/>
  <c r="M326" i="109"/>
  <c r="K326" i="109"/>
  <c r="S325" i="109"/>
  <c r="R325" i="109"/>
  <c r="Y325" i="109"/>
  <c r="M325" i="109"/>
  <c r="K325" i="109"/>
  <c r="S324" i="109"/>
  <c r="R324" i="109"/>
  <c r="Y324" i="109"/>
  <c r="M324" i="109"/>
  <c r="K324" i="109"/>
  <c r="S323" i="109"/>
  <c r="T323" i="109" s="1"/>
  <c r="R323" i="109"/>
  <c r="Y323" i="109"/>
  <c r="Q323" i="109"/>
  <c r="K323" i="109"/>
  <c r="S322" i="109"/>
  <c r="R322" i="109"/>
  <c r="Y322" i="109"/>
  <c r="M322" i="109"/>
  <c r="K322" i="109"/>
  <c r="R321" i="109"/>
  <c r="Y321" i="109"/>
  <c r="Q321" i="109"/>
  <c r="K321" i="109"/>
  <c r="S320" i="109"/>
  <c r="R320" i="109"/>
  <c r="Y320" i="109"/>
  <c r="M320" i="109"/>
  <c r="K320" i="109"/>
  <c r="S319" i="109"/>
  <c r="R319" i="109"/>
  <c r="Y319" i="109"/>
  <c r="M319" i="109"/>
  <c r="K319" i="109"/>
  <c r="S318" i="109"/>
  <c r="R318" i="109"/>
  <c r="Y318" i="109"/>
  <c r="M318" i="109"/>
  <c r="K318" i="109"/>
  <c r="S317" i="109"/>
  <c r="R317" i="109"/>
  <c r="Y317" i="109"/>
  <c r="M317" i="109"/>
  <c r="K317" i="109"/>
  <c r="S316" i="109"/>
  <c r="R316" i="109"/>
  <c r="Y316" i="109"/>
  <c r="M316" i="109"/>
  <c r="K316" i="109"/>
  <c r="S315" i="109"/>
  <c r="R315" i="109"/>
  <c r="Y315" i="109"/>
  <c r="M315" i="109"/>
  <c r="K315" i="109"/>
  <c r="S314" i="109"/>
  <c r="R314" i="109"/>
  <c r="Y314" i="109"/>
  <c r="M314" i="109"/>
  <c r="K314" i="109"/>
  <c r="S313" i="109"/>
  <c r="R313" i="109"/>
  <c r="Y313" i="109"/>
  <c r="M313" i="109"/>
  <c r="K313" i="109"/>
  <c r="S312" i="109"/>
  <c r="R312" i="109"/>
  <c r="Y312" i="109"/>
  <c r="M312" i="109"/>
  <c r="K312" i="109"/>
  <c r="S311" i="109"/>
  <c r="R311" i="109"/>
  <c r="Y311" i="109"/>
  <c r="M311" i="109"/>
  <c r="K311" i="109"/>
  <c r="S310" i="109"/>
  <c r="R310" i="109"/>
  <c r="Y310" i="109"/>
  <c r="M310" i="109"/>
  <c r="K310" i="109"/>
  <c r="S309" i="109"/>
  <c r="R309" i="109"/>
  <c r="Y309" i="109"/>
  <c r="M309" i="109"/>
  <c r="K309" i="109"/>
  <c r="S308" i="109"/>
  <c r="R308" i="109"/>
  <c r="Y308" i="109"/>
  <c r="M308" i="109"/>
  <c r="K308" i="109"/>
  <c r="S307" i="109"/>
  <c r="R307" i="109"/>
  <c r="Y307" i="109"/>
  <c r="M307" i="109"/>
  <c r="K307" i="109"/>
  <c r="S305" i="109"/>
  <c r="R305" i="109"/>
  <c r="Y305" i="109"/>
  <c r="M305" i="109"/>
  <c r="K305" i="109"/>
  <c r="S304" i="109"/>
  <c r="R304" i="109"/>
  <c r="Y304" i="109"/>
  <c r="M304" i="109"/>
  <c r="K304" i="109"/>
  <c r="S303" i="109"/>
  <c r="R303" i="109"/>
  <c r="Y303" i="109"/>
  <c r="M303" i="109"/>
  <c r="K303" i="109"/>
  <c r="S302" i="109"/>
  <c r="R302" i="109"/>
  <c r="Y302" i="109"/>
  <c r="M302" i="109"/>
  <c r="K302" i="109"/>
  <c r="S301" i="109"/>
  <c r="R301" i="109"/>
  <c r="Y301" i="109"/>
  <c r="M301" i="109"/>
  <c r="K301" i="109"/>
  <c r="S300" i="109"/>
  <c r="R300" i="109"/>
  <c r="Y300" i="109"/>
  <c r="M300" i="109"/>
  <c r="K300" i="109"/>
  <c r="S299" i="109"/>
  <c r="R299" i="109"/>
  <c r="Y299" i="109"/>
  <c r="M299" i="109"/>
  <c r="K299" i="109"/>
  <c r="S298" i="109"/>
  <c r="R298" i="109"/>
  <c r="Y298" i="109"/>
  <c r="M298" i="109"/>
  <c r="K298" i="109"/>
  <c r="S297" i="109"/>
  <c r="R297" i="109"/>
  <c r="Y297" i="109"/>
  <c r="M297" i="109"/>
  <c r="K297" i="109"/>
  <c r="S296" i="109"/>
  <c r="R296" i="109"/>
  <c r="Y296" i="109"/>
  <c r="M296" i="109"/>
  <c r="K296" i="109"/>
  <c r="S295" i="109"/>
  <c r="R295" i="109"/>
  <c r="Y295" i="109"/>
  <c r="M295" i="109"/>
  <c r="K295" i="109"/>
  <c r="S294" i="109"/>
  <c r="R294" i="109"/>
  <c r="Y294" i="109"/>
  <c r="M294" i="109"/>
  <c r="K294" i="109"/>
  <c r="S293" i="109"/>
  <c r="R293" i="109"/>
  <c r="Y293" i="109"/>
  <c r="M293" i="109"/>
  <c r="K293" i="109"/>
  <c r="S292" i="109"/>
  <c r="R292" i="109"/>
  <c r="Y292" i="109"/>
  <c r="M292" i="109"/>
  <c r="K292" i="109"/>
  <c r="S291" i="109"/>
  <c r="R291" i="109"/>
  <c r="Y291" i="109"/>
  <c r="M291" i="109"/>
  <c r="K291" i="109"/>
  <c r="S290" i="109"/>
  <c r="R290" i="109"/>
  <c r="Y290" i="109"/>
  <c r="M290" i="109"/>
  <c r="K290" i="109"/>
  <c r="S289" i="109"/>
  <c r="R289" i="109"/>
  <c r="Y289" i="109"/>
  <c r="M289" i="109"/>
  <c r="K289" i="109"/>
  <c r="S288" i="109"/>
  <c r="R288" i="109"/>
  <c r="Y288" i="109"/>
  <c r="M288" i="109"/>
  <c r="K288" i="109"/>
  <c r="S287" i="109"/>
  <c r="R287" i="109"/>
  <c r="Y287" i="109"/>
  <c r="M287" i="109"/>
  <c r="K287" i="109"/>
  <c r="S286" i="109"/>
  <c r="R286" i="109"/>
  <c r="Y286" i="109"/>
  <c r="M286" i="109"/>
  <c r="K286" i="109"/>
  <c r="S285" i="109"/>
  <c r="R285" i="109"/>
  <c r="Y285" i="109"/>
  <c r="M285" i="109"/>
  <c r="K285" i="109"/>
  <c r="S284" i="109"/>
  <c r="R284" i="109"/>
  <c r="Y284" i="109"/>
  <c r="M284" i="109"/>
  <c r="K284" i="109"/>
  <c r="S283" i="109"/>
  <c r="R283" i="109"/>
  <c r="Y283" i="109"/>
  <c r="M283" i="109"/>
  <c r="K283" i="109"/>
  <c r="S282" i="109"/>
  <c r="R282" i="109"/>
  <c r="Y282" i="109"/>
  <c r="M282" i="109"/>
  <c r="K282" i="109"/>
  <c r="S281" i="109"/>
  <c r="R281" i="109"/>
  <c r="Y281" i="109"/>
  <c r="M281" i="109"/>
  <c r="K281" i="109"/>
  <c r="S280" i="109"/>
  <c r="R280" i="109"/>
  <c r="Y280" i="109"/>
  <c r="M280" i="109"/>
  <c r="K280" i="109"/>
  <c r="S279" i="109"/>
  <c r="R279" i="109"/>
  <c r="Y279" i="109"/>
  <c r="M279" i="109"/>
  <c r="K279" i="109"/>
  <c r="S278" i="109"/>
  <c r="R278" i="109"/>
  <c r="Y278" i="109"/>
  <c r="M278" i="109"/>
  <c r="K278" i="109"/>
  <c r="S277" i="109"/>
  <c r="R277" i="109"/>
  <c r="Y277" i="109"/>
  <c r="M277" i="109"/>
  <c r="K277" i="109"/>
  <c r="S276" i="109"/>
  <c r="R276" i="109"/>
  <c r="Y276" i="109"/>
  <c r="M276" i="109"/>
  <c r="K276" i="109"/>
  <c r="S275" i="109"/>
  <c r="R275" i="109"/>
  <c r="Y275" i="109"/>
  <c r="M275" i="109"/>
  <c r="K275" i="109"/>
  <c r="S274" i="109"/>
  <c r="R274" i="109"/>
  <c r="Y274" i="109"/>
  <c r="M274" i="109"/>
  <c r="K274" i="109"/>
  <c r="S273" i="109"/>
  <c r="R273" i="109"/>
  <c r="Y273" i="109"/>
  <c r="M273" i="109"/>
  <c r="K273" i="109"/>
  <c r="S272" i="109"/>
  <c r="R272" i="109"/>
  <c r="Y272" i="109"/>
  <c r="M272" i="109"/>
  <c r="K272" i="109"/>
  <c r="S271" i="109"/>
  <c r="R271" i="109"/>
  <c r="Y271" i="109"/>
  <c r="M271" i="109"/>
  <c r="K271" i="109"/>
  <c r="S270" i="109"/>
  <c r="R270" i="109"/>
  <c r="Y270" i="109"/>
  <c r="M270" i="109"/>
  <c r="K270" i="109"/>
  <c r="S269" i="109"/>
  <c r="R269" i="109"/>
  <c r="Y269" i="109"/>
  <c r="M269" i="109"/>
  <c r="K269" i="109"/>
  <c r="S268" i="109"/>
  <c r="R268" i="109"/>
  <c r="Y268" i="109"/>
  <c r="M268" i="109"/>
  <c r="K268" i="109"/>
  <c r="S267" i="109"/>
  <c r="R267" i="109"/>
  <c r="Y267" i="109"/>
  <c r="M267" i="109"/>
  <c r="K267" i="109"/>
  <c r="S266" i="109"/>
  <c r="R266" i="109"/>
  <c r="Y266" i="109"/>
  <c r="M266" i="109"/>
  <c r="K266" i="109"/>
  <c r="S265" i="109"/>
  <c r="R265" i="109"/>
  <c r="Y265" i="109"/>
  <c r="M265" i="109"/>
  <c r="K265" i="109"/>
  <c r="S264" i="109"/>
  <c r="R264" i="109"/>
  <c r="Y264" i="109"/>
  <c r="M264" i="109"/>
  <c r="K264" i="109"/>
  <c r="S263" i="109"/>
  <c r="R263" i="109"/>
  <c r="Y263" i="109"/>
  <c r="M263" i="109"/>
  <c r="K263" i="109"/>
  <c r="S262" i="109"/>
  <c r="R262" i="109"/>
  <c r="Y262" i="109"/>
  <c r="M262" i="109"/>
  <c r="K262" i="109"/>
  <c r="S261" i="109"/>
  <c r="R261" i="109"/>
  <c r="Y261" i="109"/>
  <c r="M261" i="109"/>
  <c r="K261" i="109"/>
  <c r="S260" i="109"/>
  <c r="R260" i="109"/>
  <c r="Y260" i="109"/>
  <c r="M260" i="109"/>
  <c r="K260" i="109"/>
  <c r="S259" i="109"/>
  <c r="R259" i="109"/>
  <c r="Y259" i="109"/>
  <c r="M259" i="109"/>
  <c r="K259" i="109"/>
  <c r="S258" i="109"/>
  <c r="R258" i="109"/>
  <c r="Y258" i="109"/>
  <c r="M258" i="109"/>
  <c r="K258" i="109"/>
  <c r="S257" i="109"/>
  <c r="R257" i="109"/>
  <c r="Y257" i="109"/>
  <c r="M257" i="109"/>
  <c r="K257" i="109"/>
  <c r="S256" i="109"/>
  <c r="R256" i="109"/>
  <c r="Y256" i="109"/>
  <c r="M256" i="109"/>
  <c r="K256" i="109"/>
  <c r="S255" i="109"/>
  <c r="R255" i="109"/>
  <c r="Y255" i="109"/>
  <c r="M255" i="109"/>
  <c r="K255" i="109"/>
  <c r="S254" i="109"/>
  <c r="R254" i="109"/>
  <c r="Y254" i="109"/>
  <c r="M254" i="109"/>
  <c r="K254" i="109"/>
  <c r="S253" i="109"/>
  <c r="R253" i="109"/>
  <c r="Y253" i="109"/>
  <c r="M253" i="109"/>
  <c r="K253" i="109"/>
  <c r="S252" i="109"/>
  <c r="R252" i="109"/>
  <c r="Y252" i="109"/>
  <c r="M252" i="109"/>
  <c r="K252" i="109"/>
  <c r="S251" i="109"/>
  <c r="R251" i="109"/>
  <c r="Y251" i="109"/>
  <c r="M251" i="109"/>
  <c r="K251" i="109"/>
  <c r="S250" i="109"/>
  <c r="R250" i="109"/>
  <c r="Y250" i="109"/>
  <c r="M250" i="109"/>
  <c r="K250" i="109"/>
  <c r="S249" i="109"/>
  <c r="R249" i="109"/>
  <c r="Y249" i="109"/>
  <c r="M249" i="109"/>
  <c r="K249" i="109"/>
  <c r="S248" i="109"/>
  <c r="R248" i="109"/>
  <c r="Y248" i="109"/>
  <c r="M248" i="109"/>
  <c r="K248" i="109"/>
  <c r="S247" i="109"/>
  <c r="R247" i="109"/>
  <c r="Y247" i="109"/>
  <c r="M247" i="109"/>
  <c r="K247" i="109"/>
  <c r="S246" i="109"/>
  <c r="R246" i="109"/>
  <c r="Y246" i="109"/>
  <c r="M246" i="109"/>
  <c r="K246" i="109"/>
  <c r="S245" i="109"/>
  <c r="R245" i="109"/>
  <c r="Y245" i="109"/>
  <c r="M245" i="109"/>
  <c r="K245" i="109"/>
  <c r="S244" i="109"/>
  <c r="R244" i="109"/>
  <c r="Y244" i="109"/>
  <c r="M244" i="109"/>
  <c r="K244" i="109"/>
  <c r="S243" i="109"/>
  <c r="R243" i="109"/>
  <c r="Y243" i="109"/>
  <c r="M243" i="109"/>
  <c r="K243" i="109"/>
  <c r="S242" i="109"/>
  <c r="R242" i="109"/>
  <c r="Y242" i="109"/>
  <c r="M242" i="109"/>
  <c r="K242" i="109"/>
  <c r="S241" i="109"/>
  <c r="R241" i="109"/>
  <c r="Y241" i="109"/>
  <c r="M241" i="109"/>
  <c r="K241" i="109"/>
  <c r="S240" i="109"/>
  <c r="R240" i="109"/>
  <c r="Y240" i="109"/>
  <c r="M240" i="109"/>
  <c r="K240" i="109"/>
  <c r="S239" i="109"/>
  <c r="R239" i="109"/>
  <c r="Y239" i="109"/>
  <c r="M239" i="109"/>
  <c r="K239" i="109"/>
  <c r="S238" i="109"/>
  <c r="R238" i="109"/>
  <c r="Y238" i="109"/>
  <c r="M238" i="109"/>
  <c r="K238" i="109"/>
  <c r="S237" i="109"/>
  <c r="R237" i="109"/>
  <c r="Y237" i="109"/>
  <c r="M237" i="109"/>
  <c r="K237" i="109"/>
  <c r="S236" i="109"/>
  <c r="R236" i="109"/>
  <c r="Y236" i="109"/>
  <c r="M236" i="109"/>
  <c r="K236" i="109"/>
  <c r="S235" i="109"/>
  <c r="R235" i="109"/>
  <c r="Y235" i="109"/>
  <c r="M235" i="109"/>
  <c r="K235" i="109"/>
  <c r="S234" i="109"/>
  <c r="R234" i="109"/>
  <c r="Y234" i="109"/>
  <c r="M234" i="109"/>
  <c r="K234" i="109"/>
  <c r="S233" i="109"/>
  <c r="R233" i="109"/>
  <c r="Y233" i="109"/>
  <c r="M233" i="109"/>
  <c r="K233" i="109"/>
  <c r="S232" i="109"/>
  <c r="R232" i="109"/>
  <c r="Y232" i="109"/>
  <c r="M232" i="109"/>
  <c r="K232" i="109"/>
  <c r="S231" i="109"/>
  <c r="R231" i="109"/>
  <c r="Y231" i="109"/>
  <c r="M231" i="109"/>
  <c r="K231" i="109"/>
  <c r="S230" i="109"/>
  <c r="R230" i="109"/>
  <c r="Y230" i="109"/>
  <c r="M230" i="109"/>
  <c r="K230" i="109"/>
  <c r="S229" i="109"/>
  <c r="R229" i="109"/>
  <c r="Y229" i="109"/>
  <c r="M229" i="109"/>
  <c r="K229" i="109"/>
  <c r="S228" i="109"/>
  <c r="R228" i="109"/>
  <c r="Y228" i="109"/>
  <c r="M228" i="109"/>
  <c r="K228" i="109"/>
  <c r="S227" i="109"/>
  <c r="R227" i="109"/>
  <c r="Y227" i="109"/>
  <c r="M227" i="109"/>
  <c r="K227" i="109"/>
  <c r="S226" i="109"/>
  <c r="R226" i="109"/>
  <c r="Y226" i="109"/>
  <c r="M226" i="109"/>
  <c r="K226" i="109"/>
  <c r="S225" i="109"/>
  <c r="R225" i="109"/>
  <c r="Y225" i="109"/>
  <c r="M225" i="109"/>
  <c r="K225" i="109"/>
  <c r="S224" i="109"/>
  <c r="R224" i="109"/>
  <c r="Y224" i="109"/>
  <c r="M224" i="109"/>
  <c r="K224" i="109"/>
  <c r="S223" i="109"/>
  <c r="R223" i="109"/>
  <c r="Y223" i="109"/>
  <c r="M223" i="109"/>
  <c r="K223" i="109"/>
  <c r="S222" i="109"/>
  <c r="R222" i="109"/>
  <c r="Y222" i="109"/>
  <c r="M222" i="109"/>
  <c r="K222" i="109"/>
  <c r="S221" i="109"/>
  <c r="R221" i="109"/>
  <c r="Y221" i="109"/>
  <c r="M221" i="109"/>
  <c r="K221" i="109"/>
  <c r="S220" i="109"/>
  <c r="R220" i="109"/>
  <c r="Y220" i="109"/>
  <c r="M220" i="109"/>
  <c r="K220" i="109"/>
  <c r="S219" i="109"/>
  <c r="R219" i="109"/>
  <c r="Y219" i="109"/>
  <c r="M219" i="109"/>
  <c r="K219" i="109"/>
  <c r="S218" i="109"/>
  <c r="R218" i="109"/>
  <c r="Y218" i="109"/>
  <c r="M218" i="109"/>
  <c r="K218" i="109"/>
  <c r="S217" i="109"/>
  <c r="R217" i="109"/>
  <c r="Y217" i="109"/>
  <c r="M217" i="109"/>
  <c r="K217" i="109"/>
  <c r="S216" i="109"/>
  <c r="R216" i="109"/>
  <c r="Y216" i="109"/>
  <c r="M216" i="109"/>
  <c r="K216" i="109"/>
  <c r="S215" i="109"/>
  <c r="R215" i="109"/>
  <c r="Y215" i="109"/>
  <c r="M215" i="109"/>
  <c r="K215" i="109"/>
  <c r="S214" i="109"/>
  <c r="R214" i="109"/>
  <c r="Y214" i="109"/>
  <c r="M214" i="109"/>
  <c r="K214" i="109"/>
  <c r="S213" i="109"/>
  <c r="R213" i="109"/>
  <c r="Y213" i="109"/>
  <c r="M213" i="109"/>
  <c r="K213" i="109"/>
  <c r="S212" i="109"/>
  <c r="R212" i="109"/>
  <c r="Y212" i="109"/>
  <c r="M212" i="109"/>
  <c r="K212" i="109"/>
  <c r="S211" i="109"/>
  <c r="R211" i="109"/>
  <c r="Y211" i="109"/>
  <c r="M211" i="109"/>
  <c r="K211" i="109"/>
  <c r="S210" i="109"/>
  <c r="R210" i="109"/>
  <c r="Y210" i="109"/>
  <c r="M210" i="109"/>
  <c r="K210" i="109"/>
  <c r="S209" i="109"/>
  <c r="R209" i="109"/>
  <c r="Y209" i="109"/>
  <c r="M209" i="109"/>
  <c r="K209" i="109"/>
  <c r="S208" i="109"/>
  <c r="R208" i="109"/>
  <c r="Y208" i="109"/>
  <c r="M208" i="109"/>
  <c r="K208" i="109"/>
  <c r="S207" i="109"/>
  <c r="R207" i="109"/>
  <c r="Y207" i="109"/>
  <c r="M207" i="109"/>
  <c r="K207" i="109"/>
  <c r="S206" i="109"/>
  <c r="R206" i="109"/>
  <c r="Y206" i="109"/>
  <c r="M206" i="109"/>
  <c r="K206" i="109"/>
  <c r="S205" i="109"/>
  <c r="R205" i="109"/>
  <c r="Y205" i="109"/>
  <c r="M205" i="109"/>
  <c r="K205" i="109"/>
  <c r="S204" i="109"/>
  <c r="R204" i="109"/>
  <c r="Y204" i="109"/>
  <c r="M204" i="109"/>
  <c r="K204" i="109"/>
  <c r="S203" i="109"/>
  <c r="R203" i="109"/>
  <c r="Y203" i="109"/>
  <c r="M203" i="109"/>
  <c r="K203" i="109"/>
  <c r="S202" i="109"/>
  <c r="R202" i="109"/>
  <c r="Y202" i="109"/>
  <c r="M202" i="109"/>
  <c r="K202" i="109"/>
  <c r="S201" i="109"/>
  <c r="R201" i="109"/>
  <c r="Y201" i="109"/>
  <c r="M201" i="109"/>
  <c r="K201" i="109"/>
  <c r="S200" i="109"/>
  <c r="R200" i="109"/>
  <c r="Y200" i="109"/>
  <c r="M200" i="109"/>
  <c r="K200" i="109"/>
  <c r="S199" i="109"/>
  <c r="R199" i="109"/>
  <c r="Y199" i="109"/>
  <c r="M199" i="109"/>
  <c r="K199" i="109"/>
  <c r="S198" i="109"/>
  <c r="R198" i="109"/>
  <c r="Y198" i="109"/>
  <c r="M198" i="109"/>
  <c r="K198" i="109"/>
  <c r="S197" i="109"/>
  <c r="R197" i="109"/>
  <c r="Y197" i="109"/>
  <c r="M197" i="109"/>
  <c r="K197" i="109"/>
  <c r="S196" i="109"/>
  <c r="R196" i="109"/>
  <c r="Y196" i="109"/>
  <c r="M196" i="109"/>
  <c r="K196" i="109"/>
  <c r="S195" i="109"/>
  <c r="R195" i="109"/>
  <c r="Y195" i="109"/>
  <c r="M195" i="109"/>
  <c r="K195" i="109"/>
  <c r="S194" i="109"/>
  <c r="R194" i="109"/>
  <c r="Y194" i="109"/>
  <c r="M194" i="109"/>
  <c r="K194" i="109"/>
  <c r="S193" i="109"/>
  <c r="R193" i="109"/>
  <c r="Y193" i="109"/>
  <c r="M193" i="109"/>
  <c r="K193" i="109"/>
  <c r="S192" i="109"/>
  <c r="R192" i="109"/>
  <c r="Y192" i="109"/>
  <c r="M192" i="109"/>
  <c r="K192" i="109"/>
  <c r="S191" i="109"/>
  <c r="R191" i="109"/>
  <c r="Y191" i="109"/>
  <c r="M191" i="109"/>
  <c r="K191" i="109"/>
  <c r="S190" i="109"/>
  <c r="R190" i="109"/>
  <c r="Y190" i="109"/>
  <c r="M190" i="109"/>
  <c r="K190" i="109"/>
  <c r="S189" i="109"/>
  <c r="R189" i="109"/>
  <c r="Y189" i="109"/>
  <c r="M189" i="109"/>
  <c r="K189" i="109"/>
  <c r="S188" i="109"/>
  <c r="R188" i="109"/>
  <c r="Y188" i="109"/>
  <c r="M188" i="109"/>
  <c r="K188" i="109"/>
  <c r="S187" i="109"/>
  <c r="R187" i="109"/>
  <c r="Y187" i="109"/>
  <c r="M187" i="109"/>
  <c r="K187" i="109"/>
  <c r="S186" i="109"/>
  <c r="R186" i="109"/>
  <c r="Y186" i="109"/>
  <c r="M186" i="109"/>
  <c r="K186" i="109"/>
  <c r="S185" i="109"/>
  <c r="R185" i="109"/>
  <c r="Y185" i="109"/>
  <c r="M185" i="109"/>
  <c r="K185" i="109"/>
  <c r="S184" i="109"/>
  <c r="R184" i="109"/>
  <c r="Y184" i="109"/>
  <c r="M184" i="109"/>
  <c r="K184" i="109"/>
  <c r="S183" i="109"/>
  <c r="R183" i="109"/>
  <c r="Y183" i="109"/>
  <c r="M183" i="109"/>
  <c r="K183" i="109"/>
  <c r="S182" i="109"/>
  <c r="R182" i="109"/>
  <c r="Y182" i="109"/>
  <c r="M182" i="109"/>
  <c r="K182" i="109"/>
  <c r="S181" i="109"/>
  <c r="R181" i="109"/>
  <c r="Y181" i="109"/>
  <c r="M181" i="109"/>
  <c r="K181" i="109"/>
  <c r="S180" i="109"/>
  <c r="R180" i="109"/>
  <c r="Y180" i="109"/>
  <c r="M180" i="109"/>
  <c r="K180" i="109"/>
  <c r="S179" i="109"/>
  <c r="R179" i="109"/>
  <c r="Y179" i="109"/>
  <c r="M179" i="109"/>
  <c r="K179" i="109"/>
  <c r="S178" i="109"/>
  <c r="R178" i="109"/>
  <c r="Y178" i="109"/>
  <c r="M178" i="109"/>
  <c r="K178" i="109"/>
  <c r="S177" i="109"/>
  <c r="R177" i="109"/>
  <c r="Y177" i="109"/>
  <c r="M177" i="109"/>
  <c r="K177" i="109"/>
  <c r="S176" i="109"/>
  <c r="R176" i="109"/>
  <c r="Y176" i="109"/>
  <c r="M176" i="109"/>
  <c r="K176" i="109"/>
  <c r="S175" i="109"/>
  <c r="R175" i="109"/>
  <c r="Y175" i="109"/>
  <c r="M175" i="109"/>
  <c r="K175" i="109"/>
  <c r="S174" i="109"/>
  <c r="R174" i="109"/>
  <c r="Y174" i="109"/>
  <c r="M174" i="109"/>
  <c r="K174" i="109"/>
  <c r="S173" i="109"/>
  <c r="R173" i="109"/>
  <c r="Y173" i="109"/>
  <c r="M173" i="109"/>
  <c r="K173" i="109"/>
  <c r="S172" i="109"/>
  <c r="R172" i="109"/>
  <c r="Y172" i="109"/>
  <c r="M172" i="109"/>
  <c r="K172" i="109"/>
  <c r="S171" i="109"/>
  <c r="R171" i="109"/>
  <c r="Y171" i="109"/>
  <c r="M171" i="109"/>
  <c r="K171" i="109"/>
  <c r="S170" i="109"/>
  <c r="R170" i="109"/>
  <c r="Y170" i="109"/>
  <c r="M170" i="109"/>
  <c r="K170" i="109"/>
  <c r="S169" i="109"/>
  <c r="R169" i="109"/>
  <c r="Y169" i="109"/>
  <c r="M169" i="109"/>
  <c r="K169" i="109"/>
  <c r="S168" i="109"/>
  <c r="R168" i="109"/>
  <c r="Y168" i="109"/>
  <c r="M168" i="109"/>
  <c r="K168" i="109"/>
  <c r="S167" i="109"/>
  <c r="R167" i="109"/>
  <c r="Y167" i="109"/>
  <c r="M167" i="109"/>
  <c r="K167" i="109"/>
  <c r="S166" i="109"/>
  <c r="R166" i="109"/>
  <c r="Y166" i="109"/>
  <c r="M166" i="109"/>
  <c r="K166" i="109"/>
  <c r="S165" i="109"/>
  <c r="R165" i="109"/>
  <c r="Y165" i="109"/>
  <c r="M165" i="109"/>
  <c r="K165" i="109"/>
  <c r="S164" i="109"/>
  <c r="R164" i="109"/>
  <c r="Y164" i="109"/>
  <c r="M164" i="109"/>
  <c r="K164" i="109"/>
  <c r="S163" i="109"/>
  <c r="R163" i="109"/>
  <c r="Y163" i="109"/>
  <c r="M163" i="109"/>
  <c r="K163" i="109"/>
  <c r="S162" i="109"/>
  <c r="R162" i="109"/>
  <c r="Y162" i="109"/>
  <c r="M162" i="109"/>
  <c r="K162" i="109"/>
  <c r="S161" i="109"/>
  <c r="R161" i="109"/>
  <c r="Y161" i="109"/>
  <c r="M161" i="109"/>
  <c r="K161" i="109"/>
  <c r="S160" i="109"/>
  <c r="R160" i="109"/>
  <c r="Y160" i="109"/>
  <c r="M160" i="109"/>
  <c r="K160" i="109"/>
  <c r="S159" i="109"/>
  <c r="R159" i="109"/>
  <c r="Y159" i="109"/>
  <c r="M159" i="109"/>
  <c r="K159" i="109"/>
  <c r="S158" i="109"/>
  <c r="R158" i="109"/>
  <c r="Y158" i="109"/>
  <c r="M158" i="109"/>
  <c r="K158" i="109"/>
  <c r="S157" i="109"/>
  <c r="R157" i="109"/>
  <c r="Y157" i="109"/>
  <c r="M157" i="109"/>
  <c r="K157" i="109"/>
  <c r="S156" i="109"/>
  <c r="R156" i="109"/>
  <c r="Y156" i="109"/>
  <c r="M156" i="109"/>
  <c r="K156" i="109"/>
  <c r="S155" i="109"/>
  <c r="R155" i="109"/>
  <c r="Y155" i="109"/>
  <c r="M155" i="109"/>
  <c r="K155" i="109"/>
  <c r="S154" i="109"/>
  <c r="R154" i="109"/>
  <c r="Y154" i="109"/>
  <c r="M154" i="109"/>
  <c r="K154" i="109"/>
  <c r="S153" i="109"/>
  <c r="R153" i="109"/>
  <c r="Y153" i="109"/>
  <c r="M153" i="109"/>
  <c r="K153" i="109"/>
  <c r="S152" i="109"/>
  <c r="R152" i="109"/>
  <c r="Y152" i="109"/>
  <c r="M152" i="109"/>
  <c r="K152" i="109"/>
  <c r="S151" i="109"/>
  <c r="R151" i="109"/>
  <c r="Y151" i="109"/>
  <c r="M151" i="109"/>
  <c r="K151" i="109"/>
  <c r="S150" i="109"/>
  <c r="R150" i="109"/>
  <c r="Y150" i="109"/>
  <c r="M150" i="109"/>
  <c r="K150" i="109"/>
  <c r="S149" i="109"/>
  <c r="R149" i="109"/>
  <c r="Y149" i="109"/>
  <c r="M149" i="109"/>
  <c r="K149" i="109"/>
  <c r="S148" i="109"/>
  <c r="R148" i="109"/>
  <c r="Y148" i="109"/>
  <c r="M148" i="109"/>
  <c r="K148" i="109"/>
  <c r="S147" i="109"/>
  <c r="R147" i="109"/>
  <c r="Y147" i="109"/>
  <c r="M147" i="109"/>
  <c r="K147" i="109"/>
  <c r="S146" i="109"/>
  <c r="R146" i="109"/>
  <c r="Y146" i="109"/>
  <c r="M146" i="109"/>
  <c r="K146" i="109"/>
  <c r="S145" i="109"/>
  <c r="R145" i="109"/>
  <c r="Y145" i="109"/>
  <c r="M145" i="109"/>
  <c r="K145" i="109"/>
  <c r="S144" i="109"/>
  <c r="R144" i="109"/>
  <c r="Y144" i="109"/>
  <c r="M144" i="109"/>
  <c r="K144" i="109"/>
  <c r="S143" i="109"/>
  <c r="R143" i="109"/>
  <c r="Y143" i="109"/>
  <c r="M143" i="109"/>
  <c r="K143" i="109"/>
  <c r="S142" i="109"/>
  <c r="R142" i="109"/>
  <c r="Y142" i="109"/>
  <c r="M142" i="109"/>
  <c r="K142" i="109"/>
  <c r="S141" i="109"/>
  <c r="R141" i="109"/>
  <c r="Y141" i="109"/>
  <c r="M141" i="109"/>
  <c r="K141" i="109"/>
  <c r="S140" i="109"/>
  <c r="R140" i="109"/>
  <c r="Y140" i="109"/>
  <c r="M140" i="109"/>
  <c r="K140" i="109"/>
  <c r="S139" i="109"/>
  <c r="R139" i="109"/>
  <c r="Y139" i="109"/>
  <c r="M139" i="109"/>
  <c r="K139" i="109"/>
  <c r="S138" i="109"/>
  <c r="R138" i="109"/>
  <c r="Y138" i="109"/>
  <c r="M138" i="109"/>
  <c r="K138" i="109"/>
  <c r="S137" i="109"/>
  <c r="R137" i="109"/>
  <c r="Y137" i="109"/>
  <c r="M137" i="109"/>
  <c r="K137" i="109"/>
  <c r="S136" i="109"/>
  <c r="R136" i="109"/>
  <c r="Y136" i="109"/>
  <c r="M136" i="109"/>
  <c r="K136" i="109"/>
  <c r="S135" i="109"/>
  <c r="R135" i="109"/>
  <c r="Y135" i="109"/>
  <c r="M135" i="109"/>
  <c r="K135" i="109"/>
  <c r="S134" i="109"/>
  <c r="R134" i="109"/>
  <c r="Y134" i="109"/>
  <c r="M134" i="109"/>
  <c r="K134" i="109"/>
  <c r="S133" i="109"/>
  <c r="R133" i="109"/>
  <c r="Y133" i="109"/>
  <c r="M133" i="109"/>
  <c r="K133" i="109"/>
  <c r="S132" i="109"/>
  <c r="R132" i="109"/>
  <c r="Y132" i="109"/>
  <c r="M132" i="109"/>
  <c r="K132" i="109"/>
  <c r="S131" i="109"/>
  <c r="R131" i="109"/>
  <c r="Y131" i="109"/>
  <c r="M131" i="109"/>
  <c r="K131" i="109"/>
  <c r="S130" i="109"/>
  <c r="R130" i="109"/>
  <c r="Y130" i="109"/>
  <c r="M130" i="109"/>
  <c r="K130" i="109"/>
  <c r="S129" i="109"/>
  <c r="R129" i="109"/>
  <c r="Y129" i="109"/>
  <c r="M129" i="109"/>
  <c r="K129" i="109"/>
  <c r="S128" i="109"/>
  <c r="R128" i="109"/>
  <c r="Y128" i="109"/>
  <c r="M128" i="109"/>
  <c r="K128" i="109"/>
  <c r="S127" i="109"/>
  <c r="R127" i="109"/>
  <c r="Y127" i="109"/>
  <c r="M127" i="109"/>
  <c r="K127" i="109"/>
  <c r="S126" i="109"/>
  <c r="R126" i="109"/>
  <c r="Y126" i="109"/>
  <c r="M126" i="109"/>
  <c r="K126" i="109"/>
  <c r="S125" i="109"/>
  <c r="R125" i="109"/>
  <c r="Y125" i="109"/>
  <c r="M125" i="109"/>
  <c r="K125" i="109"/>
  <c r="S124" i="109"/>
  <c r="R124" i="109"/>
  <c r="Y124" i="109"/>
  <c r="M124" i="109"/>
  <c r="K124" i="109"/>
  <c r="S123" i="109"/>
  <c r="R123" i="109"/>
  <c r="Y123" i="109"/>
  <c r="M123" i="109"/>
  <c r="K123" i="109"/>
  <c r="S122" i="109"/>
  <c r="R122" i="109"/>
  <c r="Y122" i="109"/>
  <c r="M122" i="109"/>
  <c r="K122" i="109"/>
  <c r="S121" i="109"/>
  <c r="R121" i="109"/>
  <c r="Y121" i="109"/>
  <c r="M121" i="109"/>
  <c r="K121" i="109"/>
  <c r="S120" i="109"/>
  <c r="R120" i="109"/>
  <c r="Y120" i="109"/>
  <c r="M120" i="109"/>
  <c r="K120" i="109"/>
  <c r="S119" i="109"/>
  <c r="R119" i="109"/>
  <c r="Y119" i="109"/>
  <c r="M119" i="109"/>
  <c r="K119" i="109"/>
  <c r="S118" i="109"/>
  <c r="R118" i="109"/>
  <c r="Y118" i="109"/>
  <c r="M118" i="109"/>
  <c r="K118" i="109"/>
  <c r="S117" i="109"/>
  <c r="R117" i="109"/>
  <c r="Y117" i="109"/>
  <c r="M117" i="109"/>
  <c r="K117" i="109"/>
  <c r="S116" i="109"/>
  <c r="R116" i="109"/>
  <c r="Y116" i="109"/>
  <c r="M116" i="109"/>
  <c r="K116" i="109"/>
  <c r="S115" i="109"/>
  <c r="R115" i="109"/>
  <c r="Y115" i="109"/>
  <c r="M115" i="109"/>
  <c r="K115" i="109"/>
  <c r="S114" i="109"/>
  <c r="R114" i="109"/>
  <c r="Y114" i="109"/>
  <c r="M114" i="109"/>
  <c r="K114" i="109"/>
  <c r="S113" i="109"/>
  <c r="R113" i="109"/>
  <c r="Y113" i="109"/>
  <c r="M113" i="109"/>
  <c r="K113" i="109"/>
  <c r="S112" i="109"/>
  <c r="R112" i="109"/>
  <c r="Y112" i="109"/>
  <c r="M112" i="109"/>
  <c r="K112" i="109"/>
  <c r="S111" i="109"/>
  <c r="R111" i="109"/>
  <c r="Y111" i="109"/>
  <c r="M111" i="109"/>
  <c r="K111" i="109"/>
  <c r="S110" i="109"/>
  <c r="R110" i="109"/>
  <c r="Y110" i="109"/>
  <c r="M110" i="109"/>
  <c r="K110" i="109"/>
  <c r="S109" i="109"/>
  <c r="R109" i="109"/>
  <c r="Y109" i="109"/>
  <c r="M109" i="109"/>
  <c r="K109" i="109"/>
  <c r="S108" i="109"/>
  <c r="R108" i="109"/>
  <c r="Y108" i="109"/>
  <c r="M108" i="109"/>
  <c r="K108" i="109"/>
  <c r="S107" i="109"/>
  <c r="R107" i="109"/>
  <c r="Y107" i="109"/>
  <c r="M107" i="109"/>
  <c r="K107" i="109"/>
  <c r="S106" i="109"/>
  <c r="R106" i="109"/>
  <c r="Y106" i="109"/>
  <c r="M106" i="109"/>
  <c r="K106" i="109"/>
  <c r="S105" i="109"/>
  <c r="R105" i="109"/>
  <c r="Y105" i="109"/>
  <c r="M105" i="109"/>
  <c r="K105" i="109"/>
  <c r="S104" i="109"/>
  <c r="R104" i="109"/>
  <c r="Y104" i="109"/>
  <c r="M104" i="109"/>
  <c r="K104" i="109"/>
  <c r="S103" i="109"/>
  <c r="R103" i="109"/>
  <c r="Y103" i="109"/>
  <c r="M103" i="109"/>
  <c r="K103" i="109"/>
  <c r="S102" i="109"/>
  <c r="R102" i="109"/>
  <c r="Y102" i="109"/>
  <c r="M102" i="109"/>
  <c r="K102" i="109"/>
  <c r="S101" i="109"/>
  <c r="R101" i="109"/>
  <c r="Y101" i="109"/>
  <c r="M101" i="109"/>
  <c r="K101" i="109"/>
  <c r="S100" i="109"/>
  <c r="R100" i="109"/>
  <c r="Y100" i="109"/>
  <c r="M100" i="109"/>
  <c r="K100" i="109"/>
  <c r="S99" i="109"/>
  <c r="R99" i="109"/>
  <c r="Y99" i="109"/>
  <c r="M99" i="109"/>
  <c r="K99" i="109"/>
  <c r="S98" i="109"/>
  <c r="R98" i="109"/>
  <c r="Y98" i="109"/>
  <c r="M98" i="109"/>
  <c r="K98" i="109"/>
  <c r="S97" i="109"/>
  <c r="R97" i="109"/>
  <c r="Y97" i="109"/>
  <c r="M97" i="109"/>
  <c r="K97" i="109"/>
  <c r="S96" i="109"/>
  <c r="R96" i="109"/>
  <c r="Y96" i="109"/>
  <c r="M96" i="109"/>
  <c r="K96" i="109"/>
  <c r="S95" i="109"/>
  <c r="R95" i="109"/>
  <c r="Y95" i="109"/>
  <c r="M95" i="109"/>
  <c r="K95" i="109"/>
  <c r="S94" i="109"/>
  <c r="R94" i="109"/>
  <c r="Y94" i="109"/>
  <c r="M94" i="109"/>
  <c r="K94" i="109"/>
  <c r="S93" i="109"/>
  <c r="R93" i="109"/>
  <c r="Y93" i="109"/>
  <c r="M93" i="109"/>
  <c r="K93" i="109"/>
  <c r="S92" i="109"/>
  <c r="R92" i="109"/>
  <c r="Y92" i="109"/>
  <c r="M92" i="109"/>
  <c r="K92" i="109"/>
  <c r="S91" i="109"/>
  <c r="R91" i="109"/>
  <c r="Y91" i="109"/>
  <c r="M91" i="109"/>
  <c r="K91" i="109"/>
  <c r="S90" i="109"/>
  <c r="R90" i="109"/>
  <c r="Y90" i="109"/>
  <c r="M90" i="109"/>
  <c r="K90" i="109"/>
  <c r="S89" i="109"/>
  <c r="R89" i="109"/>
  <c r="Y89" i="109"/>
  <c r="M89" i="109"/>
  <c r="K89" i="109"/>
  <c r="S88" i="109"/>
  <c r="R88" i="109"/>
  <c r="Y88" i="109"/>
  <c r="M88" i="109"/>
  <c r="K88" i="109"/>
  <c r="S87" i="109"/>
  <c r="R87" i="109"/>
  <c r="Y87" i="109"/>
  <c r="M87" i="109"/>
  <c r="K87" i="109"/>
  <c r="S86" i="109"/>
  <c r="R86" i="109"/>
  <c r="Y86" i="109"/>
  <c r="M86" i="109"/>
  <c r="K86" i="109"/>
  <c r="S85" i="109"/>
  <c r="R85" i="109"/>
  <c r="Y85" i="109"/>
  <c r="M85" i="109"/>
  <c r="K85" i="109"/>
  <c r="S84" i="109"/>
  <c r="R84" i="109"/>
  <c r="Y84" i="109"/>
  <c r="M84" i="109"/>
  <c r="K84" i="109"/>
  <c r="S83" i="109"/>
  <c r="R83" i="109"/>
  <c r="Y83" i="109"/>
  <c r="M83" i="109"/>
  <c r="K83" i="109"/>
  <c r="S82" i="109"/>
  <c r="R82" i="109"/>
  <c r="Y82" i="109"/>
  <c r="M82" i="109"/>
  <c r="K82" i="109"/>
  <c r="S81" i="109"/>
  <c r="R81" i="109"/>
  <c r="Y81" i="109"/>
  <c r="M81" i="109"/>
  <c r="K81" i="109"/>
  <c r="S80" i="109"/>
  <c r="R80" i="109"/>
  <c r="Y80" i="109"/>
  <c r="M80" i="109"/>
  <c r="K80" i="109"/>
  <c r="S79" i="109"/>
  <c r="R79" i="109"/>
  <c r="Y79" i="109"/>
  <c r="M79" i="109"/>
  <c r="K79" i="109"/>
  <c r="S78" i="109"/>
  <c r="R78" i="109"/>
  <c r="Y78" i="109"/>
  <c r="M78" i="109"/>
  <c r="K78" i="109"/>
  <c r="S77" i="109"/>
  <c r="R77" i="109"/>
  <c r="Y77" i="109"/>
  <c r="M77" i="109"/>
  <c r="K77" i="109"/>
  <c r="S76" i="109"/>
  <c r="R76" i="109"/>
  <c r="Y76" i="109"/>
  <c r="M76" i="109"/>
  <c r="K76" i="109"/>
  <c r="S75" i="109"/>
  <c r="R75" i="109"/>
  <c r="Y75" i="109"/>
  <c r="M75" i="109"/>
  <c r="K75" i="109"/>
  <c r="S74" i="109"/>
  <c r="R74" i="109"/>
  <c r="Y74" i="109"/>
  <c r="M74" i="109"/>
  <c r="K74" i="109"/>
  <c r="S73" i="109"/>
  <c r="R73" i="109"/>
  <c r="Y73" i="109"/>
  <c r="M73" i="109"/>
  <c r="K73" i="109"/>
  <c r="S72" i="109"/>
  <c r="R72" i="109"/>
  <c r="Y72" i="109"/>
  <c r="M72" i="109"/>
  <c r="K72" i="109"/>
  <c r="S71" i="109"/>
  <c r="R71" i="109"/>
  <c r="Y71" i="109"/>
  <c r="M71" i="109"/>
  <c r="K71" i="109"/>
  <c r="S70" i="109"/>
  <c r="R70" i="109"/>
  <c r="Y70" i="109"/>
  <c r="M70" i="109"/>
  <c r="K70" i="109"/>
  <c r="S69" i="109"/>
  <c r="R69" i="109"/>
  <c r="Y69" i="109"/>
  <c r="M69" i="109"/>
  <c r="K69" i="109"/>
  <c r="S68" i="109"/>
  <c r="R68" i="109"/>
  <c r="Y68" i="109"/>
  <c r="M68" i="109"/>
  <c r="K68" i="109"/>
  <c r="S67" i="109"/>
  <c r="R67" i="109"/>
  <c r="Y67" i="109"/>
  <c r="M67" i="109"/>
  <c r="K67" i="109"/>
  <c r="S66" i="109"/>
  <c r="R66" i="109"/>
  <c r="Y66" i="109"/>
  <c r="M66" i="109"/>
  <c r="K66" i="109"/>
  <c r="S65" i="109"/>
  <c r="R65" i="109"/>
  <c r="Y65" i="109"/>
  <c r="M65" i="109"/>
  <c r="K65" i="109"/>
  <c r="S64" i="109"/>
  <c r="R64" i="109"/>
  <c r="Y64" i="109"/>
  <c r="M64" i="109"/>
  <c r="K64" i="109"/>
  <c r="S63" i="109"/>
  <c r="R63" i="109"/>
  <c r="Y63" i="109"/>
  <c r="M63" i="109"/>
  <c r="K63" i="109"/>
  <c r="S62" i="109"/>
  <c r="R62" i="109"/>
  <c r="Y62" i="109"/>
  <c r="M62" i="109"/>
  <c r="K62" i="109"/>
  <c r="S61" i="109"/>
  <c r="R61" i="109"/>
  <c r="Y61" i="109"/>
  <c r="M61" i="109"/>
  <c r="K61" i="109"/>
  <c r="S60" i="109"/>
  <c r="R60" i="109"/>
  <c r="Y60" i="109"/>
  <c r="M60" i="109"/>
  <c r="K60" i="109"/>
  <c r="S59" i="109"/>
  <c r="R59" i="109"/>
  <c r="Y59" i="109"/>
  <c r="M59" i="109"/>
  <c r="K59" i="109"/>
  <c r="S58" i="109"/>
  <c r="R58" i="109"/>
  <c r="Y58" i="109"/>
  <c r="M58" i="109"/>
  <c r="K58" i="109"/>
  <c r="S57" i="109"/>
  <c r="R57" i="109"/>
  <c r="Y57" i="109"/>
  <c r="M57" i="109"/>
  <c r="K57" i="109"/>
  <c r="S56" i="109"/>
  <c r="R56" i="109"/>
  <c r="Y56" i="109"/>
  <c r="M56" i="109"/>
  <c r="K56" i="109"/>
  <c r="S55" i="109"/>
  <c r="R55" i="109"/>
  <c r="Y55" i="109"/>
  <c r="M55" i="109"/>
  <c r="K55" i="109"/>
  <c r="S54" i="109"/>
  <c r="R54" i="109"/>
  <c r="Y54" i="109"/>
  <c r="M54" i="109"/>
  <c r="K54" i="109"/>
  <c r="S53" i="109"/>
  <c r="R53" i="109"/>
  <c r="Y53" i="109"/>
  <c r="M53" i="109"/>
  <c r="K53" i="109"/>
  <c r="S52" i="109"/>
  <c r="R52" i="109"/>
  <c r="Y52" i="109"/>
  <c r="M52" i="109"/>
  <c r="K52" i="109"/>
  <c r="S51" i="109"/>
  <c r="R51" i="109"/>
  <c r="Y51" i="109"/>
  <c r="M51" i="109"/>
  <c r="K51" i="109"/>
  <c r="S50" i="109"/>
  <c r="R50" i="109"/>
  <c r="Y50" i="109"/>
  <c r="M50" i="109"/>
  <c r="K50" i="109"/>
  <c r="S49" i="109"/>
  <c r="R49" i="109"/>
  <c r="Y49" i="109"/>
  <c r="M49" i="109"/>
  <c r="K49" i="109"/>
  <c r="S48" i="109"/>
  <c r="R48" i="109"/>
  <c r="Y48" i="109"/>
  <c r="M48" i="109"/>
  <c r="K48" i="109"/>
  <c r="S47" i="109"/>
  <c r="R47" i="109"/>
  <c r="Y47" i="109"/>
  <c r="M47" i="109"/>
  <c r="K47" i="109"/>
  <c r="S46" i="109"/>
  <c r="R46" i="109"/>
  <c r="Y46" i="109"/>
  <c r="M46" i="109"/>
  <c r="K46" i="109"/>
  <c r="S45" i="109"/>
  <c r="R45" i="109"/>
  <c r="Y45" i="109"/>
  <c r="M45" i="109"/>
  <c r="K45" i="109"/>
  <c r="S44" i="109"/>
  <c r="R44" i="109"/>
  <c r="Y44" i="109"/>
  <c r="M44" i="109"/>
  <c r="K44" i="109"/>
  <c r="S43" i="109"/>
  <c r="R43" i="109"/>
  <c r="Y43" i="109"/>
  <c r="M43" i="109"/>
  <c r="K43" i="109"/>
  <c r="S42" i="109"/>
  <c r="R42" i="109"/>
  <c r="Y42" i="109"/>
  <c r="M42" i="109"/>
  <c r="K42" i="109"/>
  <c r="S41" i="109"/>
  <c r="R41" i="109"/>
  <c r="Y41" i="109"/>
  <c r="M41" i="109"/>
  <c r="K41" i="109"/>
  <c r="S40" i="109"/>
  <c r="R40" i="109"/>
  <c r="Y40" i="109"/>
  <c r="M40" i="109"/>
  <c r="K40" i="109"/>
  <c r="S39" i="109"/>
  <c r="Y39" i="109"/>
  <c r="M39" i="109"/>
  <c r="K39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K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K11" i="109"/>
  <c r="K8" i="109"/>
  <c r="K7" i="109"/>
  <c r="K807" i="107"/>
  <c r="K806" i="107"/>
  <c r="K801" i="107"/>
  <c r="K800" i="107"/>
  <c r="K799" i="107"/>
  <c r="K798" i="107"/>
  <c r="K797" i="107"/>
  <c r="K796" i="107"/>
  <c r="K795" i="107"/>
  <c r="K794" i="107"/>
  <c r="K793" i="107"/>
  <c r="K792" i="107"/>
  <c r="K791" i="107"/>
  <c r="K790" i="107"/>
  <c r="K789" i="107"/>
  <c r="K788" i="107"/>
  <c r="K787" i="107"/>
  <c r="K786" i="107"/>
  <c r="K785" i="107"/>
  <c r="K784" i="107"/>
  <c r="K783" i="107"/>
  <c r="K782" i="107"/>
  <c r="K781" i="107"/>
  <c r="K780" i="107"/>
  <c r="K779" i="107"/>
  <c r="K778" i="107"/>
  <c r="K777" i="107"/>
  <c r="K776" i="107"/>
  <c r="K775" i="107"/>
  <c r="K774" i="107"/>
  <c r="K773" i="107"/>
  <c r="K772" i="107"/>
  <c r="K771" i="107"/>
  <c r="K770" i="107"/>
  <c r="K769" i="107"/>
  <c r="K768" i="107"/>
  <c r="K767" i="107"/>
  <c r="K766" i="107"/>
  <c r="K765" i="107"/>
  <c r="K764" i="107"/>
  <c r="K763" i="107"/>
  <c r="K762" i="107"/>
  <c r="K761" i="107"/>
  <c r="K760" i="107"/>
  <c r="K759" i="107"/>
  <c r="K758" i="107"/>
  <c r="K757" i="107"/>
  <c r="K756" i="107"/>
  <c r="K755" i="107"/>
  <c r="K754" i="107"/>
  <c r="K753" i="107"/>
  <c r="K752" i="107"/>
  <c r="K751" i="107"/>
  <c r="K750" i="107"/>
  <c r="K749" i="107"/>
  <c r="K748" i="107"/>
  <c r="K747" i="107"/>
  <c r="K746" i="107"/>
  <c r="K745" i="107"/>
  <c r="K744" i="107"/>
  <c r="K743" i="107"/>
  <c r="K742" i="107"/>
  <c r="K741" i="107"/>
  <c r="K740" i="107"/>
  <c r="K739" i="107"/>
  <c r="K738" i="107"/>
  <c r="K737" i="107"/>
  <c r="K736" i="107"/>
  <c r="K735" i="107"/>
  <c r="K734" i="107"/>
  <c r="K733" i="107"/>
  <c r="K732" i="107"/>
  <c r="K731" i="107"/>
  <c r="K730" i="107"/>
  <c r="K729" i="107"/>
  <c r="K728" i="107"/>
  <c r="K727" i="107"/>
  <c r="K726" i="107"/>
  <c r="K725" i="107"/>
  <c r="K724" i="107"/>
  <c r="K723" i="107"/>
  <c r="K722" i="107"/>
  <c r="K721" i="107"/>
  <c r="K720" i="107"/>
  <c r="K719" i="107"/>
  <c r="K718" i="107"/>
  <c r="K717" i="107"/>
  <c r="K716" i="107"/>
  <c r="K715" i="107"/>
  <c r="K714" i="107"/>
  <c r="K713" i="107"/>
  <c r="K712" i="107"/>
  <c r="K708" i="107"/>
  <c r="K707" i="107"/>
  <c r="K706" i="107"/>
  <c r="K705" i="107"/>
  <c r="K704" i="107"/>
  <c r="K703" i="107"/>
  <c r="K702" i="107"/>
  <c r="K698" i="107"/>
  <c r="K697" i="107"/>
  <c r="K696" i="107"/>
  <c r="K695" i="107"/>
  <c r="K694" i="107"/>
  <c r="K693" i="107"/>
  <c r="K692" i="107"/>
  <c r="K691" i="107"/>
  <c r="K690" i="107"/>
  <c r="K689" i="107"/>
  <c r="K688" i="107"/>
  <c r="K687" i="107"/>
  <c r="K686" i="107"/>
  <c r="K685" i="107"/>
  <c r="K684" i="107"/>
  <c r="K683" i="107"/>
  <c r="K682" i="107"/>
  <c r="K681" i="107"/>
  <c r="K680" i="107"/>
  <c r="K679" i="107"/>
  <c r="K678" i="107"/>
  <c r="K677" i="107"/>
  <c r="K676" i="107"/>
  <c r="K675" i="107"/>
  <c r="K674" i="107"/>
  <c r="K673" i="107"/>
  <c r="K672" i="107"/>
  <c r="K671" i="107"/>
  <c r="K670" i="107"/>
  <c r="K669" i="107"/>
  <c r="K668" i="107"/>
  <c r="K667" i="107"/>
  <c r="K666" i="107"/>
  <c r="K665" i="107"/>
  <c r="K664" i="107"/>
  <c r="K663" i="107"/>
  <c r="K662" i="107"/>
  <c r="K661" i="107"/>
  <c r="K660" i="107"/>
  <c r="K659" i="107"/>
  <c r="K655" i="107"/>
  <c r="K654" i="107"/>
  <c r="K653" i="107"/>
  <c r="K652" i="107"/>
  <c r="K651" i="107"/>
  <c r="K650" i="107"/>
  <c r="K649" i="107"/>
  <c r="K648" i="107"/>
  <c r="K647" i="107"/>
  <c r="K646" i="107"/>
  <c r="K645" i="107"/>
  <c r="K644" i="107"/>
  <c r="K643" i="107"/>
  <c r="K635" i="107"/>
  <c r="K634" i="107"/>
  <c r="K633" i="107"/>
  <c r="K632" i="107"/>
  <c r="K631" i="107"/>
  <c r="K630" i="107"/>
  <c r="K629" i="107"/>
  <c r="K628" i="107"/>
  <c r="K627" i="107"/>
  <c r="K626" i="107"/>
  <c r="K625" i="107"/>
  <c r="K624" i="107"/>
  <c r="K623" i="107"/>
  <c r="K622" i="107"/>
  <c r="K621" i="107"/>
  <c r="K620" i="107"/>
  <c r="K619" i="107"/>
  <c r="K618" i="107"/>
  <c r="K617" i="107"/>
  <c r="K616" i="107"/>
  <c r="K615" i="107"/>
  <c r="K614" i="107"/>
  <c r="K613" i="107"/>
  <c r="K606" i="107"/>
  <c r="K605" i="107"/>
  <c r="K604" i="107"/>
  <c r="K603" i="107"/>
  <c r="K602" i="107"/>
  <c r="K601" i="107"/>
  <c r="K600" i="107"/>
  <c r="K599" i="107"/>
  <c r="K598" i="107"/>
  <c r="K597" i="107"/>
  <c r="K596" i="107"/>
  <c r="K595" i="107"/>
  <c r="K594" i="107"/>
  <c r="K593" i="107"/>
  <c r="K592" i="107"/>
  <c r="K591" i="107"/>
  <c r="K590" i="107"/>
  <c r="K589" i="107"/>
  <c r="K588" i="107"/>
  <c r="K587" i="107"/>
  <c r="K586" i="107"/>
  <c r="K583" i="107"/>
  <c r="K582" i="107"/>
  <c r="K581" i="107"/>
  <c r="K580" i="107"/>
  <c r="K579" i="107"/>
  <c r="K578" i="107"/>
  <c r="K577" i="107"/>
  <c r="K576" i="107"/>
  <c r="K575" i="107"/>
  <c r="K574" i="107"/>
  <c r="K573" i="107"/>
  <c r="K572" i="107"/>
  <c r="K571" i="107"/>
  <c r="K570" i="107"/>
  <c r="K569" i="107"/>
  <c r="K568" i="107"/>
  <c r="K567" i="107"/>
  <c r="K566" i="107"/>
  <c r="K565" i="107"/>
  <c r="K564" i="107"/>
  <c r="K563" i="107"/>
  <c r="K562" i="107"/>
  <c r="K561" i="107"/>
  <c r="K560" i="107"/>
  <c r="K559" i="107"/>
  <c r="K558" i="107"/>
  <c r="K557" i="107"/>
  <c r="K556" i="107"/>
  <c r="K555" i="107"/>
  <c r="K554" i="107"/>
  <c r="K553" i="107"/>
  <c r="K552" i="107"/>
  <c r="K549" i="107"/>
  <c r="K548" i="107"/>
  <c r="K547" i="107"/>
  <c r="K546" i="107"/>
  <c r="K545" i="107"/>
  <c r="K544" i="107"/>
  <c r="K543" i="107"/>
  <c r="K542" i="107"/>
  <c r="K541" i="107"/>
  <c r="K540" i="107"/>
  <c r="K539" i="107"/>
  <c r="K538" i="107"/>
  <c r="K537" i="107"/>
  <c r="K536" i="107"/>
  <c r="K535" i="107"/>
  <c r="K534" i="107"/>
  <c r="K533" i="107"/>
  <c r="K517" i="107"/>
  <c r="K514" i="107"/>
  <c r="K513" i="107"/>
  <c r="K512" i="107"/>
  <c r="K511" i="107"/>
  <c r="K510" i="107"/>
  <c r="K509" i="107"/>
  <c r="K508" i="107"/>
  <c r="K507" i="107"/>
  <c r="K506" i="107"/>
  <c r="K505" i="107"/>
  <c r="K383" i="107"/>
  <c r="K382" i="107"/>
  <c r="K381" i="107"/>
  <c r="K380" i="107"/>
  <c r="K379" i="107"/>
  <c r="K378" i="107"/>
  <c r="K377" i="107"/>
  <c r="K376" i="107"/>
  <c r="K375" i="107"/>
  <c r="K374" i="107"/>
  <c r="K373" i="107"/>
  <c r="K372" i="107"/>
  <c r="K371" i="107"/>
  <c r="K370" i="107"/>
  <c r="K369" i="107"/>
  <c r="K368" i="107"/>
  <c r="K367" i="107"/>
  <c r="K366" i="107"/>
  <c r="K365" i="107"/>
  <c r="K364" i="107"/>
  <c r="K363" i="107"/>
  <c r="K362" i="107"/>
  <c r="K361" i="107"/>
  <c r="K360" i="107"/>
  <c r="K359" i="107"/>
  <c r="K358" i="107"/>
  <c r="K357" i="107"/>
  <c r="K356" i="107"/>
  <c r="K355" i="107"/>
  <c r="K354" i="107"/>
  <c r="K353" i="107"/>
  <c r="K352" i="107"/>
  <c r="K351" i="107"/>
  <c r="K350" i="107"/>
  <c r="K349" i="107"/>
  <c r="K348" i="107"/>
  <c r="K347" i="107"/>
  <c r="K346" i="107"/>
  <c r="K345" i="107"/>
  <c r="K344" i="107"/>
  <c r="K343" i="107"/>
  <c r="K342" i="107"/>
  <c r="K341" i="107"/>
  <c r="K340" i="107"/>
  <c r="K339" i="107"/>
  <c r="K338" i="107"/>
  <c r="K337" i="107"/>
  <c r="K336" i="107"/>
  <c r="K335" i="107"/>
  <c r="K334" i="107"/>
  <c r="K333" i="107"/>
  <c r="K332" i="107"/>
  <c r="K331" i="107"/>
  <c r="K330" i="107"/>
  <c r="K329" i="107"/>
  <c r="K328" i="107"/>
  <c r="K327" i="107"/>
  <c r="K326" i="107"/>
  <c r="K325" i="107"/>
  <c r="K324" i="107"/>
  <c r="K323" i="107"/>
  <c r="K322" i="107"/>
  <c r="K321" i="107"/>
  <c r="K320" i="107"/>
  <c r="K319" i="107"/>
  <c r="K318" i="107"/>
  <c r="K317" i="107"/>
  <c r="K316" i="107"/>
  <c r="K315" i="107"/>
  <c r="K314" i="107"/>
  <c r="K313" i="107"/>
  <c r="K312" i="107"/>
  <c r="K311" i="107"/>
  <c r="K310" i="107"/>
  <c r="K309" i="107"/>
  <c r="K308" i="107"/>
  <c r="K307" i="107"/>
  <c r="K306" i="107"/>
  <c r="K305" i="107"/>
  <c r="K304" i="107"/>
  <c r="K303" i="107"/>
  <c r="K302" i="107"/>
  <c r="K301" i="107"/>
  <c r="K300" i="107"/>
  <c r="K299" i="107"/>
  <c r="K298" i="107"/>
  <c r="K297" i="107"/>
  <c r="K296" i="107"/>
  <c r="K295" i="107"/>
  <c r="K294" i="107"/>
  <c r="K293" i="107"/>
  <c r="K292" i="107"/>
  <c r="K291" i="107"/>
  <c r="K290" i="107"/>
  <c r="K289" i="107"/>
  <c r="K288" i="107"/>
  <c r="K287" i="107"/>
  <c r="K286" i="107"/>
  <c r="K285" i="107"/>
  <c r="K284" i="107"/>
  <c r="K283" i="107"/>
  <c r="K282" i="107"/>
  <c r="K281" i="107"/>
  <c r="K280" i="107"/>
  <c r="K279" i="107"/>
  <c r="K278" i="107"/>
  <c r="K277" i="107"/>
  <c r="K276" i="107"/>
  <c r="K275" i="107"/>
  <c r="K274" i="107"/>
  <c r="K273" i="107"/>
  <c r="K272" i="107"/>
  <c r="K271" i="107"/>
  <c r="K270" i="107"/>
  <c r="K269" i="107"/>
  <c r="K268" i="107"/>
  <c r="K267" i="107"/>
  <c r="K266" i="107"/>
  <c r="K265" i="107"/>
  <c r="K264" i="107"/>
  <c r="K263" i="107"/>
  <c r="K262" i="107"/>
  <c r="K261" i="107"/>
  <c r="K260" i="107"/>
  <c r="K259" i="107"/>
  <c r="K258" i="107"/>
  <c r="K257" i="107"/>
  <c r="K256" i="107"/>
  <c r="K255" i="107"/>
  <c r="K254" i="107"/>
  <c r="K253" i="107"/>
  <c r="K252" i="107"/>
  <c r="K251" i="107"/>
  <c r="K250" i="107"/>
  <c r="K249" i="107"/>
  <c r="K248" i="107"/>
  <c r="K247" i="107"/>
  <c r="K246" i="107"/>
  <c r="K245" i="107"/>
  <c r="K244" i="107"/>
  <c r="K243" i="107"/>
  <c r="K242" i="107"/>
  <c r="K241" i="107"/>
  <c r="K240" i="107"/>
  <c r="K239" i="107"/>
  <c r="K238" i="107"/>
  <c r="K237" i="107"/>
  <c r="K236" i="107"/>
  <c r="K235" i="107"/>
  <c r="K234" i="107"/>
  <c r="K233" i="107"/>
  <c r="K232" i="107"/>
  <c r="K231" i="107"/>
  <c r="K230" i="107"/>
  <c r="K229" i="107"/>
  <c r="K228" i="107"/>
  <c r="K227" i="107"/>
  <c r="K226" i="107"/>
  <c r="K225" i="107"/>
  <c r="K224" i="107"/>
  <c r="K223" i="107"/>
  <c r="K222" i="107"/>
  <c r="K221" i="107"/>
  <c r="K220" i="107"/>
  <c r="K219" i="107"/>
  <c r="K218" i="107"/>
  <c r="K217" i="107"/>
  <c r="K216" i="107"/>
  <c r="K215" i="107"/>
  <c r="K214" i="107"/>
  <c r="K213" i="107"/>
  <c r="K212" i="107"/>
  <c r="K211" i="107"/>
  <c r="K210" i="107"/>
  <c r="K209" i="107"/>
  <c r="K208" i="107"/>
  <c r="K207" i="107"/>
  <c r="K206" i="107"/>
  <c r="K205" i="107"/>
  <c r="K204" i="107"/>
  <c r="K203" i="107"/>
  <c r="K202" i="107"/>
  <c r="K201" i="107"/>
  <c r="K200" i="107"/>
  <c r="K199" i="107"/>
  <c r="K198" i="107"/>
  <c r="K197" i="107"/>
  <c r="K196" i="107"/>
  <c r="K195" i="107"/>
  <c r="K194" i="107"/>
  <c r="K193" i="107"/>
  <c r="K192" i="107"/>
  <c r="K191" i="107"/>
  <c r="K190" i="107"/>
  <c r="K189" i="107"/>
  <c r="K188" i="107"/>
  <c r="K187" i="107"/>
  <c r="K186" i="107"/>
  <c r="K185" i="107"/>
  <c r="K184" i="107"/>
  <c r="K183" i="107"/>
  <c r="K182" i="107"/>
  <c r="K181" i="107"/>
  <c r="K180" i="107"/>
  <c r="K179" i="107"/>
  <c r="K178" i="107"/>
  <c r="K177" i="107"/>
  <c r="K176" i="107"/>
  <c r="K175" i="107"/>
  <c r="K174" i="107"/>
  <c r="K173" i="107"/>
  <c r="K172" i="107"/>
  <c r="K171" i="107"/>
  <c r="K170" i="107"/>
  <c r="K169" i="107"/>
  <c r="K168" i="107"/>
  <c r="K167" i="107"/>
  <c r="K166" i="107"/>
  <c r="K165" i="107"/>
  <c r="K164" i="107"/>
  <c r="K163" i="107"/>
  <c r="K162" i="107"/>
  <c r="K161" i="107"/>
  <c r="K160" i="107"/>
  <c r="K159" i="107"/>
  <c r="K158" i="107"/>
  <c r="K157" i="107"/>
  <c r="K156" i="107"/>
  <c r="K155" i="107"/>
  <c r="K154" i="107"/>
  <c r="K153" i="107"/>
  <c r="K152" i="107"/>
  <c r="K151" i="107"/>
  <c r="K150" i="107"/>
  <c r="K149" i="107"/>
  <c r="K148" i="107"/>
  <c r="K147" i="107"/>
  <c r="K146" i="107"/>
  <c r="K145" i="107"/>
  <c r="K144" i="107"/>
  <c r="K143" i="107"/>
  <c r="K142" i="107"/>
  <c r="K141" i="107"/>
  <c r="K140" i="107"/>
  <c r="K139" i="107"/>
  <c r="K138" i="107"/>
  <c r="K137" i="107"/>
  <c r="K136" i="107"/>
  <c r="K135" i="107"/>
  <c r="K134" i="107"/>
  <c r="K133" i="107"/>
  <c r="K132" i="107"/>
  <c r="K131" i="107"/>
  <c r="K130" i="107"/>
  <c r="K129" i="107"/>
  <c r="K128" i="107"/>
  <c r="K127" i="107"/>
  <c r="K126" i="107"/>
  <c r="K125" i="107"/>
  <c r="K124" i="107"/>
  <c r="K123" i="107"/>
  <c r="K122" i="107"/>
  <c r="K121" i="107"/>
  <c r="K120" i="107"/>
  <c r="K119" i="107"/>
  <c r="K118" i="107"/>
  <c r="K117" i="107"/>
  <c r="K116" i="107"/>
  <c r="K115" i="107"/>
  <c r="K114" i="107"/>
  <c r="K113" i="107"/>
  <c r="K112" i="107"/>
  <c r="K111" i="107"/>
  <c r="K110" i="107"/>
  <c r="K109" i="107"/>
  <c r="K108" i="107"/>
  <c r="K107" i="107"/>
  <c r="K106" i="107"/>
  <c r="K105" i="107"/>
  <c r="K104" i="107"/>
  <c r="K103" i="107"/>
  <c r="K102" i="107"/>
  <c r="K101" i="107"/>
  <c r="K100" i="107"/>
  <c r="K99" i="107"/>
  <c r="K98" i="107"/>
  <c r="K97" i="107"/>
  <c r="K96" i="107"/>
  <c r="K95" i="107"/>
  <c r="K94" i="107"/>
  <c r="K93" i="107"/>
  <c r="K92" i="107"/>
  <c r="K91" i="107"/>
  <c r="K90" i="107"/>
  <c r="K89" i="107"/>
  <c r="K88" i="107"/>
  <c r="K87" i="107"/>
  <c r="K86" i="107"/>
  <c r="K85" i="107"/>
  <c r="K84" i="107"/>
  <c r="K83" i="107"/>
  <c r="K82" i="107"/>
  <c r="K81" i="107"/>
  <c r="K80" i="107"/>
  <c r="K79" i="107"/>
  <c r="K78" i="107"/>
  <c r="K77" i="107"/>
  <c r="K76" i="107"/>
  <c r="K75" i="107"/>
  <c r="K74" i="107"/>
  <c r="K73" i="107"/>
  <c r="K72" i="107"/>
  <c r="K71" i="107"/>
  <c r="K70" i="107"/>
  <c r="K69" i="107"/>
  <c r="K68" i="107"/>
  <c r="K67" i="107"/>
  <c r="K66" i="107"/>
  <c r="K65" i="107"/>
  <c r="K64" i="107"/>
  <c r="K63" i="107"/>
  <c r="K62" i="107"/>
  <c r="K61" i="107"/>
  <c r="K60" i="107"/>
  <c r="K59" i="107"/>
  <c r="K58" i="107"/>
  <c r="K57" i="107"/>
  <c r="K56" i="107"/>
  <c r="K55" i="107"/>
  <c r="K54" i="107"/>
  <c r="K53" i="107"/>
  <c r="K52" i="107"/>
  <c r="K51" i="107"/>
  <c r="K50" i="107"/>
  <c r="K49" i="107"/>
  <c r="K48" i="107"/>
  <c r="K47" i="107"/>
  <c r="K46" i="107"/>
  <c r="K45" i="107"/>
  <c r="K44" i="107"/>
  <c r="K43" i="107"/>
  <c r="K42" i="107"/>
  <c r="J821" i="107"/>
  <c r="I821" i="107"/>
  <c r="H821" i="107"/>
  <c r="G821" i="107"/>
  <c r="F821" i="107"/>
  <c r="J816" i="107"/>
  <c r="I816" i="107"/>
  <c r="H816" i="107"/>
  <c r="G816" i="107"/>
  <c r="F816" i="107"/>
  <c r="J808" i="107"/>
  <c r="I808" i="107"/>
  <c r="H808" i="107"/>
  <c r="G808" i="107"/>
  <c r="F808" i="107"/>
  <c r="J802" i="107"/>
  <c r="I802" i="107"/>
  <c r="H802" i="107"/>
  <c r="G802" i="107"/>
  <c r="F802" i="107"/>
  <c r="J709" i="107"/>
  <c r="I709" i="107"/>
  <c r="H709" i="107"/>
  <c r="G709" i="107"/>
  <c r="F709" i="107"/>
  <c r="J699" i="107"/>
  <c r="I699" i="107"/>
  <c r="H699" i="107"/>
  <c r="G699" i="107"/>
  <c r="F699" i="107"/>
  <c r="J656" i="107"/>
  <c r="I656" i="107"/>
  <c r="H656" i="107"/>
  <c r="G656" i="107"/>
  <c r="F656" i="107"/>
  <c r="J640" i="107"/>
  <c r="I640" i="107"/>
  <c r="H640" i="107"/>
  <c r="G640" i="107"/>
  <c r="F640" i="107"/>
  <c r="J609" i="107"/>
  <c r="I609" i="107"/>
  <c r="H609" i="107"/>
  <c r="G609" i="107"/>
  <c r="F609" i="107"/>
  <c r="J550" i="107"/>
  <c r="I550" i="107"/>
  <c r="H550" i="107"/>
  <c r="G550" i="107"/>
  <c r="F550" i="107"/>
  <c r="J584" i="107"/>
  <c r="I584" i="107"/>
  <c r="H584" i="107"/>
  <c r="G584" i="107"/>
  <c r="F584" i="107"/>
  <c r="G385" i="107"/>
  <c r="J641" i="107"/>
  <c r="N610" i="107"/>
  <c r="G387" i="107"/>
  <c r="H387" i="107"/>
  <c r="I387" i="107"/>
  <c r="J387" i="107"/>
  <c r="F387" i="107"/>
  <c r="O818" i="107"/>
  <c r="P818" i="107"/>
  <c r="O819" i="107"/>
  <c r="P819" i="107"/>
  <c r="O820" i="107"/>
  <c r="P820" i="107"/>
  <c r="N819" i="107"/>
  <c r="N820" i="107"/>
  <c r="N818" i="107"/>
  <c r="O814" i="107"/>
  <c r="P814" i="107"/>
  <c r="O815" i="107"/>
  <c r="P815" i="107"/>
  <c r="N815" i="107"/>
  <c r="N814" i="107"/>
  <c r="O810" i="107"/>
  <c r="P810" i="107"/>
  <c r="O811" i="107"/>
  <c r="P811" i="107"/>
  <c r="N811" i="107"/>
  <c r="N810" i="107"/>
  <c r="O806" i="107"/>
  <c r="P806" i="107"/>
  <c r="O807" i="107"/>
  <c r="P807" i="107"/>
  <c r="N807" i="107"/>
  <c r="N806" i="107"/>
  <c r="N713" i="107"/>
  <c r="O713" i="107"/>
  <c r="P713" i="107"/>
  <c r="N714" i="107"/>
  <c r="O714" i="107"/>
  <c r="P714" i="107"/>
  <c r="N715" i="107"/>
  <c r="O715" i="107"/>
  <c r="P715" i="107"/>
  <c r="N716" i="107"/>
  <c r="O716" i="107"/>
  <c r="P716" i="107"/>
  <c r="N717" i="107"/>
  <c r="O717" i="107"/>
  <c r="P717" i="107"/>
  <c r="N718" i="107"/>
  <c r="O718" i="107"/>
  <c r="P718" i="107"/>
  <c r="N719" i="107"/>
  <c r="O719" i="107"/>
  <c r="P719" i="107"/>
  <c r="N720" i="107"/>
  <c r="O720" i="107"/>
  <c r="P720" i="107"/>
  <c r="N721" i="107"/>
  <c r="O721" i="107"/>
  <c r="P721" i="107"/>
  <c r="N722" i="107"/>
  <c r="O722" i="107"/>
  <c r="P722" i="107"/>
  <c r="N723" i="107"/>
  <c r="O723" i="107"/>
  <c r="P723" i="107"/>
  <c r="N724" i="107"/>
  <c r="O724" i="107"/>
  <c r="P724" i="107"/>
  <c r="N725" i="107"/>
  <c r="O725" i="107"/>
  <c r="P725" i="107"/>
  <c r="N726" i="107"/>
  <c r="O726" i="107"/>
  <c r="P726" i="107"/>
  <c r="N727" i="107"/>
  <c r="O727" i="107"/>
  <c r="P727" i="107"/>
  <c r="N728" i="107"/>
  <c r="O728" i="107"/>
  <c r="P728" i="107"/>
  <c r="N729" i="107"/>
  <c r="O729" i="107"/>
  <c r="P729" i="107"/>
  <c r="N730" i="107"/>
  <c r="O730" i="107"/>
  <c r="P730" i="107"/>
  <c r="N731" i="107"/>
  <c r="O731" i="107"/>
  <c r="P731" i="107"/>
  <c r="N732" i="107"/>
  <c r="O732" i="107"/>
  <c r="P732" i="107"/>
  <c r="N733" i="107"/>
  <c r="O733" i="107"/>
  <c r="P733" i="107"/>
  <c r="N734" i="107"/>
  <c r="O734" i="107"/>
  <c r="P734" i="107"/>
  <c r="N735" i="107"/>
  <c r="O735" i="107"/>
  <c r="P735" i="107"/>
  <c r="N736" i="107"/>
  <c r="O736" i="107"/>
  <c r="P736" i="107"/>
  <c r="N737" i="107"/>
  <c r="O737" i="107"/>
  <c r="P737" i="107"/>
  <c r="N738" i="107"/>
  <c r="O738" i="107"/>
  <c r="P738" i="107"/>
  <c r="N739" i="107"/>
  <c r="O739" i="107"/>
  <c r="P739" i="107"/>
  <c r="N740" i="107"/>
  <c r="O740" i="107"/>
  <c r="P740" i="107"/>
  <c r="N741" i="107"/>
  <c r="O741" i="107"/>
  <c r="P741" i="107"/>
  <c r="N742" i="107"/>
  <c r="O742" i="107"/>
  <c r="P742" i="107"/>
  <c r="N743" i="107"/>
  <c r="O743" i="107"/>
  <c r="P743" i="107"/>
  <c r="N744" i="107"/>
  <c r="O744" i="107"/>
  <c r="P744" i="107"/>
  <c r="N745" i="107"/>
  <c r="O745" i="107"/>
  <c r="P745" i="107"/>
  <c r="N746" i="107"/>
  <c r="O746" i="107"/>
  <c r="P746" i="107"/>
  <c r="N747" i="107"/>
  <c r="O747" i="107"/>
  <c r="P747" i="107"/>
  <c r="N748" i="107"/>
  <c r="O748" i="107"/>
  <c r="P748" i="107"/>
  <c r="N749" i="107"/>
  <c r="O749" i="107"/>
  <c r="P749" i="107"/>
  <c r="N750" i="107"/>
  <c r="O750" i="107"/>
  <c r="P750" i="107"/>
  <c r="N751" i="107"/>
  <c r="O751" i="107"/>
  <c r="P751" i="107"/>
  <c r="N752" i="107"/>
  <c r="O752" i="107"/>
  <c r="P752" i="107"/>
  <c r="N753" i="107"/>
  <c r="O753" i="107"/>
  <c r="P753" i="107"/>
  <c r="N754" i="107"/>
  <c r="O754" i="107"/>
  <c r="P754" i="107"/>
  <c r="N755" i="107"/>
  <c r="O755" i="107"/>
  <c r="P755" i="107"/>
  <c r="N756" i="107"/>
  <c r="O756" i="107"/>
  <c r="P756" i="107"/>
  <c r="N757" i="107"/>
  <c r="O757" i="107"/>
  <c r="P757" i="107"/>
  <c r="N758" i="107"/>
  <c r="O758" i="107"/>
  <c r="P758" i="107"/>
  <c r="N759" i="107"/>
  <c r="O759" i="107"/>
  <c r="P759" i="107"/>
  <c r="N760" i="107"/>
  <c r="O760" i="107"/>
  <c r="P760" i="107"/>
  <c r="N761" i="107"/>
  <c r="O761" i="107"/>
  <c r="P761" i="107"/>
  <c r="N762" i="107"/>
  <c r="O762" i="107"/>
  <c r="P762" i="107"/>
  <c r="N763" i="107"/>
  <c r="O763" i="107"/>
  <c r="P763" i="107"/>
  <c r="N764" i="107"/>
  <c r="O764" i="107"/>
  <c r="P764" i="107"/>
  <c r="N765" i="107"/>
  <c r="O765" i="107"/>
  <c r="P765" i="107"/>
  <c r="N766" i="107"/>
  <c r="O766" i="107"/>
  <c r="P766" i="107"/>
  <c r="N767" i="107"/>
  <c r="O767" i="107"/>
  <c r="P767" i="107"/>
  <c r="N768" i="107"/>
  <c r="O768" i="107"/>
  <c r="P768" i="107"/>
  <c r="N769" i="107"/>
  <c r="O769" i="107"/>
  <c r="P769" i="107"/>
  <c r="N770" i="107"/>
  <c r="O770" i="107"/>
  <c r="P770" i="107"/>
  <c r="N771" i="107"/>
  <c r="O771" i="107"/>
  <c r="P771" i="107"/>
  <c r="N772" i="107"/>
  <c r="O772" i="107"/>
  <c r="P772" i="107"/>
  <c r="N773" i="107"/>
  <c r="O773" i="107"/>
  <c r="P773" i="107"/>
  <c r="N774" i="107"/>
  <c r="O774" i="107"/>
  <c r="P774" i="107"/>
  <c r="N775" i="107"/>
  <c r="O775" i="107"/>
  <c r="P775" i="107"/>
  <c r="N776" i="107"/>
  <c r="O776" i="107"/>
  <c r="P776" i="107"/>
  <c r="N777" i="107"/>
  <c r="O777" i="107"/>
  <c r="P777" i="107"/>
  <c r="N778" i="107"/>
  <c r="O778" i="107"/>
  <c r="P778" i="107"/>
  <c r="N779" i="107"/>
  <c r="O779" i="107"/>
  <c r="P779" i="107"/>
  <c r="N780" i="107"/>
  <c r="O780" i="107"/>
  <c r="P780" i="107"/>
  <c r="N781" i="107"/>
  <c r="O781" i="107"/>
  <c r="P781" i="107"/>
  <c r="N782" i="107"/>
  <c r="O782" i="107"/>
  <c r="P782" i="107"/>
  <c r="N783" i="107"/>
  <c r="O783" i="107"/>
  <c r="P783" i="107"/>
  <c r="N784" i="107"/>
  <c r="O784" i="107"/>
  <c r="P784" i="107"/>
  <c r="N785" i="107"/>
  <c r="O785" i="107"/>
  <c r="P785" i="107"/>
  <c r="N786" i="107"/>
  <c r="O786" i="107"/>
  <c r="P786" i="107"/>
  <c r="N787" i="107"/>
  <c r="O787" i="107"/>
  <c r="P787" i="107"/>
  <c r="N788" i="107"/>
  <c r="O788" i="107"/>
  <c r="P788" i="107"/>
  <c r="N789" i="107"/>
  <c r="O789" i="107"/>
  <c r="P789" i="107"/>
  <c r="N790" i="107"/>
  <c r="O790" i="107"/>
  <c r="P790" i="107"/>
  <c r="N791" i="107"/>
  <c r="O791" i="107"/>
  <c r="P791" i="107"/>
  <c r="N792" i="107"/>
  <c r="O792" i="107"/>
  <c r="P792" i="107"/>
  <c r="N793" i="107"/>
  <c r="O793" i="107"/>
  <c r="P793" i="107"/>
  <c r="N794" i="107"/>
  <c r="O794" i="107"/>
  <c r="P794" i="107"/>
  <c r="N795" i="107"/>
  <c r="O795" i="107"/>
  <c r="P795" i="107"/>
  <c r="N796" i="107"/>
  <c r="O796" i="107"/>
  <c r="P796" i="107"/>
  <c r="N797" i="107"/>
  <c r="O797" i="107"/>
  <c r="P797" i="107"/>
  <c r="N798" i="107"/>
  <c r="O798" i="107"/>
  <c r="P798" i="107"/>
  <c r="N799" i="107"/>
  <c r="O799" i="107"/>
  <c r="P799" i="107"/>
  <c r="N800" i="107"/>
  <c r="O800" i="107"/>
  <c r="P800" i="107"/>
  <c r="N801" i="107"/>
  <c r="O801" i="107"/>
  <c r="P801" i="107"/>
  <c r="P712" i="107"/>
  <c r="N712" i="107"/>
  <c r="O704" i="107"/>
  <c r="P704" i="107"/>
  <c r="O705" i="107"/>
  <c r="P705" i="107"/>
  <c r="O706" i="107"/>
  <c r="P706" i="107"/>
  <c r="O707" i="107"/>
  <c r="P707" i="107"/>
  <c r="O708" i="107"/>
  <c r="P708" i="107"/>
  <c r="P703" i="107"/>
  <c r="O703" i="107"/>
  <c r="N707" i="107"/>
  <c r="N708" i="107"/>
  <c r="N706" i="107"/>
  <c r="N703" i="107"/>
  <c r="N704" i="107"/>
  <c r="N702" i="107"/>
  <c r="P660" i="107"/>
  <c r="P661" i="107"/>
  <c r="P662" i="107"/>
  <c r="P663" i="107"/>
  <c r="P664" i="107"/>
  <c r="P665" i="107"/>
  <c r="P666" i="107"/>
  <c r="P667" i="107"/>
  <c r="P668" i="107"/>
  <c r="P669" i="107"/>
  <c r="P670" i="107"/>
  <c r="P671" i="107"/>
  <c r="P672" i="107"/>
  <c r="P673" i="107"/>
  <c r="P674" i="107"/>
  <c r="P675" i="107"/>
  <c r="P676" i="107"/>
  <c r="P677" i="107"/>
  <c r="P678" i="107"/>
  <c r="P679" i="107"/>
  <c r="P680" i="107"/>
  <c r="P681" i="107"/>
  <c r="P682" i="107"/>
  <c r="P683" i="107"/>
  <c r="P684" i="107"/>
  <c r="P685" i="107"/>
  <c r="P686" i="107"/>
  <c r="P687" i="107"/>
  <c r="P688" i="107"/>
  <c r="P689" i="107"/>
  <c r="P690" i="107"/>
  <c r="P691" i="107"/>
  <c r="P692" i="107"/>
  <c r="P693" i="107"/>
  <c r="P694" i="107"/>
  <c r="P695" i="107"/>
  <c r="P696" i="107"/>
  <c r="P697" i="107"/>
  <c r="P698" i="107"/>
  <c r="P659" i="107"/>
  <c r="O660" i="107"/>
  <c r="O661" i="107"/>
  <c r="O662" i="107"/>
  <c r="O663" i="107"/>
  <c r="O664" i="107"/>
  <c r="O665" i="107"/>
  <c r="O666" i="107"/>
  <c r="O667" i="107"/>
  <c r="O668" i="107"/>
  <c r="O669" i="107"/>
  <c r="O670" i="107"/>
  <c r="O671" i="107"/>
  <c r="O672" i="107"/>
  <c r="O673" i="107"/>
  <c r="O674" i="107"/>
  <c r="O675" i="107"/>
  <c r="O676" i="107"/>
  <c r="O677" i="107"/>
  <c r="O678" i="107"/>
  <c r="O679" i="107"/>
  <c r="O680" i="107"/>
  <c r="O681" i="107"/>
  <c r="O682" i="107"/>
  <c r="O683" i="107"/>
  <c r="O684" i="107"/>
  <c r="O685" i="107"/>
  <c r="O686" i="107"/>
  <c r="O687" i="107"/>
  <c r="O688" i="107"/>
  <c r="O689" i="107"/>
  <c r="O690" i="107"/>
  <c r="O691" i="107"/>
  <c r="O692" i="107"/>
  <c r="O693" i="107"/>
  <c r="O694" i="107"/>
  <c r="O695" i="107"/>
  <c r="O696" i="107"/>
  <c r="O697" i="107"/>
  <c r="O698" i="107"/>
  <c r="O659" i="107"/>
  <c r="N672" i="107"/>
  <c r="N673" i="107"/>
  <c r="N674" i="107"/>
  <c r="N675" i="107"/>
  <c r="N676" i="107"/>
  <c r="N677" i="107"/>
  <c r="N678" i="107"/>
  <c r="N679" i="107"/>
  <c r="N680" i="107"/>
  <c r="N681" i="107"/>
  <c r="N682" i="107"/>
  <c r="N683" i="107"/>
  <c r="N684" i="107"/>
  <c r="N685" i="107"/>
  <c r="N686" i="107"/>
  <c r="N687" i="107"/>
  <c r="N688" i="107"/>
  <c r="N689" i="107"/>
  <c r="N690" i="107"/>
  <c r="N691" i="107"/>
  <c r="N692" i="107"/>
  <c r="N693" i="107"/>
  <c r="N694" i="107"/>
  <c r="N695" i="107"/>
  <c r="N696" i="107"/>
  <c r="N697" i="107"/>
  <c r="N698" i="107"/>
  <c r="N671" i="107"/>
  <c r="N660" i="107"/>
  <c r="N661" i="107"/>
  <c r="N662" i="107"/>
  <c r="N663" i="107"/>
  <c r="N664" i="107"/>
  <c r="N665" i="107"/>
  <c r="N666" i="107"/>
  <c r="N667" i="107"/>
  <c r="N668" i="107"/>
  <c r="N669" i="107"/>
  <c r="N659" i="107"/>
  <c r="N644" i="107"/>
  <c r="O644" i="107"/>
  <c r="P644" i="107"/>
  <c r="N645" i="107"/>
  <c r="O645" i="107"/>
  <c r="P645" i="107"/>
  <c r="N646" i="107"/>
  <c r="O646" i="107"/>
  <c r="P646" i="107"/>
  <c r="N647" i="107"/>
  <c r="O647" i="107"/>
  <c r="P647" i="107"/>
  <c r="N648" i="107"/>
  <c r="O648" i="107"/>
  <c r="P648" i="107"/>
  <c r="N649" i="107"/>
  <c r="O649" i="107"/>
  <c r="P649" i="107"/>
  <c r="N650" i="107"/>
  <c r="O650" i="107"/>
  <c r="P650" i="107"/>
  <c r="N651" i="107"/>
  <c r="O651" i="107"/>
  <c r="P651" i="107"/>
  <c r="N652" i="107"/>
  <c r="O652" i="107"/>
  <c r="P652" i="107"/>
  <c r="N653" i="107"/>
  <c r="O653" i="107"/>
  <c r="P653" i="107"/>
  <c r="N654" i="107"/>
  <c r="O654" i="107"/>
  <c r="P654" i="107"/>
  <c r="N655" i="107"/>
  <c r="O655" i="107"/>
  <c r="P655" i="107"/>
  <c r="O643" i="107"/>
  <c r="P643" i="107"/>
  <c r="N643" i="107"/>
  <c r="O614" i="107"/>
  <c r="P614" i="107"/>
  <c r="O615" i="107"/>
  <c r="P615" i="107"/>
  <c r="O616" i="107"/>
  <c r="P616" i="107"/>
  <c r="O617" i="107"/>
  <c r="P617" i="107"/>
  <c r="O618" i="107"/>
  <c r="P618" i="107"/>
  <c r="O619" i="107"/>
  <c r="P619" i="107"/>
  <c r="O620" i="107"/>
  <c r="P620" i="107"/>
  <c r="O621" i="107"/>
  <c r="P621" i="107"/>
  <c r="O622" i="107"/>
  <c r="P622" i="107"/>
  <c r="O623" i="107"/>
  <c r="P623" i="107"/>
  <c r="O624" i="107"/>
  <c r="P624" i="107"/>
  <c r="O625" i="107"/>
  <c r="P625" i="107"/>
  <c r="O626" i="107"/>
  <c r="P626" i="107"/>
  <c r="O627" i="107"/>
  <c r="P627" i="107"/>
  <c r="O628" i="107"/>
  <c r="P628" i="107"/>
  <c r="O629" i="107"/>
  <c r="P629" i="107"/>
  <c r="O630" i="107"/>
  <c r="P630" i="107"/>
  <c r="O631" i="107"/>
  <c r="P631" i="107"/>
  <c r="O632" i="107"/>
  <c r="P632" i="107"/>
  <c r="O633" i="107"/>
  <c r="P633" i="107"/>
  <c r="O634" i="107"/>
  <c r="P634" i="107"/>
  <c r="O635" i="107"/>
  <c r="P635" i="107"/>
  <c r="O636" i="107"/>
  <c r="P636" i="107"/>
  <c r="O637" i="107"/>
  <c r="P637" i="107"/>
  <c r="O638" i="107"/>
  <c r="P638" i="107"/>
  <c r="O639" i="107"/>
  <c r="P639" i="107"/>
  <c r="P613" i="107"/>
  <c r="O613" i="107"/>
  <c r="N616" i="107"/>
  <c r="N617" i="107"/>
  <c r="N618" i="107"/>
  <c r="N619" i="107"/>
  <c r="N620" i="107"/>
  <c r="N621" i="107"/>
  <c r="N622" i="107"/>
  <c r="N623" i="107"/>
  <c r="N624" i="107"/>
  <c r="N625" i="107"/>
  <c r="N626" i="107"/>
  <c r="N627" i="107"/>
  <c r="N628" i="107"/>
  <c r="N629" i="107"/>
  <c r="N630" i="107"/>
  <c r="N631" i="107"/>
  <c r="N632" i="107"/>
  <c r="N633" i="107"/>
  <c r="N634" i="107"/>
  <c r="N635" i="107"/>
  <c r="N636" i="107"/>
  <c r="N637" i="107"/>
  <c r="N638" i="107"/>
  <c r="N639" i="107"/>
  <c r="N615" i="107"/>
  <c r="N589" i="107"/>
  <c r="N590" i="107"/>
  <c r="N591" i="107"/>
  <c r="N592" i="107"/>
  <c r="N593" i="107"/>
  <c r="N594" i="107"/>
  <c r="N595" i="107"/>
  <c r="N596" i="107"/>
  <c r="N597" i="107"/>
  <c r="N598" i="107"/>
  <c r="N599" i="107"/>
  <c r="N600" i="107"/>
  <c r="N601" i="107"/>
  <c r="N602" i="107"/>
  <c r="N603" i="107"/>
  <c r="N604" i="107"/>
  <c r="N605" i="107"/>
  <c r="N606" i="107"/>
  <c r="N607" i="107"/>
  <c r="N608" i="107"/>
  <c r="N588" i="107"/>
  <c r="O587" i="107"/>
  <c r="P587" i="107"/>
  <c r="O588" i="107"/>
  <c r="P588" i="107"/>
  <c r="O589" i="107"/>
  <c r="P589" i="107"/>
  <c r="O590" i="107"/>
  <c r="P590" i="107"/>
  <c r="O591" i="107"/>
  <c r="P591" i="107"/>
  <c r="O592" i="107"/>
  <c r="P592" i="107"/>
  <c r="O593" i="107"/>
  <c r="P593" i="107"/>
  <c r="O594" i="107"/>
  <c r="P594" i="107"/>
  <c r="O595" i="107"/>
  <c r="P595" i="107"/>
  <c r="O596" i="107"/>
  <c r="P596" i="107"/>
  <c r="O597" i="107"/>
  <c r="P597" i="107"/>
  <c r="O598" i="107"/>
  <c r="P598" i="107"/>
  <c r="O599" i="107"/>
  <c r="P599" i="107"/>
  <c r="O600" i="107"/>
  <c r="P600" i="107"/>
  <c r="O601" i="107"/>
  <c r="P601" i="107"/>
  <c r="O602" i="107"/>
  <c r="P602" i="107"/>
  <c r="O603" i="107"/>
  <c r="P603" i="107"/>
  <c r="O604" i="107"/>
  <c r="P604" i="107"/>
  <c r="O605" i="107"/>
  <c r="P605" i="107"/>
  <c r="O606" i="107"/>
  <c r="P606" i="107"/>
  <c r="O607" i="107"/>
  <c r="P607" i="107"/>
  <c r="O608" i="107"/>
  <c r="P608" i="107"/>
  <c r="P586" i="107"/>
  <c r="O586" i="107"/>
  <c r="N553" i="107"/>
  <c r="O553" i="107"/>
  <c r="P553" i="107"/>
  <c r="N554" i="107"/>
  <c r="O554" i="107"/>
  <c r="P554" i="107"/>
  <c r="N555" i="107"/>
  <c r="O555" i="107"/>
  <c r="P555" i="107"/>
  <c r="N556" i="107"/>
  <c r="O556" i="107"/>
  <c r="P556" i="107"/>
  <c r="N557" i="107"/>
  <c r="O557" i="107"/>
  <c r="P557" i="107"/>
  <c r="N558" i="107"/>
  <c r="O558" i="107"/>
  <c r="P558" i="107"/>
  <c r="N559" i="107"/>
  <c r="O559" i="107"/>
  <c r="P559" i="107"/>
  <c r="N560" i="107"/>
  <c r="O560" i="107"/>
  <c r="P560" i="107"/>
  <c r="N561" i="107"/>
  <c r="O561" i="107"/>
  <c r="P561" i="107"/>
  <c r="N562" i="107"/>
  <c r="O562" i="107"/>
  <c r="P562" i="107"/>
  <c r="N563" i="107"/>
  <c r="O563" i="107"/>
  <c r="P563" i="107"/>
  <c r="N564" i="107"/>
  <c r="O564" i="107"/>
  <c r="P564" i="107"/>
  <c r="N565" i="107"/>
  <c r="O565" i="107"/>
  <c r="P565" i="107"/>
  <c r="N566" i="107"/>
  <c r="O566" i="107"/>
  <c r="P566" i="107"/>
  <c r="N567" i="107"/>
  <c r="O567" i="107"/>
  <c r="P567" i="107"/>
  <c r="N568" i="107"/>
  <c r="O568" i="107"/>
  <c r="P568" i="107"/>
  <c r="N569" i="107"/>
  <c r="O569" i="107"/>
  <c r="P569" i="107"/>
  <c r="N570" i="107"/>
  <c r="O570" i="107"/>
  <c r="P570" i="107"/>
  <c r="N571" i="107"/>
  <c r="O571" i="107"/>
  <c r="P571" i="107"/>
  <c r="N572" i="107"/>
  <c r="O572" i="107"/>
  <c r="P572" i="107"/>
  <c r="N573" i="107"/>
  <c r="O573" i="107"/>
  <c r="P573" i="107"/>
  <c r="N574" i="107"/>
  <c r="O574" i="107"/>
  <c r="P574" i="107"/>
  <c r="N575" i="107"/>
  <c r="O575" i="107"/>
  <c r="P575" i="107"/>
  <c r="N576" i="107"/>
  <c r="O576" i="107"/>
  <c r="P576" i="107"/>
  <c r="N577" i="107"/>
  <c r="O577" i="107"/>
  <c r="P577" i="107"/>
  <c r="N578" i="107"/>
  <c r="O578" i="107"/>
  <c r="P578" i="107"/>
  <c r="N579" i="107"/>
  <c r="O579" i="107"/>
  <c r="P579" i="107"/>
  <c r="N580" i="107"/>
  <c r="O580" i="107"/>
  <c r="P580" i="107"/>
  <c r="N581" i="107"/>
  <c r="O581" i="107"/>
  <c r="P581" i="107"/>
  <c r="N582" i="107"/>
  <c r="O582" i="107"/>
  <c r="P582" i="107"/>
  <c r="N583" i="107"/>
  <c r="O583" i="107"/>
  <c r="P583" i="107"/>
  <c r="O552" i="107"/>
  <c r="P552" i="107"/>
  <c r="N552" i="107"/>
  <c r="N518" i="107"/>
  <c r="O518" i="107"/>
  <c r="P518" i="107"/>
  <c r="N519" i="107"/>
  <c r="O519" i="107"/>
  <c r="P519" i="107"/>
  <c r="N520" i="107"/>
  <c r="O520" i="107"/>
  <c r="P520" i="107"/>
  <c r="N521" i="107"/>
  <c r="O521" i="107"/>
  <c r="P521" i="107"/>
  <c r="N522" i="107"/>
  <c r="O522" i="107"/>
  <c r="P522" i="107"/>
  <c r="N523" i="107"/>
  <c r="O523" i="107"/>
  <c r="P523" i="107"/>
  <c r="N524" i="107"/>
  <c r="O524" i="107"/>
  <c r="P524" i="107"/>
  <c r="N525" i="107"/>
  <c r="O525" i="107"/>
  <c r="P525" i="107"/>
  <c r="N526" i="107"/>
  <c r="O526" i="107"/>
  <c r="P526" i="107"/>
  <c r="N527" i="107"/>
  <c r="O527" i="107"/>
  <c r="P527" i="107"/>
  <c r="N528" i="107"/>
  <c r="O528" i="107"/>
  <c r="P528" i="107"/>
  <c r="N529" i="107"/>
  <c r="O529" i="107"/>
  <c r="P529" i="107"/>
  <c r="N530" i="107"/>
  <c r="O530" i="107"/>
  <c r="P530" i="107"/>
  <c r="N531" i="107"/>
  <c r="O531" i="107"/>
  <c r="P531" i="107"/>
  <c r="N532" i="107"/>
  <c r="O532" i="107"/>
  <c r="P532" i="107"/>
  <c r="N533" i="107"/>
  <c r="O533" i="107"/>
  <c r="P533" i="107"/>
  <c r="N534" i="107"/>
  <c r="O534" i="107"/>
  <c r="P534" i="107"/>
  <c r="N535" i="107"/>
  <c r="O535" i="107"/>
  <c r="P535" i="107"/>
  <c r="N536" i="107"/>
  <c r="O536" i="107"/>
  <c r="P536" i="107"/>
  <c r="N537" i="107"/>
  <c r="O537" i="107"/>
  <c r="P537" i="107"/>
  <c r="N538" i="107"/>
  <c r="O538" i="107"/>
  <c r="P538" i="107"/>
  <c r="N539" i="107"/>
  <c r="O539" i="107"/>
  <c r="P539" i="107"/>
  <c r="N540" i="107"/>
  <c r="O540" i="107"/>
  <c r="P540" i="107"/>
  <c r="N541" i="107"/>
  <c r="O541" i="107"/>
  <c r="P541" i="107"/>
  <c r="N542" i="107"/>
  <c r="O542" i="107"/>
  <c r="P542" i="107"/>
  <c r="N543" i="107"/>
  <c r="O543" i="107"/>
  <c r="P543" i="107"/>
  <c r="N544" i="107"/>
  <c r="O544" i="107"/>
  <c r="P544" i="107"/>
  <c r="N545" i="107"/>
  <c r="O545" i="107"/>
  <c r="P545" i="107"/>
  <c r="N546" i="107"/>
  <c r="O546" i="107"/>
  <c r="P546" i="107"/>
  <c r="N547" i="107"/>
  <c r="O547" i="107"/>
  <c r="P547" i="107"/>
  <c r="N548" i="107"/>
  <c r="O548" i="107"/>
  <c r="P548" i="107"/>
  <c r="N549" i="107"/>
  <c r="O549" i="107"/>
  <c r="P549" i="107"/>
  <c r="O517" i="107"/>
  <c r="P517" i="107"/>
  <c r="N517" i="107"/>
  <c r="P514" i="107"/>
  <c r="P511" i="107"/>
  <c r="P509" i="107"/>
  <c r="P506" i="107"/>
  <c r="P507" i="107"/>
  <c r="P505" i="107"/>
  <c r="O506" i="107"/>
  <c r="O507" i="107"/>
  <c r="O508" i="107"/>
  <c r="O509" i="107"/>
  <c r="O510" i="107"/>
  <c r="O511" i="107"/>
  <c r="O512" i="107"/>
  <c r="O513" i="107"/>
  <c r="O514" i="107"/>
  <c r="O505" i="107"/>
  <c r="N510" i="107"/>
  <c r="N511" i="107"/>
  <c r="N512" i="107"/>
  <c r="N513" i="107"/>
  <c r="N514" i="107"/>
  <c r="N509" i="107"/>
  <c r="N506" i="107"/>
  <c r="N507" i="107"/>
  <c r="N505" i="107"/>
  <c r="O43" i="107"/>
  <c r="P313" i="107"/>
  <c r="P314" i="107"/>
  <c r="P315" i="107"/>
  <c r="P316" i="107"/>
  <c r="P317" i="107"/>
  <c r="P318" i="107"/>
  <c r="P319" i="107"/>
  <c r="P320" i="107"/>
  <c r="P321" i="107"/>
  <c r="P322" i="107"/>
  <c r="P323" i="107"/>
  <c r="P324" i="107"/>
  <c r="P325" i="107"/>
  <c r="P326" i="107"/>
  <c r="P327" i="107"/>
  <c r="P328" i="107"/>
  <c r="P329" i="107"/>
  <c r="P330" i="107"/>
  <c r="P331" i="107"/>
  <c r="P332" i="107"/>
  <c r="P333" i="107"/>
  <c r="P334" i="107"/>
  <c r="P335" i="107"/>
  <c r="P336" i="107"/>
  <c r="P337" i="107"/>
  <c r="P338" i="107"/>
  <c r="P339" i="107"/>
  <c r="P340" i="107"/>
  <c r="P341" i="107"/>
  <c r="P342" i="107"/>
  <c r="P343" i="107"/>
  <c r="P344" i="107"/>
  <c r="P345" i="107"/>
  <c r="P346" i="107"/>
  <c r="P347" i="107"/>
  <c r="P348" i="107"/>
  <c r="P349" i="107"/>
  <c r="P350" i="107"/>
  <c r="P351" i="107"/>
  <c r="P352" i="107"/>
  <c r="P353" i="107"/>
  <c r="P354" i="107"/>
  <c r="P355" i="107"/>
  <c r="P356" i="107"/>
  <c r="P357" i="107"/>
  <c r="P358" i="107"/>
  <c r="P359" i="107"/>
  <c r="P360" i="107"/>
  <c r="P361" i="107"/>
  <c r="P362" i="107"/>
  <c r="P363" i="107"/>
  <c r="P364" i="107"/>
  <c r="P365" i="107"/>
  <c r="P366" i="107"/>
  <c r="P367" i="107"/>
  <c r="P368" i="107"/>
  <c r="P369" i="107"/>
  <c r="P370" i="107"/>
  <c r="P371" i="107"/>
  <c r="P372" i="107"/>
  <c r="P373" i="107"/>
  <c r="P374" i="107"/>
  <c r="P375" i="107"/>
  <c r="P376" i="107"/>
  <c r="P377" i="107"/>
  <c r="P378" i="107"/>
  <c r="P379" i="107"/>
  <c r="P380" i="107"/>
  <c r="P381" i="107"/>
  <c r="P382" i="107"/>
  <c r="P383" i="107"/>
  <c r="P384" i="107"/>
  <c r="P312" i="107"/>
  <c r="P285" i="107"/>
  <c r="P286" i="107"/>
  <c r="P287" i="107"/>
  <c r="P288" i="107"/>
  <c r="P289" i="107"/>
  <c r="P290" i="107"/>
  <c r="P291" i="107"/>
  <c r="P292" i="107"/>
  <c r="P293" i="107"/>
  <c r="P294" i="107"/>
  <c r="P295" i="107"/>
  <c r="P296" i="107"/>
  <c r="P297" i="107"/>
  <c r="P298" i="107"/>
  <c r="P299" i="107"/>
  <c r="P300" i="107"/>
  <c r="P301" i="107"/>
  <c r="P302" i="107"/>
  <c r="P303" i="107"/>
  <c r="P304" i="107"/>
  <c r="P305" i="107"/>
  <c r="P306" i="107"/>
  <c r="P307" i="107"/>
  <c r="P308" i="107"/>
  <c r="P309" i="107"/>
  <c r="P310" i="107"/>
  <c r="P284" i="107"/>
  <c r="P282" i="107"/>
  <c r="P281" i="107"/>
  <c r="P43" i="107"/>
  <c r="P44" i="107"/>
  <c r="P45" i="107"/>
  <c r="P46" i="107"/>
  <c r="P47" i="107"/>
  <c r="P48" i="107"/>
  <c r="P49" i="107"/>
  <c r="P50" i="107"/>
  <c r="P51" i="107"/>
  <c r="P52" i="107"/>
  <c r="P53" i="107"/>
  <c r="P54" i="107"/>
  <c r="P55" i="107"/>
  <c r="P56" i="107"/>
  <c r="P57" i="107"/>
  <c r="P58" i="107"/>
  <c r="P59" i="107"/>
  <c r="P60" i="107"/>
  <c r="P61" i="107"/>
  <c r="P62" i="107"/>
  <c r="P63" i="107"/>
  <c r="P64" i="107"/>
  <c r="P65" i="107"/>
  <c r="P66" i="107"/>
  <c r="P67" i="107"/>
  <c r="P68" i="107"/>
  <c r="P69" i="107"/>
  <c r="P70" i="107"/>
  <c r="P71" i="107"/>
  <c r="P72" i="107"/>
  <c r="P73" i="107"/>
  <c r="P74" i="107"/>
  <c r="P75" i="107"/>
  <c r="P76" i="107"/>
  <c r="P77" i="107"/>
  <c r="P78" i="107"/>
  <c r="P79" i="107"/>
  <c r="P80" i="107"/>
  <c r="P81" i="107"/>
  <c r="P82" i="107"/>
  <c r="P83" i="107"/>
  <c r="P84" i="107"/>
  <c r="P85" i="107"/>
  <c r="P86" i="107"/>
  <c r="P87" i="107"/>
  <c r="P88" i="107"/>
  <c r="P89" i="107"/>
  <c r="P90" i="107"/>
  <c r="P91" i="107"/>
  <c r="P92" i="107"/>
  <c r="P93" i="107"/>
  <c r="P94" i="107"/>
  <c r="P95" i="107"/>
  <c r="P96" i="107"/>
  <c r="P97" i="107"/>
  <c r="P98" i="107"/>
  <c r="P99" i="107"/>
  <c r="P100" i="107"/>
  <c r="P101" i="107"/>
  <c r="P102" i="107"/>
  <c r="P103" i="107"/>
  <c r="P104" i="107"/>
  <c r="P105" i="107"/>
  <c r="P106" i="107"/>
  <c r="P107" i="107"/>
  <c r="P108" i="107"/>
  <c r="P109" i="107"/>
  <c r="P110" i="107"/>
  <c r="P111" i="107"/>
  <c r="P112" i="107"/>
  <c r="P113" i="107"/>
  <c r="P114" i="107"/>
  <c r="P115" i="107"/>
  <c r="P116" i="107"/>
  <c r="P117" i="107"/>
  <c r="P118" i="107"/>
  <c r="P119" i="107"/>
  <c r="P120" i="107"/>
  <c r="P121" i="107"/>
  <c r="P122" i="107"/>
  <c r="P123" i="107"/>
  <c r="P124" i="107"/>
  <c r="P125" i="107"/>
  <c r="P126" i="107"/>
  <c r="P127" i="107"/>
  <c r="P128" i="107"/>
  <c r="P129" i="107"/>
  <c r="P130" i="107"/>
  <c r="P131" i="107"/>
  <c r="P132" i="107"/>
  <c r="P133" i="107"/>
  <c r="P134" i="107"/>
  <c r="P135" i="107"/>
  <c r="P136" i="107"/>
  <c r="P137" i="107"/>
  <c r="P138" i="107"/>
  <c r="P139" i="107"/>
  <c r="P140" i="107"/>
  <c r="P141" i="107"/>
  <c r="P142" i="107"/>
  <c r="P143" i="107"/>
  <c r="P144" i="107"/>
  <c r="P145" i="107"/>
  <c r="P146" i="107"/>
  <c r="P147" i="107"/>
  <c r="P148" i="107"/>
  <c r="P149" i="107"/>
  <c r="P150" i="107"/>
  <c r="P151" i="107"/>
  <c r="P152" i="107"/>
  <c r="P153" i="107"/>
  <c r="P154" i="107"/>
  <c r="P155" i="107"/>
  <c r="P156" i="107"/>
  <c r="P157" i="107"/>
  <c r="P158" i="107"/>
  <c r="P159" i="107"/>
  <c r="P160" i="107"/>
  <c r="P161" i="107"/>
  <c r="P162" i="107"/>
  <c r="P163" i="107"/>
  <c r="P164" i="107"/>
  <c r="P165" i="107"/>
  <c r="P166" i="107"/>
  <c r="P167" i="107"/>
  <c r="P168" i="107"/>
  <c r="P169" i="107"/>
  <c r="P170" i="107"/>
  <c r="P171" i="107"/>
  <c r="P172" i="107"/>
  <c r="P173" i="107"/>
  <c r="P174" i="107"/>
  <c r="P175" i="107"/>
  <c r="P176" i="107"/>
  <c r="P177" i="107"/>
  <c r="P178" i="107"/>
  <c r="P179" i="107"/>
  <c r="P180" i="107"/>
  <c r="P181" i="107"/>
  <c r="P182" i="107"/>
  <c r="P183" i="107"/>
  <c r="P184" i="107"/>
  <c r="P185" i="107"/>
  <c r="P186" i="107"/>
  <c r="P187" i="107"/>
  <c r="P188" i="107"/>
  <c r="P189" i="107"/>
  <c r="P190" i="107"/>
  <c r="P191" i="107"/>
  <c r="P192" i="107"/>
  <c r="P193" i="107"/>
  <c r="P194" i="107"/>
  <c r="P195" i="107"/>
  <c r="P196" i="107"/>
  <c r="P197" i="107"/>
  <c r="P198" i="107"/>
  <c r="P199" i="107"/>
  <c r="P200" i="107"/>
  <c r="P201" i="107"/>
  <c r="P202" i="107"/>
  <c r="P203" i="107"/>
  <c r="P204" i="107"/>
  <c r="P205" i="107"/>
  <c r="P206" i="107"/>
  <c r="P207" i="107"/>
  <c r="P208" i="107"/>
  <c r="P209" i="107"/>
  <c r="P210" i="107"/>
  <c r="P211" i="107"/>
  <c r="P212" i="107"/>
  <c r="P213" i="107"/>
  <c r="P214" i="107"/>
  <c r="P215" i="107"/>
  <c r="P216" i="107"/>
  <c r="P217" i="107"/>
  <c r="P218" i="107"/>
  <c r="P219" i="107"/>
  <c r="P220" i="107"/>
  <c r="P221" i="107"/>
  <c r="P222" i="107"/>
  <c r="P223" i="107"/>
  <c r="P224" i="107"/>
  <c r="P225" i="107"/>
  <c r="P226" i="107"/>
  <c r="P227" i="107"/>
  <c r="P228" i="107"/>
  <c r="P229" i="107"/>
  <c r="P230" i="107"/>
  <c r="P231" i="107"/>
  <c r="P232" i="107"/>
  <c r="P233" i="107"/>
  <c r="P234" i="107"/>
  <c r="P235" i="107"/>
  <c r="P236" i="107"/>
  <c r="P237" i="107"/>
  <c r="P238" i="107"/>
  <c r="P239" i="107"/>
  <c r="P240" i="107"/>
  <c r="P241" i="107"/>
  <c r="P242" i="107"/>
  <c r="P243" i="107"/>
  <c r="P244" i="107"/>
  <c r="P245" i="107"/>
  <c r="P246" i="107"/>
  <c r="P247" i="107"/>
  <c r="P248" i="107"/>
  <c r="P249" i="107"/>
  <c r="P250" i="107"/>
  <c r="P251" i="107"/>
  <c r="P252" i="107"/>
  <c r="P253" i="107"/>
  <c r="P254" i="107"/>
  <c r="P255" i="107"/>
  <c r="P256" i="107"/>
  <c r="P257" i="107"/>
  <c r="P258" i="107"/>
  <c r="P259" i="107"/>
  <c r="P260" i="107"/>
  <c r="P261" i="107"/>
  <c r="P262" i="107"/>
  <c r="P263" i="107"/>
  <c r="P264" i="107"/>
  <c r="P265" i="107"/>
  <c r="P266" i="107"/>
  <c r="P267" i="107"/>
  <c r="P268" i="107"/>
  <c r="P269" i="107"/>
  <c r="P270" i="107"/>
  <c r="P271" i="107"/>
  <c r="P272" i="107"/>
  <c r="P273" i="107"/>
  <c r="P274" i="107"/>
  <c r="P275" i="107"/>
  <c r="P276" i="107"/>
  <c r="P277" i="107"/>
  <c r="P278" i="107"/>
  <c r="P279" i="107"/>
  <c r="P42" i="107"/>
  <c r="O44" i="107"/>
  <c r="O45" i="107"/>
  <c r="O46" i="107"/>
  <c r="O47" i="107"/>
  <c r="O48" i="107"/>
  <c r="O49" i="107"/>
  <c r="O50" i="107"/>
  <c r="O51" i="107"/>
  <c r="O52" i="107"/>
  <c r="O53" i="107"/>
  <c r="O54" i="107"/>
  <c r="O55" i="107"/>
  <c r="O56" i="107"/>
  <c r="O57" i="107"/>
  <c r="O58" i="107"/>
  <c r="O59" i="107"/>
  <c r="O60" i="107"/>
  <c r="O61" i="107"/>
  <c r="O62" i="107"/>
  <c r="O63" i="107"/>
  <c r="O64" i="107"/>
  <c r="O65" i="107"/>
  <c r="O66" i="107"/>
  <c r="O67" i="107"/>
  <c r="O68" i="107"/>
  <c r="O69" i="107"/>
  <c r="O70" i="107"/>
  <c r="O71" i="107"/>
  <c r="O72" i="107"/>
  <c r="O73" i="107"/>
  <c r="O74" i="107"/>
  <c r="O75" i="107"/>
  <c r="O76" i="107"/>
  <c r="O77" i="107"/>
  <c r="O78" i="107"/>
  <c r="O79" i="107"/>
  <c r="O80" i="107"/>
  <c r="O81" i="107"/>
  <c r="O82" i="107"/>
  <c r="O83" i="107"/>
  <c r="O84" i="107"/>
  <c r="O85" i="107"/>
  <c r="O86" i="107"/>
  <c r="O87" i="107"/>
  <c r="O88" i="107"/>
  <c r="O89" i="107"/>
  <c r="O90" i="107"/>
  <c r="O91" i="107"/>
  <c r="O92" i="107"/>
  <c r="O93" i="107"/>
  <c r="O94" i="107"/>
  <c r="O95" i="107"/>
  <c r="O96" i="107"/>
  <c r="O97" i="107"/>
  <c r="O98" i="107"/>
  <c r="O99" i="107"/>
  <c r="O100" i="107"/>
  <c r="O101" i="107"/>
  <c r="O102" i="107"/>
  <c r="O103" i="107"/>
  <c r="O104" i="107"/>
  <c r="O105" i="107"/>
  <c r="O106" i="107"/>
  <c r="O107" i="107"/>
  <c r="O108" i="107"/>
  <c r="O109" i="107"/>
  <c r="O110" i="107"/>
  <c r="O111" i="107"/>
  <c r="O112" i="107"/>
  <c r="O113" i="107"/>
  <c r="O114" i="107"/>
  <c r="O115" i="107"/>
  <c r="O116" i="107"/>
  <c r="O117" i="107"/>
  <c r="O118" i="107"/>
  <c r="O119" i="107"/>
  <c r="O120" i="107"/>
  <c r="O121" i="107"/>
  <c r="O122" i="107"/>
  <c r="O123" i="107"/>
  <c r="O124" i="107"/>
  <c r="O125" i="107"/>
  <c r="O126" i="107"/>
  <c r="O127" i="107"/>
  <c r="O128" i="107"/>
  <c r="O129" i="107"/>
  <c r="O130" i="107"/>
  <c r="O131" i="107"/>
  <c r="O132" i="107"/>
  <c r="O133" i="107"/>
  <c r="O134" i="107"/>
  <c r="O135" i="107"/>
  <c r="O136" i="107"/>
  <c r="O137" i="107"/>
  <c r="O138" i="107"/>
  <c r="O139" i="107"/>
  <c r="O140" i="107"/>
  <c r="O141" i="107"/>
  <c r="O142" i="107"/>
  <c r="O143" i="107"/>
  <c r="O144" i="107"/>
  <c r="O145" i="107"/>
  <c r="O146" i="107"/>
  <c r="O147" i="107"/>
  <c r="O148" i="107"/>
  <c r="O149" i="107"/>
  <c r="O150" i="107"/>
  <c r="O151" i="107"/>
  <c r="O152" i="107"/>
  <c r="O153" i="107"/>
  <c r="O154" i="107"/>
  <c r="O155" i="107"/>
  <c r="O156" i="107"/>
  <c r="O157" i="107"/>
  <c r="O158" i="107"/>
  <c r="O159" i="107"/>
  <c r="O160" i="107"/>
  <c r="O161" i="107"/>
  <c r="O162" i="107"/>
  <c r="O163" i="107"/>
  <c r="O164" i="107"/>
  <c r="O165" i="107"/>
  <c r="O166" i="107"/>
  <c r="O167" i="107"/>
  <c r="O168" i="107"/>
  <c r="O169" i="107"/>
  <c r="O170" i="107"/>
  <c r="O171" i="107"/>
  <c r="O172" i="107"/>
  <c r="O173" i="107"/>
  <c r="O174" i="107"/>
  <c r="O175" i="107"/>
  <c r="O176" i="107"/>
  <c r="O177" i="107"/>
  <c r="O178" i="107"/>
  <c r="O179" i="107"/>
  <c r="O180" i="107"/>
  <c r="O181" i="107"/>
  <c r="O182" i="107"/>
  <c r="O183" i="107"/>
  <c r="O184" i="107"/>
  <c r="O185" i="107"/>
  <c r="O186" i="107"/>
  <c r="O187" i="107"/>
  <c r="O188" i="107"/>
  <c r="O189" i="107"/>
  <c r="O190" i="107"/>
  <c r="O191" i="107"/>
  <c r="O192" i="107"/>
  <c r="O193" i="107"/>
  <c r="O194" i="107"/>
  <c r="O195" i="107"/>
  <c r="O196" i="107"/>
  <c r="O197" i="107"/>
  <c r="O198" i="107"/>
  <c r="O199" i="107"/>
  <c r="O200" i="107"/>
  <c r="O201" i="107"/>
  <c r="O202" i="107"/>
  <c r="O203" i="107"/>
  <c r="O204" i="107"/>
  <c r="O205" i="107"/>
  <c r="O206" i="107"/>
  <c r="O207" i="107"/>
  <c r="O208" i="107"/>
  <c r="O209" i="107"/>
  <c r="O210" i="107"/>
  <c r="O211" i="107"/>
  <c r="O212" i="107"/>
  <c r="O213" i="107"/>
  <c r="O214" i="107"/>
  <c r="O215" i="107"/>
  <c r="O216" i="107"/>
  <c r="O217" i="107"/>
  <c r="O218" i="107"/>
  <c r="O219" i="107"/>
  <c r="O220" i="107"/>
  <c r="O221" i="107"/>
  <c r="O222" i="107"/>
  <c r="O223" i="107"/>
  <c r="O224" i="107"/>
  <c r="O225" i="107"/>
  <c r="O226" i="107"/>
  <c r="O227" i="107"/>
  <c r="O228" i="107"/>
  <c r="O229" i="107"/>
  <c r="O230" i="107"/>
  <c r="O231" i="107"/>
  <c r="O232" i="107"/>
  <c r="O233" i="107"/>
  <c r="O234" i="107"/>
  <c r="O235" i="107"/>
  <c r="O236" i="107"/>
  <c r="O237" i="107"/>
  <c r="O238" i="107"/>
  <c r="O239" i="107"/>
  <c r="O240" i="107"/>
  <c r="O241" i="107"/>
  <c r="O242" i="107"/>
  <c r="O243" i="107"/>
  <c r="O244" i="107"/>
  <c r="O245" i="107"/>
  <c r="O246" i="107"/>
  <c r="O247" i="107"/>
  <c r="O248" i="107"/>
  <c r="O249" i="107"/>
  <c r="O250" i="107"/>
  <c r="O251" i="107"/>
  <c r="O252" i="107"/>
  <c r="O253" i="107"/>
  <c r="O254" i="107"/>
  <c r="O255" i="107"/>
  <c r="O256" i="107"/>
  <c r="O257" i="107"/>
  <c r="O258" i="107"/>
  <c r="O259" i="107"/>
  <c r="O260" i="107"/>
  <c r="O261" i="107"/>
  <c r="O262" i="107"/>
  <c r="O263" i="107"/>
  <c r="O264" i="107"/>
  <c r="O265" i="107"/>
  <c r="O266" i="107"/>
  <c r="O267" i="107"/>
  <c r="O268" i="107"/>
  <c r="O269" i="107"/>
  <c r="O270" i="107"/>
  <c r="O271" i="107"/>
  <c r="O272" i="107"/>
  <c r="O273" i="107"/>
  <c r="O274" i="107"/>
  <c r="O275" i="107"/>
  <c r="O276" i="107"/>
  <c r="O277" i="107"/>
  <c r="O278" i="107"/>
  <c r="O279" i="107"/>
  <c r="O280" i="107"/>
  <c r="O281" i="107"/>
  <c r="O282" i="107"/>
  <c r="O283" i="107"/>
  <c r="O284" i="107"/>
  <c r="O285" i="107"/>
  <c r="O286" i="107"/>
  <c r="O287" i="107"/>
  <c r="O288" i="107"/>
  <c r="O289" i="107"/>
  <c r="O290" i="107"/>
  <c r="O291" i="107"/>
  <c r="O292" i="107"/>
  <c r="O293" i="107"/>
  <c r="O294" i="107"/>
  <c r="O295" i="107"/>
  <c r="O296" i="107"/>
  <c r="O297" i="107"/>
  <c r="O298" i="107"/>
  <c r="O299" i="107"/>
  <c r="O300" i="107"/>
  <c r="O301" i="107"/>
  <c r="O302" i="107"/>
  <c r="O303" i="107"/>
  <c r="O304" i="107"/>
  <c r="O305" i="107"/>
  <c r="O306" i="107"/>
  <c r="O307" i="107"/>
  <c r="O308" i="107"/>
  <c r="O309" i="107"/>
  <c r="O310" i="107"/>
  <c r="O311" i="107"/>
  <c r="O312" i="107"/>
  <c r="O313" i="107"/>
  <c r="O314" i="107"/>
  <c r="O315" i="107"/>
  <c r="O316" i="107"/>
  <c r="O317" i="107"/>
  <c r="O318" i="107"/>
  <c r="O319" i="107"/>
  <c r="O320" i="107"/>
  <c r="O321" i="107"/>
  <c r="O322" i="107"/>
  <c r="O323" i="107"/>
  <c r="O324" i="107"/>
  <c r="O325" i="107"/>
  <c r="O326" i="107"/>
  <c r="O327" i="107"/>
  <c r="O328" i="107"/>
  <c r="O329" i="107"/>
  <c r="O330" i="107"/>
  <c r="O331" i="107"/>
  <c r="O332" i="107"/>
  <c r="O333" i="107"/>
  <c r="O334" i="107"/>
  <c r="O335" i="107"/>
  <c r="O336" i="107"/>
  <c r="O337" i="107"/>
  <c r="O338" i="107"/>
  <c r="O339" i="107"/>
  <c r="O340" i="107"/>
  <c r="O341" i="107"/>
  <c r="O342" i="107"/>
  <c r="O343" i="107"/>
  <c r="O344" i="107"/>
  <c r="O345" i="107"/>
  <c r="O346" i="107"/>
  <c r="O347" i="107"/>
  <c r="O348" i="107"/>
  <c r="O349" i="107"/>
  <c r="O350" i="107"/>
  <c r="O351" i="107"/>
  <c r="O352" i="107"/>
  <c r="O353" i="107"/>
  <c r="O354" i="107"/>
  <c r="O355" i="107"/>
  <c r="O356" i="107"/>
  <c r="O357" i="107"/>
  <c r="O358" i="107"/>
  <c r="O359" i="107"/>
  <c r="O360" i="107"/>
  <c r="O361" i="107"/>
  <c r="O362" i="107"/>
  <c r="O363" i="107"/>
  <c r="O364" i="107"/>
  <c r="O365" i="107"/>
  <c r="O366" i="107"/>
  <c r="O367" i="107"/>
  <c r="O368" i="107"/>
  <c r="O369" i="107"/>
  <c r="O370" i="107"/>
  <c r="O371" i="107"/>
  <c r="O372" i="107"/>
  <c r="O373" i="107"/>
  <c r="O374" i="107"/>
  <c r="O375" i="107"/>
  <c r="O376" i="107"/>
  <c r="O377" i="107"/>
  <c r="O378" i="107"/>
  <c r="O379" i="107"/>
  <c r="O380" i="107"/>
  <c r="O381" i="107"/>
  <c r="O382" i="107"/>
  <c r="O383" i="107"/>
  <c r="O384" i="107"/>
  <c r="N43" i="107"/>
  <c r="N44" i="107"/>
  <c r="N45" i="107"/>
  <c r="N46" i="107"/>
  <c r="N47" i="107"/>
  <c r="N48" i="107"/>
  <c r="N49" i="107"/>
  <c r="N50" i="107"/>
  <c r="N51" i="107"/>
  <c r="N52" i="107"/>
  <c r="N53" i="107"/>
  <c r="N54" i="107"/>
  <c r="N55" i="107"/>
  <c r="N56" i="107"/>
  <c r="N57" i="107"/>
  <c r="N58" i="107"/>
  <c r="N59" i="107"/>
  <c r="N60" i="107"/>
  <c r="N61" i="107"/>
  <c r="N62" i="107"/>
  <c r="N63" i="107"/>
  <c r="N64" i="107"/>
  <c r="N65" i="107"/>
  <c r="N66" i="107"/>
  <c r="N67" i="107"/>
  <c r="N68" i="107"/>
  <c r="N69" i="107"/>
  <c r="N70" i="107"/>
  <c r="N71" i="107"/>
  <c r="N72" i="107"/>
  <c r="N73" i="107"/>
  <c r="N74" i="107"/>
  <c r="N75" i="107"/>
  <c r="N76" i="107"/>
  <c r="N77" i="107"/>
  <c r="N78" i="107"/>
  <c r="N79" i="107"/>
  <c r="N80" i="107"/>
  <c r="N81" i="107"/>
  <c r="N82" i="107"/>
  <c r="N83" i="107"/>
  <c r="N84" i="107"/>
  <c r="N85" i="107"/>
  <c r="N86" i="107"/>
  <c r="N87" i="107"/>
  <c r="N88" i="107"/>
  <c r="N89" i="107"/>
  <c r="N90" i="107"/>
  <c r="N91" i="107"/>
  <c r="N92" i="107"/>
  <c r="N93" i="107"/>
  <c r="N94" i="107"/>
  <c r="N95" i="107"/>
  <c r="N96" i="107"/>
  <c r="N97" i="107"/>
  <c r="N98" i="107"/>
  <c r="N99" i="107"/>
  <c r="N100" i="107"/>
  <c r="N101" i="107"/>
  <c r="N102" i="107"/>
  <c r="N103" i="107"/>
  <c r="N104" i="107"/>
  <c r="N105" i="107"/>
  <c r="N106" i="107"/>
  <c r="N107" i="107"/>
  <c r="N108" i="107"/>
  <c r="N109" i="107"/>
  <c r="N110" i="107"/>
  <c r="N111" i="107"/>
  <c r="N112" i="107"/>
  <c r="N113" i="107"/>
  <c r="N114" i="107"/>
  <c r="N115" i="107"/>
  <c r="N116" i="107"/>
  <c r="N117" i="107"/>
  <c r="N118" i="107"/>
  <c r="N119" i="107"/>
  <c r="N120" i="107"/>
  <c r="N121" i="107"/>
  <c r="N122" i="107"/>
  <c r="N123" i="107"/>
  <c r="N124" i="107"/>
  <c r="N125" i="107"/>
  <c r="N126" i="107"/>
  <c r="N127" i="107"/>
  <c r="N128" i="107"/>
  <c r="N129" i="107"/>
  <c r="N130" i="107"/>
  <c r="N131" i="107"/>
  <c r="N132" i="107"/>
  <c r="N133" i="107"/>
  <c r="N134" i="107"/>
  <c r="N135" i="107"/>
  <c r="N136" i="107"/>
  <c r="N137" i="107"/>
  <c r="N138" i="107"/>
  <c r="N139" i="107"/>
  <c r="N140" i="107"/>
  <c r="N141" i="107"/>
  <c r="N142" i="107"/>
  <c r="N143" i="107"/>
  <c r="N144" i="107"/>
  <c r="N145" i="107"/>
  <c r="N146" i="107"/>
  <c r="N147" i="107"/>
  <c r="N148" i="107"/>
  <c r="N149" i="107"/>
  <c r="N150" i="107"/>
  <c r="N151" i="107"/>
  <c r="N152" i="107"/>
  <c r="N153" i="107"/>
  <c r="N154" i="107"/>
  <c r="N155" i="107"/>
  <c r="N156" i="107"/>
  <c r="N157" i="107"/>
  <c r="N158" i="107"/>
  <c r="N159" i="107"/>
  <c r="N160" i="107"/>
  <c r="N161" i="107"/>
  <c r="N162" i="107"/>
  <c r="N163" i="107"/>
  <c r="N164" i="107"/>
  <c r="N165" i="107"/>
  <c r="N166" i="107"/>
  <c r="N167" i="107"/>
  <c r="N168" i="107"/>
  <c r="N169" i="107"/>
  <c r="N170" i="107"/>
  <c r="N171" i="107"/>
  <c r="N172" i="107"/>
  <c r="N173" i="107"/>
  <c r="N174" i="107"/>
  <c r="N175" i="107"/>
  <c r="N176" i="107"/>
  <c r="N177" i="107"/>
  <c r="N178" i="107"/>
  <c r="N179" i="107"/>
  <c r="N180" i="107"/>
  <c r="N181" i="107"/>
  <c r="N182" i="107"/>
  <c r="N183" i="107"/>
  <c r="N184" i="107"/>
  <c r="N185" i="107"/>
  <c r="N186" i="107"/>
  <c r="N187" i="107"/>
  <c r="N188" i="107"/>
  <c r="N189" i="107"/>
  <c r="N190" i="107"/>
  <c r="N191" i="107"/>
  <c r="N192" i="107"/>
  <c r="N193" i="107"/>
  <c r="N194" i="107"/>
  <c r="N195" i="107"/>
  <c r="N196" i="107"/>
  <c r="N197" i="107"/>
  <c r="N198" i="107"/>
  <c r="N199" i="107"/>
  <c r="N200" i="107"/>
  <c r="N201" i="107"/>
  <c r="N202" i="107"/>
  <c r="N203" i="107"/>
  <c r="N204" i="107"/>
  <c r="N205" i="107"/>
  <c r="N206" i="107"/>
  <c r="N207" i="107"/>
  <c r="N208" i="107"/>
  <c r="N209" i="107"/>
  <c r="N210" i="107"/>
  <c r="N211" i="107"/>
  <c r="N212" i="107"/>
  <c r="N213" i="107"/>
  <c r="N214" i="107"/>
  <c r="N215" i="107"/>
  <c r="N216" i="107"/>
  <c r="N217" i="107"/>
  <c r="N218" i="107"/>
  <c r="N219" i="107"/>
  <c r="N220" i="107"/>
  <c r="N221" i="107"/>
  <c r="N222" i="107"/>
  <c r="N223" i="107"/>
  <c r="N224" i="107"/>
  <c r="N225" i="107"/>
  <c r="N226" i="107"/>
  <c r="N227" i="107"/>
  <c r="N228" i="107"/>
  <c r="N229" i="107"/>
  <c r="N230" i="107"/>
  <c r="N231" i="107"/>
  <c r="N232" i="107"/>
  <c r="N233" i="107"/>
  <c r="N234" i="107"/>
  <c r="N235" i="107"/>
  <c r="N236" i="107"/>
  <c r="N237" i="107"/>
  <c r="N238" i="107"/>
  <c r="N239" i="107"/>
  <c r="N240" i="107"/>
  <c r="N241" i="107"/>
  <c r="N242" i="107"/>
  <c r="N243" i="107"/>
  <c r="N244" i="107"/>
  <c r="N245" i="107"/>
  <c r="N246" i="107"/>
  <c r="N247" i="107"/>
  <c r="N248" i="107"/>
  <c r="N249" i="107"/>
  <c r="N250" i="107"/>
  <c r="N251" i="107"/>
  <c r="N252" i="107"/>
  <c r="N253" i="107"/>
  <c r="N254" i="107"/>
  <c r="N255" i="107"/>
  <c r="N256" i="107"/>
  <c r="N257" i="107"/>
  <c r="N258" i="107"/>
  <c r="N259" i="107"/>
  <c r="N260" i="107"/>
  <c r="N261" i="107"/>
  <c r="N262" i="107"/>
  <c r="N263" i="107"/>
  <c r="N264" i="107"/>
  <c r="N265" i="107"/>
  <c r="N266" i="107"/>
  <c r="N267" i="107"/>
  <c r="N268" i="107"/>
  <c r="N269" i="107"/>
  <c r="N270" i="107"/>
  <c r="N271" i="107"/>
  <c r="N272" i="107"/>
  <c r="N273" i="107"/>
  <c r="N274" i="107"/>
  <c r="N275" i="107"/>
  <c r="N276" i="107"/>
  <c r="N277" i="107"/>
  <c r="N278" i="107"/>
  <c r="N279" i="107"/>
  <c r="N280" i="107"/>
  <c r="N281" i="107"/>
  <c r="N282" i="107"/>
  <c r="N283" i="107"/>
  <c r="N284" i="107"/>
  <c r="N285" i="107"/>
  <c r="N286" i="107"/>
  <c r="N287" i="107"/>
  <c r="N288" i="107"/>
  <c r="N289" i="107"/>
  <c r="N290" i="107"/>
  <c r="N291" i="107"/>
  <c r="N292" i="107"/>
  <c r="N293" i="107"/>
  <c r="N294" i="107"/>
  <c r="N295" i="107"/>
  <c r="N296" i="107"/>
  <c r="N297" i="107"/>
  <c r="N298" i="107"/>
  <c r="N299" i="107"/>
  <c r="N300" i="107"/>
  <c r="N301" i="107"/>
  <c r="N302" i="107"/>
  <c r="N303" i="107"/>
  <c r="N304" i="107"/>
  <c r="N305" i="107"/>
  <c r="N306" i="107"/>
  <c r="N307" i="107"/>
  <c r="N308" i="107"/>
  <c r="N309" i="107"/>
  <c r="N310" i="107"/>
  <c r="N311" i="107"/>
  <c r="N312" i="107"/>
  <c r="N313" i="107"/>
  <c r="N314" i="107"/>
  <c r="N315" i="107"/>
  <c r="N316" i="107"/>
  <c r="N317" i="107"/>
  <c r="N318" i="107"/>
  <c r="N319" i="107"/>
  <c r="N320" i="107"/>
  <c r="N321" i="107"/>
  <c r="N322" i="107"/>
  <c r="N323" i="107"/>
  <c r="N324" i="107"/>
  <c r="N325" i="107"/>
  <c r="N326" i="107"/>
  <c r="N327" i="107"/>
  <c r="N328" i="107"/>
  <c r="N329" i="107"/>
  <c r="N330" i="107"/>
  <c r="N331" i="107"/>
  <c r="N332" i="107"/>
  <c r="N333" i="107"/>
  <c r="N334" i="107"/>
  <c r="N335" i="107"/>
  <c r="N336" i="107"/>
  <c r="N337" i="107"/>
  <c r="N338" i="107"/>
  <c r="N339" i="107"/>
  <c r="N340" i="107"/>
  <c r="N341" i="107"/>
  <c r="N342" i="107"/>
  <c r="N343" i="107"/>
  <c r="N344" i="107"/>
  <c r="N345" i="107"/>
  <c r="N346" i="107"/>
  <c r="N347" i="107"/>
  <c r="N348" i="107"/>
  <c r="N349" i="107"/>
  <c r="N350" i="107"/>
  <c r="N351" i="107"/>
  <c r="N352" i="107"/>
  <c r="N353" i="107"/>
  <c r="N354" i="107"/>
  <c r="N355" i="107"/>
  <c r="N356" i="107"/>
  <c r="N357" i="107"/>
  <c r="N358" i="107"/>
  <c r="N359" i="107"/>
  <c r="N360" i="107"/>
  <c r="N361" i="107"/>
  <c r="N362" i="107"/>
  <c r="N363" i="107"/>
  <c r="N364" i="107"/>
  <c r="N365" i="107"/>
  <c r="N366" i="107"/>
  <c r="N367" i="107"/>
  <c r="N368" i="107"/>
  <c r="N369" i="107"/>
  <c r="N370" i="107"/>
  <c r="N371" i="107"/>
  <c r="N372" i="107"/>
  <c r="N373" i="107"/>
  <c r="N374" i="107"/>
  <c r="N375" i="107"/>
  <c r="N376" i="107"/>
  <c r="N377" i="107"/>
  <c r="N378" i="107"/>
  <c r="N379" i="107"/>
  <c r="N380" i="107"/>
  <c r="N381" i="107"/>
  <c r="N382" i="107"/>
  <c r="N383" i="107"/>
  <c r="N384" i="107"/>
  <c r="N42" i="107"/>
  <c r="N508" i="107"/>
  <c r="M549" i="107"/>
  <c r="G515" i="107"/>
  <c r="H515" i="107"/>
  <c r="I515" i="107"/>
  <c r="J515" i="107"/>
  <c r="F515" i="107"/>
  <c r="P512" i="107"/>
  <c r="P508" i="107"/>
  <c r="P311" i="107"/>
  <c r="P283" i="107"/>
  <c r="P280" i="107"/>
  <c r="P510" i="107"/>
  <c r="P513" i="107"/>
  <c r="M820" i="107"/>
  <c r="M819" i="107"/>
  <c r="M818" i="107"/>
  <c r="M815" i="107"/>
  <c r="M814" i="107"/>
  <c r="M811" i="107"/>
  <c r="M810" i="107"/>
  <c r="M807" i="107"/>
  <c r="M806" i="107"/>
  <c r="M713" i="107"/>
  <c r="M714" i="107"/>
  <c r="M715" i="107"/>
  <c r="M716" i="107"/>
  <c r="M717" i="107"/>
  <c r="M718" i="107"/>
  <c r="M719" i="107"/>
  <c r="M720" i="107"/>
  <c r="M721" i="107"/>
  <c r="M722" i="107"/>
  <c r="M723" i="107"/>
  <c r="M724" i="107"/>
  <c r="M725" i="107"/>
  <c r="M726" i="107"/>
  <c r="M727" i="107"/>
  <c r="M728" i="107"/>
  <c r="M729" i="107"/>
  <c r="M730" i="107"/>
  <c r="M731" i="107"/>
  <c r="M732" i="107"/>
  <c r="M733" i="107"/>
  <c r="M734" i="107"/>
  <c r="M735" i="107"/>
  <c r="M736" i="107"/>
  <c r="M737" i="107"/>
  <c r="M738" i="107"/>
  <c r="M739" i="107"/>
  <c r="M740" i="107"/>
  <c r="M741" i="107"/>
  <c r="M742" i="107"/>
  <c r="M743" i="107"/>
  <c r="M744" i="107"/>
  <c r="M745" i="107"/>
  <c r="M746" i="107"/>
  <c r="M747" i="107"/>
  <c r="M748" i="107"/>
  <c r="M749" i="107"/>
  <c r="M750" i="107"/>
  <c r="M751" i="107"/>
  <c r="M752" i="107"/>
  <c r="M753" i="107"/>
  <c r="M754" i="107"/>
  <c r="M755" i="107"/>
  <c r="M756" i="107"/>
  <c r="M757" i="107"/>
  <c r="M758" i="107"/>
  <c r="M759" i="107"/>
  <c r="M760" i="107"/>
  <c r="M761" i="107"/>
  <c r="M762" i="107"/>
  <c r="M763" i="107"/>
  <c r="M764" i="107"/>
  <c r="M765" i="107"/>
  <c r="M766" i="107"/>
  <c r="M767" i="107"/>
  <c r="M768" i="107"/>
  <c r="M769" i="107"/>
  <c r="M770" i="107"/>
  <c r="M771" i="107"/>
  <c r="M772" i="107"/>
  <c r="M773" i="107"/>
  <c r="M774" i="107"/>
  <c r="M775" i="107"/>
  <c r="M776" i="107"/>
  <c r="M777" i="107"/>
  <c r="M778" i="107"/>
  <c r="M779" i="107"/>
  <c r="M780" i="107"/>
  <c r="M781" i="107"/>
  <c r="M782" i="107"/>
  <c r="M783" i="107"/>
  <c r="M784" i="107"/>
  <c r="M785" i="107"/>
  <c r="M786" i="107"/>
  <c r="M787" i="107"/>
  <c r="M788" i="107"/>
  <c r="M789" i="107"/>
  <c r="M790" i="107"/>
  <c r="M791" i="107"/>
  <c r="M792" i="107"/>
  <c r="M793" i="107"/>
  <c r="M794" i="107"/>
  <c r="M795" i="107"/>
  <c r="M796" i="107"/>
  <c r="M797" i="107"/>
  <c r="M798" i="107"/>
  <c r="M799" i="107"/>
  <c r="M800" i="107"/>
  <c r="M801" i="107"/>
  <c r="M712" i="107"/>
  <c r="M703" i="107"/>
  <c r="M704" i="107"/>
  <c r="Q704" i="107" s="1"/>
  <c r="M705" i="107"/>
  <c r="M706" i="107"/>
  <c r="M707" i="107"/>
  <c r="M708" i="107"/>
  <c r="Q708" i="107" s="1"/>
  <c r="M702" i="107"/>
  <c r="M660" i="107"/>
  <c r="M661" i="107"/>
  <c r="M662" i="107"/>
  <c r="M663" i="107"/>
  <c r="M664" i="107"/>
  <c r="M665" i="107"/>
  <c r="M666" i="107"/>
  <c r="M667" i="107"/>
  <c r="M668" i="107"/>
  <c r="M669" i="107"/>
  <c r="M670" i="107"/>
  <c r="M671" i="107"/>
  <c r="M672" i="107"/>
  <c r="M673" i="107"/>
  <c r="M674" i="107"/>
  <c r="M675" i="107"/>
  <c r="M676" i="107"/>
  <c r="M677" i="107"/>
  <c r="M678" i="107"/>
  <c r="M679" i="107"/>
  <c r="M680" i="107"/>
  <c r="M681" i="107"/>
  <c r="M682" i="107"/>
  <c r="M683" i="107"/>
  <c r="M684" i="107"/>
  <c r="M685" i="107"/>
  <c r="M686" i="107"/>
  <c r="M687" i="107"/>
  <c r="M688" i="107"/>
  <c r="M689" i="107"/>
  <c r="M690" i="107"/>
  <c r="M691" i="107"/>
  <c r="M692" i="107"/>
  <c r="M693" i="107"/>
  <c r="M694" i="107"/>
  <c r="M695" i="107"/>
  <c r="M696" i="107"/>
  <c r="M697" i="107"/>
  <c r="M698" i="107"/>
  <c r="M659" i="107"/>
  <c r="M644" i="107"/>
  <c r="M645" i="107"/>
  <c r="M646" i="107"/>
  <c r="Q646" i="107" s="1"/>
  <c r="M647" i="107"/>
  <c r="M648" i="107"/>
  <c r="M649" i="107"/>
  <c r="M650" i="107"/>
  <c r="Q650" i="107" s="1"/>
  <c r="M651" i="107"/>
  <c r="M652" i="107"/>
  <c r="M653" i="107"/>
  <c r="M654" i="107"/>
  <c r="Q654" i="107" s="1"/>
  <c r="M655" i="107"/>
  <c r="M643" i="107"/>
  <c r="M614" i="107"/>
  <c r="M615" i="107"/>
  <c r="M616" i="107"/>
  <c r="M617" i="107"/>
  <c r="M618" i="107"/>
  <c r="M619" i="107"/>
  <c r="M620" i="107"/>
  <c r="M621" i="107"/>
  <c r="M622" i="107"/>
  <c r="M623" i="107"/>
  <c r="M624" i="107"/>
  <c r="M625" i="107"/>
  <c r="M626" i="107"/>
  <c r="M627" i="107"/>
  <c r="M628" i="107"/>
  <c r="M629" i="107"/>
  <c r="M630" i="107"/>
  <c r="M631" i="107"/>
  <c r="M632" i="107"/>
  <c r="M633" i="107"/>
  <c r="M634" i="107"/>
  <c r="M635" i="107"/>
  <c r="M636" i="107"/>
  <c r="M637" i="107"/>
  <c r="M638" i="107"/>
  <c r="M639" i="107"/>
  <c r="M613" i="107"/>
  <c r="M587" i="107"/>
  <c r="M588" i="107"/>
  <c r="M589" i="107"/>
  <c r="Q589" i="107" s="1"/>
  <c r="M590" i="107"/>
  <c r="M591" i="107"/>
  <c r="M592" i="107"/>
  <c r="M593" i="107"/>
  <c r="Q593" i="107" s="1"/>
  <c r="M594" i="107"/>
  <c r="M595" i="107"/>
  <c r="M596" i="107"/>
  <c r="M597" i="107"/>
  <c r="Q597" i="107" s="1"/>
  <c r="M598" i="107"/>
  <c r="M599" i="107"/>
  <c r="M600" i="107"/>
  <c r="M601" i="107"/>
  <c r="Q601" i="107" s="1"/>
  <c r="M602" i="107"/>
  <c r="M603" i="107"/>
  <c r="M604" i="107"/>
  <c r="M605" i="107"/>
  <c r="Q605" i="107" s="1"/>
  <c r="M606" i="107"/>
  <c r="M607" i="107"/>
  <c r="M608" i="107"/>
  <c r="M586" i="107"/>
  <c r="M553" i="107"/>
  <c r="M554" i="107"/>
  <c r="M555" i="107"/>
  <c r="M556" i="107"/>
  <c r="Q556" i="107" s="1"/>
  <c r="M557" i="107"/>
  <c r="M558" i="107"/>
  <c r="M559" i="107"/>
  <c r="M560" i="107"/>
  <c r="Q560" i="107" s="1"/>
  <c r="M561" i="107"/>
  <c r="M562" i="107"/>
  <c r="M563" i="107"/>
  <c r="M564" i="107"/>
  <c r="Q564" i="107" s="1"/>
  <c r="M565" i="107"/>
  <c r="M566" i="107"/>
  <c r="M567" i="107"/>
  <c r="M568" i="107"/>
  <c r="Q568" i="107" s="1"/>
  <c r="M569" i="107"/>
  <c r="M570" i="107"/>
  <c r="M571" i="107"/>
  <c r="M572" i="107"/>
  <c r="Q572" i="107" s="1"/>
  <c r="M573" i="107"/>
  <c r="M574" i="107"/>
  <c r="M575" i="107"/>
  <c r="M576" i="107"/>
  <c r="Q576" i="107" s="1"/>
  <c r="M577" i="107"/>
  <c r="M578" i="107"/>
  <c r="M579" i="107"/>
  <c r="M580" i="107"/>
  <c r="Q580" i="107" s="1"/>
  <c r="M581" i="107"/>
  <c r="M582" i="107"/>
  <c r="M583" i="107"/>
  <c r="M552" i="107"/>
  <c r="M518" i="107"/>
  <c r="M519" i="107"/>
  <c r="M520" i="107"/>
  <c r="M521" i="107"/>
  <c r="Q521" i="107" s="1"/>
  <c r="M522" i="107"/>
  <c r="M523" i="107"/>
  <c r="M524" i="107"/>
  <c r="M525" i="107"/>
  <c r="Q525" i="107" s="1"/>
  <c r="M526" i="107"/>
  <c r="M527" i="107"/>
  <c r="M528" i="107"/>
  <c r="M529" i="107"/>
  <c r="Q529" i="107" s="1"/>
  <c r="M530" i="107"/>
  <c r="M531" i="107"/>
  <c r="M532" i="107"/>
  <c r="M533" i="107"/>
  <c r="Q533" i="107" s="1"/>
  <c r="M534" i="107"/>
  <c r="M535" i="107"/>
  <c r="M536" i="107"/>
  <c r="M537" i="107"/>
  <c r="Q537" i="107" s="1"/>
  <c r="M538" i="107"/>
  <c r="M539" i="107"/>
  <c r="M540" i="107"/>
  <c r="M541" i="107"/>
  <c r="Q541" i="107" s="1"/>
  <c r="M542" i="107"/>
  <c r="M543" i="107"/>
  <c r="M544" i="107"/>
  <c r="M545" i="107"/>
  <c r="Q545" i="107" s="1"/>
  <c r="M546" i="107"/>
  <c r="M547" i="107"/>
  <c r="M548" i="107"/>
  <c r="M517" i="107"/>
  <c r="M506" i="107"/>
  <c r="M507" i="107"/>
  <c r="M508" i="107"/>
  <c r="M509" i="107"/>
  <c r="M510" i="107"/>
  <c r="M511" i="107"/>
  <c r="M512" i="107"/>
  <c r="M513" i="107"/>
  <c r="M514" i="107"/>
  <c r="M505" i="107"/>
  <c r="M268" i="107"/>
  <c r="M269" i="107"/>
  <c r="M270" i="107"/>
  <c r="M271" i="107"/>
  <c r="M272" i="107"/>
  <c r="M273" i="107"/>
  <c r="M274" i="107"/>
  <c r="M275" i="107"/>
  <c r="M276" i="107"/>
  <c r="M277" i="107"/>
  <c r="M278" i="107"/>
  <c r="M279" i="107"/>
  <c r="M280" i="107"/>
  <c r="M281" i="107"/>
  <c r="M282" i="107"/>
  <c r="M283" i="107"/>
  <c r="M284" i="107"/>
  <c r="M285" i="107"/>
  <c r="M286" i="107"/>
  <c r="M287" i="107"/>
  <c r="M288" i="107"/>
  <c r="M289" i="107"/>
  <c r="M290" i="107"/>
  <c r="M291" i="107"/>
  <c r="M292" i="107"/>
  <c r="M293" i="107"/>
  <c r="M294" i="107"/>
  <c r="M295" i="107"/>
  <c r="M296" i="107"/>
  <c r="M297" i="107"/>
  <c r="M298" i="107"/>
  <c r="M299" i="107"/>
  <c r="M300" i="107"/>
  <c r="M301" i="107"/>
  <c r="M302" i="107"/>
  <c r="M303" i="107"/>
  <c r="M304" i="107"/>
  <c r="M305" i="107"/>
  <c r="M306" i="107"/>
  <c r="M307" i="107"/>
  <c r="M308" i="107"/>
  <c r="M309" i="107"/>
  <c r="M310" i="107"/>
  <c r="M311" i="107"/>
  <c r="M312" i="107"/>
  <c r="M313" i="107"/>
  <c r="M314" i="107"/>
  <c r="M315" i="107"/>
  <c r="M316" i="107"/>
  <c r="M317" i="107"/>
  <c r="M318" i="107"/>
  <c r="M319" i="107"/>
  <c r="M320" i="107"/>
  <c r="M321" i="107"/>
  <c r="M322" i="107"/>
  <c r="M323" i="107"/>
  <c r="M324" i="107"/>
  <c r="M325" i="107"/>
  <c r="M326" i="107"/>
  <c r="M327" i="107"/>
  <c r="M328" i="107"/>
  <c r="M329" i="107"/>
  <c r="M330" i="107"/>
  <c r="M331" i="107"/>
  <c r="M332" i="107"/>
  <c r="M333" i="107"/>
  <c r="M334" i="107"/>
  <c r="M335" i="107"/>
  <c r="M336" i="107"/>
  <c r="M337" i="107"/>
  <c r="M338" i="107"/>
  <c r="M339" i="107"/>
  <c r="M340" i="107"/>
  <c r="M341" i="107"/>
  <c r="M342" i="107"/>
  <c r="M343" i="107"/>
  <c r="M344" i="107"/>
  <c r="M345" i="107"/>
  <c r="M346" i="107"/>
  <c r="M347" i="107"/>
  <c r="M348" i="107"/>
  <c r="M349" i="107"/>
  <c r="M350" i="107"/>
  <c r="M351" i="107"/>
  <c r="M352" i="107"/>
  <c r="M353" i="107"/>
  <c r="M354" i="107"/>
  <c r="M355" i="107"/>
  <c r="M356" i="107"/>
  <c r="M357" i="107"/>
  <c r="M358" i="107"/>
  <c r="M359" i="107"/>
  <c r="M360" i="107"/>
  <c r="M361" i="107"/>
  <c r="M362" i="107"/>
  <c r="M363" i="107"/>
  <c r="M364" i="107"/>
  <c r="M365" i="107"/>
  <c r="M366" i="107"/>
  <c r="M367" i="107"/>
  <c r="M368" i="107"/>
  <c r="M369" i="107"/>
  <c r="M370" i="107"/>
  <c r="M371" i="107"/>
  <c r="M372" i="107"/>
  <c r="M373" i="107"/>
  <c r="M374" i="107"/>
  <c r="M375" i="107"/>
  <c r="M376" i="107"/>
  <c r="M377" i="107"/>
  <c r="M378" i="107"/>
  <c r="M379" i="107"/>
  <c r="M380" i="107"/>
  <c r="M381" i="107"/>
  <c r="M382" i="107"/>
  <c r="M383" i="107"/>
  <c r="M384" i="107"/>
  <c r="M43" i="107"/>
  <c r="Q43" i="107" s="1"/>
  <c r="M44" i="107"/>
  <c r="Q44" i="107" s="1"/>
  <c r="M45" i="107"/>
  <c r="M46" i="107"/>
  <c r="M47" i="107"/>
  <c r="Q47" i="107" s="1"/>
  <c r="M48" i="107"/>
  <c r="Q48" i="107" s="1"/>
  <c r="M49" i="107"/>
  <c r="M50" i="107"/>
  <c r="M51" i="107"/>
  <c r="Q51" i="107" s="1"/>
  <c r="M52" i="107"/>
  <c r="Q52" i="107" s="1"/>
  <c r="M53" i="107"/>
  <c r="M54" i="107"/>
  <c r="M55" i="107"/>
  <c r="Q55" i="107" s="1"/>
  <c r="M56" i="107"/>
  <c r="Q56" i="107" s="1"/>
  <c r="M57" i="107"/>
  <c r="M58" i="107"/>
  <c r="M59" i="107"/>
  <c r="Q59" i="107" s="1"/>
  <c r="M60" i="107"/>
  <c r="Q60" i="107" s="1"/>
  <c r="M61" i="107"/>
  <c r="M62" i="107"/>
  <c r="M63" i="107"/>
  <c r="Q63" i="107" s="1"/>
  <c r="M64" i="107"/>
  <c r="Q64" i="107" s="1"/>
  <c r="M65" i="107"/>
  <c r="M66" i="107"/>
  <c r="M67" i="107"/>
  <c r="Q67" i="107" s="1"/>
  <c r="M68" i="107"/>
  <c r="Q68" i="107" s="1"/>
  <c r="M69" i="107"/>
  <c r="M70" i="107"/>
  <c r="M71" i="107"/>
  <c r="Q71" i="107" s="1"/>
  <c r="M72" i="107"/>
  <c r="Q72" i="107" s="1"/>
  <c r="M73" i="107"/>
  <c r="M74" i="107"/>
  <c r="M75" i="107"/>
  <c r="Q75" i="107" s="1"/>
  <c r="M76" i="107"/>
  <c r="Q76" i="107" s="1"/>
  <c r="M77" i="107"/>
  <c r="M78" i="107"/>
  <c r="M79" i="107"/>
  <c r="Q79" i="107" s="1"/>
  <c r="M80" i="107"/>
  <c r="Q80" i="107" s="1"/>
  <c r="M81" i="107"/>
  <c r="M82" i="107"/>
  <c r="M83" i="107"/>
  <c r="Q83" i="107" s="1"/>
  <c r="M84" i="107"/>
  <c r="Q84" i="107" s="1"/>
  <c r="M85" i="107"/>
  <c r="M86" i="107"/>
  <c r="M87" i="107"/>
  <c r="Q87" i="107" s="1"/>
  <c r="M88" i="107"/>
  <c r="Q88" i="107" s="1"/>
  <c r="M89" i="107"/>
  <c r="M90" i="107"/>
  <c r="M91" i="107"/>
  <c r="Q91" i="107" s="1"/>
  <c r="M92" i="107"/>
  <c r="Q92" i="107" s="1"/>
  <c r="M93" i="107"/>
  <c r="M94" i="107"/>
  <c r="M95" i="107"/>
  <c r="Q95" i="107" s="1"/>
  <c r="M96" i="107"/>
  <c r="Q96" i="107" s="1"/>
  <c r="M97" i="107"/>
  <c r="M98" i="107"/>
  <c r="M99" i="107"/>
  <c r="Q99" i="107" s="1"/>
  <c r="M100" i="107"/>
  <c r="Q100" i="107" s="1"/>
  <c r="M101" i="107"/>
  <c r="M102" i="107"/>
  <c r="M103" i="107"/>
  <c r="Q103" i="107" s="1"/>
  <c r="M104" i="107"/>
  <c r="Q104" i="107" s="1"/>
  <c r="M105" i="107"/>
  <c r="M106" i="107"/>
  <c r="M107" i="107"/>
  <c r="Q107" i="107" s="1"/>
  <c r="M108" i="107"/>
  <c r="Q108" i="107" s="1"/>
  <c r="M109" i="107"/>
  <c r="M110" i="107"/>
  <c r="M111" i="107"/>
  <c r="Q111" i="107" s="1"/>
  <c r="M112" i="107"/>
  <c r="Q112" i="107" s="1"/>
  <c r="M113" i="107"/>
  <c r="M114" i="107"/>
  <c r="M115" i="107"/>
  <c r="Q115" i="107" s="1"/>
  <c r="M116" i="107"/>
  <c r="Q116" i="107" s="1"/>
  <c r="M117" i="107"/>
  <c r="M118" i="107"/>
  <c r="M119" i="107"/>
  <c r="Q119" i="107" s="1"/>
  <c r="M120" i="107"/>
  <c r="Q120" i="107" s="1"/>
  <c r="M121" i="107"/>
  <c r="M122" i="107"/>
  <c r="M123" i="107"/>
  <c r="Q123" i="107" s="1"/>
  <c r="M124" i="107"/>
  <c r="Q124" i="107" s="1"/>
  <c r="M125" i="107"/>
  <c r="M126" i="107"/>
  <c r="M127" i="107"/>
  <c r="Q127" i="107" s="1"/>
  <c r="M128" i="107"/>
  <c r="Q128" i="107" s="1"/>
  <c r="M129" i="107"/>
  <c r="M130" i="107"/>
  <c r="M131" i="107"/>
  <c r="Q131" i="107" s="1"/>
  <c r="M132" i="107"/>
  <c r="Q132" i="107" s="1"/>
  <c r="M133" i="107"/>
  <c r="M134" i="107"/>
  <c r="M135" i="107"/>
  <c r="Q135" i="107" s="1"/>
  <c r="M136" i="107"/>
  <c r="Q136" i="107" s="1"/>
  <c r="M137" i="107"/>
  <c r="M138" i="107"/>
  <c r="M139" i="107"/>
  <c r="Q139" i="107" s="1"/>
  <c r="M140" i="107"/>
  <c r="Q140" i="107" s="1"/>
  <c r="M141" i="107"/>
  <c r="M142" i="107"/>
  <c r="M143" i="107"/>
  <c r="Q143" i="107" s="1"/>
  <c r="M144" i="107"/>
  <c r="Q144" i="107" s="1"/>
  <c r="M145" i="107"/>
  <c r="M146" i="107"/>
  <c r="M147" i="107"/>
  <c r="Q147" i="107" s="1"/>
  <c r="M148" i="107"/>
  <c r="Q148" i="107" s="1"/>
  <c r="M149" i="107"/>
  <c r="M150" i="107"/>
  <c r="M151" i="107"/>
  <c r="Q151" i="107" s="1"/>
  <c r="M152" i="107"/>
  <c r="Q152" i="107" s="1"/>
  <c r="M153" i="107"/>
  <c r="M154" i="107"/>
  <c r="M155" i="107"/>
  <c r="Q155" i="107" s="1"/>
  <c r="M156" i="107"/>
  <c r="Q156" i="107" s="1"/>
  <c r="M157" i="107"/>
  <c r="M158" i="107"/>
  <c r="M159" i="107"/>
  <c r="Q159" i="107" s="1"/>
  <c r="M160" i="107"/>
  <c r="Q160" i="107" s="1"/>
  <c r="M161" i="107"/>
  <c r="M162" i="107"/>
  <c r="M163" i="107"/>
  <c r="Q163" i="107" s="1"/>
  <c r="M164" i="107"/>
  <c r="Q164" i="107" s="1"/>
  <c r="M165" i="107"/>
  <c r="M166" i="107"/>
  <c r="M167" i="107"/>
  <c r="Q167" i="107" s="1"/>
  <c r="M168" i="107"/>
  <c r="Q168" i="107" s="1"/>
  <c r="M169" i="107"/>
  <c r="M170" i="107"/>
  <c r="M171" i="107"/>
  <c r="Q171" i="107" s="1"/>
  <c r="M172" i="107"/>
  <c r="Q172" i="107" s="1"/>
  <c r="M173" i="107"/>
  <c r="M174" i="107"/>
  <c r="M175" i="107"/>
  <c r="Q175" i="107" s="1"/>
  <c r="M176" i="107"/>
  <c r="Q176" i="107" s="1"/>
  <c r="M177" i="107"/>
  <c r="M178" i="107"/>
  <c r="M179" i="107"/>
  <c r="Q179" i="107" s="1"/>
  <c r="M180" i="107"/>
  <c r="Q180" i="107" s="1"/>
  <c r="M181" i="107"/>
  <c r="M182" i="107"/>
  <c r="M183" i="107"/>
  <c r="Q183" i="107" s="1"/>
  <c r="M184" i="107"/>
  <c r="Q184" i="107" s="1"/>
  <c r="M185" i="107"/>
  <c r="M186" i="107"/>
  <c r="M187" i="107"/>
  <c r="Q187" i="107" s="1"/>
  <c r="M188" i="107"/>
  <c r="Q188" i="107" s="1"/>
  <c r="M189" i="107"/>
  <c r="M190" i="107"/>
  <c r="M191" i="107"/>
  <c r="Q191" i="107" s="1"/>
  <c r="M192" i="107"/>
  <c r="Q192" i="107" s="1"/>
  <c r="M193" i="107"/>
  <c r="M194" i="107"/>
  <c r="M195" i="107"/>
  <c r="Q195" i="107" s="1"/>
  <c r="M196" i="107"/>
  <c r="Q196" i="107" s="1"/>
  <c r="M197" i="107"/>
  <c r="M198" i="107"/>
  <c r="M199" i="107"/>
  <c r="Q199" i="107" s="1"/>
  <c r="M200" i="107"/>
  <c r="Q200" i="107" s="1"/>
  <c r="M201" i="107"/>
  <c r="M202" i="107"/>
  <c r="M203" i="107"/>
  <c r="Q203" i="107" s="1"/>
  <c r="M204" i="107"/>
  <c r="Q204" i="107" s="1"/>
  <c r="M205" i="107"/>
  <c r="M206" i="107"/>
  <c r="M207" i="107"/>
  <c r="Q207" i="107" s="1"/>
  <c r="M208" i="107"/>
  <c r="Q208" i="107" s="1"/>
  <c r="M209" i="107"/>
  <c r="M210" i="107"/>
  <c r="M211" i="107"/>
  <c r="Q211" i="107" s="1"/>
  <c r="M212" i="107"/>
  <c r="Q212" i="107" s="1"/>
  <c r="M213" i="107"/>
  <c r="M214" i="107"/>
  <c r="M215" i="107"/>
  <c r="Q215" i="107" s="1"/>
  <c r="M216" i="107"/>
  <c r="Q216" i="107" s="1"/>
  <c r="M217" i="107"/>
  <c r="M218" i="107"/>
  <c r="M219" i="107"/>
  <c r="Q219" i="107" s="1"/>
  <c r="M220" i="107"/>
  <c r="Q220" i="107" s="1"/>
  <c r="M221" i="107"/>
  <c r="M222" i="107"/>
  <c r="M223" i="107"/>
  <c r="Q223" i="107" s="1"/>
  <c r="M224" i="107"/>
  <c r="Q224" i="107" s="1"/>
  <c r="M225" i="107"/>
  <c r="M226" i="107"/>
  <c r="M227" i="107"/>
  <c r="Q227" i="107" s="1"/>
  <c r="M228" i="107"/>
  <c r="Q228" i="107" s="1"/>
  <c r="M229" i="107"/>
  <c r="M230" i="107"/>
  <c r="M231" i="107"/>
  <c r="Q231" i="107" s="1"/>
  <c r="M232" i="107"/>
  <c r="Q232" i="107" s="1"/>
  <c r="M233" i="107"/>
  <c r="M234" i="107"/>
  <c r="M235" i="107"/>
  <c r="Q235" i="107" s="1"/>
  <c r="M236" i="107"/>
  <c r="Q236" i="107" s="1"/>
  <c r="M237" i="107"/>
  <c r="M238" i="107"/>
  <c r="M239" i="107"/>
  <c r="Q239" i="107" s="1"/>
  <c r="M240" i="107"/>
  <c r="Q240" i="107" s="1"/>
  <c r="M241" i="107"/>
  <c r="M242" i="107"/>
  <c r="M243" i="107"/>
  <c r="Q243" i="107" s="1"/>
  <c r="M244" i="107"/>
  <c r="Q244" i="107" s="1"/>
  <c r="M245" i="107"/>
  <c r="M246" i="107"/>
  <c r="M247" i="107"/>
  <c r="Q247" i="107" s="1"/>
  <c r="M248" i="107"/>
  <c r="Q248" i="107" s="1"/>
  <c r="M249" i="107"/>
  <c r="M250" i="107"/>
  <c r="M251" i="107"/>
  <c r="Q251" i="107" s="1"/>
  <c r="M252" i="107"/>
  <c r="Q252" i="107" s="1"/>
  <c r="M253" i="107"/>
  <c r="M254" i="107"/>
  <c r="M255" i="107"/>
  <c r="Q255" i="107" s="1"/>
  <c r="M256" i="107"/>
  <c r="Q256" i="107" s="1"/>
  <c r="M257" i="107"/>
  <c r="M258" i="107"/>
  <c r="M259" i="107"/>
  <c r="Q259" i="107" s="1"/>
  <c r="M260" i="107"/>
  <c r="Q260" i="107" s="1"/>
  <c r="M261" i="107"/>
  <c r="M262" i="107"/>
  <c r="M263" i="107"/>
  <c r="Q263" i="107" s="1"/>
  <c r="M264" i="107"/>
  <c r="Q264" i="107" s="1"/>
  <c r="M265" i="107"/>
  <c r="M266" i="107"/>
  <c r="M267" i="107"/>
  <c r="Q267" i="107" s="1"/>
  <c r="M42" i="107"/>
  <c r="K820" i="107"/>
  <c r="K819" i="107"/>
  <c r="K818" i="107"/>
  <c r="K815" i="107"/>
  <c r="K814" i="107"/>
  <c r="K811" i="107"/>
  <c r="K810" i="107"/>
  <c r="K639" i="107"/>
  <c r="K636" i="107"/>
  <c r="K637" i="107"/>
  <c r="K638" i="107"/>
  <c r="K607" i="107"/>
  <c r="K608" i="107"/>
  <c r="K518" i="107"/>
  <c r="K519" i="107"/>
  <c r="K520" i="107"/>
  <c r="K521" i="107"/>
  <c r="K522" i="107"/>
  <c r="K523" i="107"/>
  <c r="K524" i="107"/>
  <c r="K525" i="107"/>
  <c r="K526" i="107"/>
  <c r="K527" i="107"/>
  <c r="K528" i="107"/>
  <c r="K529" i="107"/>
  <c r="K530" i="107"/>
  <c r="K531" i="107"/>
  <c r="K532" i="107"/>
  <c r="K384" i="107"/>
  <c r="K11" i="107"/>
  <c r="K10" i="107"/>
  <c r="K39" i="107"/>
  <c r="K38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K24" i="107"/>
  <c r="K23" i="107"/>
  <c r="K22" i="107"/>
  <c r="K21" i="107"/>
  <c r="K20" i="107"/>
  <c r="K19" i="107"/>
  <c r="K18" i="107"/>
  <c r="K17" i="107"/>
  <c r="K16" i="107"/>
  <c r="K15" i="107"/>
  <c r="K14" i="107"/>
  <c r="Q380" i="107" l="1"/>
  <c r="Q372" i="107"/>
  <c r="Q364" i="107"/>
  <c r="Q356" i="107"/>
  <c r="Q348" i="107"/>
  <c r="Q340" i="107"/>
  <c r="Q332" i="107"/>
  <c r="Q324" i="107"/>
  <c r="Q316" i="107"/>
  <c r="Q284" i="107"/>
  <c r="Q544" i="107"/>
  <c r="Q536" i="107"/>
  <c r="Q528" i="107"/>
  <c r="Q520" i="107"/>
  <c r="Q579" i="107"/>
  <c r="Q571" i="107"/>
  <c r="Q563" i="107"/>
  <c r="Q555" i="107"/>
  <c r="Q703" i="107"/>
  <c r="Q272" i="107"/>
  <c r="Q649" i="107"/>
  <c r="Q651" i="107"/>
  <c r="Q647" i="107"/>
  <c r="Q384" i="107"/>
  <c r="Q376" i="107"/>
  <c r="Q368" i="107"/>
  <c r="Q360" i="107"/>
  <c r="Q352" i="107"/>
  <c r="Q344" i="107"/>
  <c r="Q336" i="107"/>
  <c r="Q328" i="107"/>
  <c r="Q320" i="107"/>
  <c r="Q548" i="107"/>
  <c r="Q540" i="107"/>
  <c r="Q532" i="107"/>
  <c r="Q524" i="107"/>
  <c r="Q583" i="107"/>
  <c r="Q575" i="107"/>
  <c r="Q567" i="107"/>
  <c r="Q559" i="107"/>
  <c r="O821" i="107"/>
  <c r="K808" i="107"/>
  <c r="Q276" i="107"/>
  <c r="Q268" i="107"/>
  <c r="Q653" i="107"/>
  <c r="Q645" i="107"/>
  <c r="Q811" i="107"/>
  <c r="Q819" i="107"/>
  <c r="Q634" i="107"/>
  <c r="Q626" i="107"/>
  <c r="Q618" i="107"/>
  <c r="Q379" i="107"/>
  <c r="Q371" i="107"/>
  <c r="Q363" i="107"/>
  <c r="Q355" i="107"/>
  <c r="Q351" i="107"/>
  <c r="Q347" i="107"/>
  <c r="Q343" i="107"/>
  <c r="Q339" i="107"/>
  <c r="Q335" i="107"/>
  <c r="Q331" i="107"/>
  <c r="Q327" i="107"/>
  <c r="Q319" i="107"/>
  <c r="Q638" i="107"/>
  <c r="Q630" i="107"/>
  <c r="Q622" i="107"/>
  <c r="Q614" i="107"/>
  <c r="Q383" i="107"/>
  <c r="Q375" i="107"/>
  <c r="Q367" i="107"/>
  <c r="Q359" i="107"/>
  <c r="Q323" i="107"/>
  <c r="N550" i="107"/>
  <c r="N699" i="107"/>
  <c r="O803" i="107"/>
  <c r="Q315" i="107"/>
  <c r="Q382" i="107"/>
  <c r="Q378" i="107"/>
  <c r="Q374" i="107"/>
  <c r="Q370" i="107"/>
  <c r="Q366" i="107"/>
  <c r="Q362" i="107"/>
  <c r="Q358" i="107"/>
  <c r="Q354" i="107"/>
  <c r="Q350" i="107"/>
  <c r="Q346" i="107"/>
  <c r="Q342" i="107"/>
  <c r="Q338" i="107"/>
  <c r="Q334" i="107"/>
  <c r="Q330" i="107"/>
  <c r="Q326" i="107"/>
  <c r="Q322" i="107"/>
  <c r="Q318" i="107"/>
  <c r="Q314" i="107"/>
  <c r="Q310" i="107"/>
  <c r="Q306" i="107"/>
  <c r="Q302" i="107"/>
  <c r="Q298" i="107"/>
  <c r="Q294" i="107"/>
  <c r="Q290" i="107"/>
  <c r="Q286" i="107"/>
  <c r="Q278" i="107"/>
  <c r="Q274" i="107"/>
  <c r="Q270" i="107"/>
  <c r="Q514" i="107"/>
  <c r="Q510" i="107"/>
  <c r="Q506" i="107"/>
  <c r="Q546" i="107"/>
  <c r="Q542" i="107"/>
  <c r="Q538" i="107"/>
  <c r="Q534" i="107"/>
  <c r="Q530" i="107"/>
  <c r="Q526" i="107"/>
  <c r="Q522" i="107"/>
  <c r="Q581" i="107"/>
  <c r="Q577" i="107"/>
  <c r="Q573" i="107"/>
  <c r="Q569" i="107"/>
  <c r="Q565" i="107"/>
  <c r="Q561" i="107"/>
  <c r="Q557" i="107"/>
  <c r="Q553" i="107"/>
  <c r="Q613" i="107"/>
  <c r="Q636" i="107"/>
  <c r="Q632" i="107"/>
  <c r="Q628" i="107"/>
  <c r="Q624" i="107"/>
  <c r="Q620" i="107"/>
  <c r="Q659" i="107"/>
  <c r="Q695" i="107"/>
  <c r="Q691" i="107"/>
  <c r="Q687" i="107"/>
  <c r="Q683" i="107"/>
  <c r="Q679" i="107"/>
  <c r="Q675" i="107"/>
  <c r="Q671" i="107"/>
  <c r="Q667" i="107"/>
  <c r="Q663" i="107"/>
  <c r="Q797" i="107"/>
  <c r="Q793" i="107"/>
  <c r="Q789" i="107"/>
  <c r="Q785" i="107"/>
  <c r="Q781" i="107"/>
  <c r="Q777" i="107"/>
  <c r="Q773" i="107"/>
  <c r="Q769" i="107"/>
  <c r="Q765" i="107"/>
  <c r="Q761" i="107"/>
  <c r="Q757" i="107"/>
  <c r="Q753" i="107"/>
  <c r="Q749" i="107"/>
  <c r="Q745" i="107"/>
  <c r="Q741" i="107"/>
  <c r="Q737" i="107"/>
  <c r="Q733" i="107"/>
  <c r="Q729" i="107"/>
  <c r="Q725" i="107"/>
  <c r="Q717" i="107"/>
  <c r="Q713" i="107"/>
  <c r="P802" i="107"/>
  <c r="N802" i="107"/>
  <c r="K515" i="107"/>
  <c r="K699" i="107"/>
  <c r="K709" i="107"/>
  <c r="K821" i="107"/>
  <c r="Q307" i="107"/>
  <c r="Q303" i="107"/>
  <c r="Q299" i="107"/>
  <c r="Q295" i="107"/>
  <c r="Q291" i="107"/>
  <c r="Q287" i="107"/>
  <c r="Q513" i="107"/>
  <c r="Q800" i="107"/>
  <c r="Q796" i="107"/>
  <c r="Q792" i="107"/>
  <c r="Q788" i="107"/>
  <c r="Q784" i="107"/>
  <c r="Q780" i="107"/>
  <c r="Q776" i="107"/>
  <c r="Q772" i="107"/>
  <c r="Q768" i="107"/>
  <c r="Q764" i="107"/>
  <c r="Q760" i="107"/>
  <c r="Q756" i="107"/>
  <c r="Q752" i="107"/>
  <c r="Q748" i="107"/>
  <c r="Q744" i="107"/>
  <c r="Q740" i="107"/>
  <c r="Q736" i="107"/>
  <c r="Q732" i="107"/>
  <c r="Q728" i="107"/>
  <c r="Q724" i="107"/>
  <c r="Q720" i="107"/>
  <c r="Q716" i="107"/>
  <c r="M808" i="107"/>
  <c r="Q814" i="107"/>
  <c r="O550" i="107"/>
  <c r="N640" i="107"/>
  <c r="P656" i="107"/>
  <c r="O609" i="107"/>
  <c r="P550" i="107"/>
  <c r="N584" i="107"/>
  <c r="N609" i="107"/>
  <c r="P640" i="107"/>
  <c r="O657" i="107"/>
  <c r="O656" i="107"/>
  <c r="N709" i="107"/>
  <c r="Q266" i="107"/>
  <c r="Q258" i="107"/>
  <c r="Q250" i="107"/>
  <c r="Q242" i="107"/>
  <c r="Q234" i="107"/>
  <c r="Q226" i="107"/>
  <c r="Q218" i="107"/>
  <c r="Q210" i="107"/>
  <c r="Q206" i="107"/>
  <c r="Q198" i="107"/>
  <c r="Q194" i="107"/>
  <c r="Q190" i="107"/>
  <c r="Q186" i="107"/>
  <c r="Q178" i="107"/>
  <c r="Q174" i="107"/>
  <c r="Q170" i="107"/>
  <c r="Q166" i="107"/>
  <c r="O584" i="107"/>
  <c r="N656" i="107"/>
  <c r="O699" i="107"/>
  <c r="P699" i="107"/>
  <c r="O709" i="107"/>
  <c r="Q262" i="107"/>
  <c r="Q254" i="107"/>
  <c r="Q246" i="107"/>
  <c r="Q238" i="107"/>
  <c r="Q230" i="107"/>
  <c r="Q222" i="107"/>
  <c r="Q214" i="107"/>
  <c r="Q202" i="107"/>
  <c r="Q182" i="107"/>
  <c r="K656" i="107"/>
  <c r="K802" i="107"/>
  <c r="Q381" i="107"/>
  <c r="Q377" i="107"/>
  <c r="Q373" i="107"/>
  <c r="Q369" i="107"/>
  <c r="Q365" i="107"/>
  <c r="Q361" i="107"/>
  <c r="Q357" i="107"/>
  <c r="Q353" i="107"/>
  <c r="Q349" i="107"/>
  <c r="Q345" i="107"/>
  <c r="Q341" i="107"/>
  <c r="Q337" i="107"/>
  <c r="Q333" i="107"/>
  <c r="Q329" i="107"/>
  <c r="Q325" i="107"/>
  <c r="Q321" i="107"/>
  <c r="Q317" i="107"/>
  <c r="Q313" i="107"/>
  <c r="Q309" i="107"/>
  <c r="Q305" i="107"/>
  <c r="Q301" i="107"/>
  <c r="Q297" i="107"/>
  <c r="Q293" i="107"/>
  <c r="Q289" i="107"/>
  <c r="Q285" i="107"/>
  <c r="Q281" i="107"/>
  <c r="Q277" i="107"/>
  <c r="Q273" i="107"/>
  <c r="Q269" i="107"/>
  <c r="Q509" i="107"/>
  <c r="Q517" i="107"/>
  <c r="Q552" i="107"/>
  <c r="Q586" i="107"/>
  <c r="Q639" i="107"/>
  <c r="Q635" i="107"/>
  <c r="Q631" i="107"/>
  <c r="Q627" i="107"/>
  <c r="Q623" i="107"/>
  <c r="Q619" i="107"/>
  <c r="Q615" i="107"/>
  <c r="Q698" i="107"/>
  <c r="Q694" i="107"/>
  <c r="Q690" i="107"/>
  <c r="Q686" i="107"/>
  <c r="Q682" i="107"/>
  <c r="Q678" i="107"/>
  <c r="Q674" i="107"/>
  <c r="Q670" i="107"/>
  <c r="Q666" i="107"/>
  <c r="Q662" i="107"/>
  <c r="M821" i="107"/>
  <c r="K387" i="107"/>
  <c r="Q162" i="107"/>
  <c r="Q158" i="107"/>
  <c r="Q154" i="107"/>
  <c r="Q150" i="107"/>
  <c r="Q146" i="107"/>
  <c r="Q142" i="107"/>
  <c r="Q138" i="107"/>
  <c r="Q134" i="107"/>
  <c r="Q130" i="107"/>
  <c r="Q126" i="107"/>
  <c r="Q122" i="107"/>
  <c r="Q118" i="107"/>
  <c r="Q114" i="107"/>
  <c r="Q110" i="107"/>
  <c r="Q106" i="107"/>
  <c r="Q102" i="107"/>
  <c r="Q98" i="107"/>
  <c r="Q94" i="107"/>
  <c r="Q90" i="107"/>
  <c r="Q86" i="107"/>
  <c r="Q82" i="107"/>
  <c r="Q78" i="107"/>
  <c r="Q74" i="107"/>
  <c r="Q70" i="107"/>
  <c r="Q66" i="107"/>
  <c r="Q62" i="107"/>
  <c r="Q58" i="107"/>
  <c r="Q54" i="107"/>
  <c r="Q50" i="107"/>
  <c r="Q46" i="107"/>
  <c r="Q312" i="107"/>
  <c r="Q308" i="107"/>
  <c r="Q304" i="107"/>
  <c r="Q300" i="107"/>
  <c r="Q296" i="107"/>
  <c r="Q292" i="107"/>
  <c r="Q288" i="107"/>
  <c r="Q280" i="107"/>
  <c r="Q512" i="107"/>
  <c r="Q508" i="107"/>
  <c r="Q608" i="107"/>
  <c r="Q604" i="107"/>
  <c r="Q600" i="107"/>
  <c r="Q596" i="107"/>
  <c r="Q592" i="107"/>
  <c r="Q588" i="107"/>
  <c r="Q697" i="107"/>
  <c r="Q693" i="107"/>
  <c r="Q689" i="107"/>
  <c r="Q685" i="107"/>
  <c r="Q681" i="107"/>
  <c r="Q677" i="107"/>
  <c r="Q673" i="107"/>
  <c r="Q669" i="107"/>
  <c r="Q665" i="107"/>
  <c r="Q661" i="107"/>
  <c r="Q707" i="107"/>
  <c r="Q799" i="107"/>
  <c r="Q795" i="107"/>
  <c r="Q791" i="107"/>
  <c r="Q787" i="107"/>
  <c r="Q783" i="107"/>
  <c r="Q779" i="107"/>
  <c r="Q775" i="107"/>
  <c r="Q771" i="107"/>
  <c r="Q767" i="107"/>
  <c r="Q763" i="107"/>
  <c r="Q759" i="107"/>
  <c r="Q755" i="107"/>
  <c r="Q751" i="107"/>
  <c r="Q747" i="107"/>
  <c r="Q743" i="107"/>
  <c r="Q739" i="107"/>
  <c r="Q735" i="107"/>
  <c r="Q731" i="107"/>
  <c r="Q727" i="107"/>
  <c r="Q723" i="107"/>
  <c r="Q719" i="107"/>
  <c r="Q715" i="107"/>
  <c r="Q807" i="107"/>
  <c r="Q815" i="107"/>
  <c r="Q509" i="109"/>
  <c r="T509" i="109"/>
  <c r="N504" i="109"/>
  <c r="O504" i="109" s="1"/>
  <c r="T504" i="109"/>
  <c r="N508" i="109"/>
  <c r="O508" i="109" s="1"/>
  <c r="T508" i="109"/>
  <c r="T506" i="109"/>
  <c r="T510" i="109"/>
  <c r="Q545" i="109"/>
  <c r="W545" i="109" s="1"/>
  <c r="Q505" i="109"/>
  <c r="T505" i="109"/>
  <c r="Q503" i="109"/>
  <c r="T503" i="109"/>
  <c r="N507" i="109"/>
  <c r="O507" i="109" s="1"/>
  <c r="T507" i="109"/>
  <c r="Q511" i="109"/>
  <c r="T511" i="109"/>
  <c r="Q578" i="109"/>
  <c r="N309" i="109"/>
  <c r="O309" i="109" s="1"/>
  <c r="T309" i="109"/>
  <c r="Q313" i="109"/>
  <c r="T313" i="109"/>
  <c r="N317" i="109"/>
  <c r="O317" i="109" s="1"/>
  <c r="T317" i="109"/>
  <c r="Q322" i="109"/>
  <c r="T322" i="109"/>
  <c r="Q326" i="109"/>
  <c r="W326" i="109" s="1"/>
  <c r="T326" i="109"/>
  <c r="Q330" i="109"/>
  <c r="W330" i="109" s="1"/>
  <c r="T330" i="109"/>
  <c r="Q334" i="109"/>
  <c r="W334" i="109" s="1"/>
  <c r="T334" i="109"/>
  <c r="Q338" i="109"/>
  <c r="W338" i="109" s="1"/>
  <c r="T338" i="109"/>
  <c r="Q342" i="109"/>
  <c r="W342" i="109" s="1"/>
  <c r="T342" i="109"/>
  <c r="Q346" i="109"/>
  <c r="W346" i="109" s="1"/>
  <c r="T346" i="109"/>
  <c r="Q350" i="109"/>
  <c r="W350" i="109" s="1"/>
  <c r="T350" i="109"/>
  <c r="Q354" i="109"/>
  <c r="W354" i="109" s="1"/>
  <c r="T354" i="109"/>
  <c r="Q358" i="109"/>
  <c r="W358" i="109" s="1"/>
  <c r="T358" i="109"/>
  <c r="Q362" i="109"/>
  <c r="W362" i="109" s="1"/>
  <c r="T362" i="109"/>
  <c r="Q366" i="109"/>
  <c r="W366" i="109" s="1"/>
  <c r="T366" i="109"/>
  <c r="Q370" i="109"/>
  <c r="W370" i="109" s="1"/>
  <c r="T370" i="109"/>
  <c r="Q374" i="109"/>
  <c r="T374" i="109"/>
  <c r="Q378" i="109"/>
  <c r="W378" i="109" s="1"/>
  <c r="T378" i="109"/>
  <c r="S383" i="109"/>
  <c r="Q533" i="109"/>
  <c r="W533" i="109" s="1"/>
  <c r="N556" i="109"/>
  <c r="O556" i="109" s="1"/>
  <c r="Q318" i="109"/>
  <c r="W318" i="109" s="1"/>
  <c r="T318" i="109"/>
  <c r="Q327" i="109"/>
  <c r="W327" i="109" s="1"/>
  <c r="T327" i="109"/>
  <c r="Q331" i="109"/>
  <c r="W331" i="109" s="1"/>
  <c r="T331" i="109"/>
  <c r="Q335" i="109"/>
  <c r="W335" i="109" s="1"/>
  <c r="T335" i="109"/>
  <c r="Q351" i="109"/>
  <c r="W351" i="109" s="1"/>
  <c r="T351" i="109"/>
  <c r="Q359" i="109"/>
  <c r="W359" i="109" s="1"/>
  <c r="T359" i="109"/>
  <c r="Q363" i="109"/>
  <c r="W363" i="109" s="1"/>
  <c r="T363" i="109"/>
  <c r="Q367" i="109"/>
  <c r="W367" i="109" s="1"/>
  <c r="T367" i="109"/>
  <c r="N371" i="109"/>
  <c r="O371" i="109" s="1"/>
  <c r="T371" i="109"/>
  <c r="O375" i="109"/>
  <c r="T375" i="109"/>
  <c r="N379" i="109"/>
  <c r="O379" i="109" s="1"/>
  <c r="M383" i="109"/>
  <c r="T379" i="109"/>
  <c r="N307" i="109"/>
  <c r="O307" i="109" s="1"/>
  <c r="T307" i="109"/>
  <c r="N311" i="109"/>
  <c r="O311" i="109" s="1"/>
  <c r="T311" i="109"/>
  <c r="Q315" i="109"/>
  <c r="T315" i="109"/>
  <c r="Q319" i="109"/>
  <c r="T319" i="109"/>
  <c r="Q324" i="109"/>
  <c r="W324" i="109" s="1"/>
  <c r="T324" i="109"/>
  <c r="Q328" i="109"/>
  <c r="W328" i="109" s="1"/>
  <c r="T328" i="109"/>
  <c r="Q332" i="109"/>
  <c r="W332" i="109" s="1"/>
  <c r="T332" i="109"/>
  <c r="Q336" i="109"/>
  <c r="W336" i="109" s="1"/>
  <c r="T336" i="109"/>
  <c r="Q340" i="109"/>
  <c r="W340" i="109" s="1"/>
  <c r="T340" i="109"/>
  <c r="Q344" i="109"/>
  <c r="W344" i="109" s="1"/>
  <c r="T344" i="109"/>
  <c r="Q348" i="109"/>
  <c r="W348" i="109" s="1"/>
  <c r="T348" i="109"/>
  <c r="Q352" i="109"/>
  <c r="W352" i="109" s="1"/>
  <c r="T352" i="109"/>
  <c r="Q356" i="109"/>
  <c r="W356" i="109" s="1"/>
  <c r="T356" i="109"/>
  <c r="Q360" i="109"/>
  <c r="W360" i="109" s="1"/>
  <c r="T360" i="109"/>
  <c r="Q364" i="109"/>
  <c r="W364" i="109" s="1"/>
  <c r="T364" i="109"/>
  <c r="Q368" i="109"/>
  <c r="W368" i="109" s="1"/>
  <c r="T368" i="109"/>
  <c r="N372" i="109"/>
  <c r="O372" i="109" s="1"/>
  <c r="T372" i="109"/>
  <c r="Q376" i="109"/>
  <c r="W376" i="109" s="1"/>
  <c r="T376" i="109"/>
  <c r="Y383" i="109"/>
  <c r="Q380" i="109"/>
  <c r="W380" i="109" s="1"/>
  <c r="T380" i="109"/>
  <c r="N518" i="109"/>
  <c r="O518" i="109" s="1"/>
  <c r="Q310" i="109"/>
  <c r="W310" i="109" s="1"/>
  <c r="T310" i="109"/>
  <c r="Q314" i="109"/>
  <c r="T314" i="109"/>
  <c r="Q339" i="109"/>
  <c r="W339" i="109" s="1"/>
  <c r="T339" i="109"/>
  <c r="Q343" i="109"/>
  <c r="W343" i="109" s="1"/>
  <c r="T343" i="109"/>
  <c r="N347" i="109"/>
  <c r="O347" i="109" s="1"/>
  <c r="T347" i="109"/>
  <c r="Q355" i="109"/>
  <c r="W355" i="109" s="1"/>
  <c r="T355" i="109"/>
  <c r="N308" i="109"/>
  <c r="O308" i="109" s="1"/>
  <c r="T308" i="109"/>
  <c r="Q312" i="109"/>
  <c r="T312" i="109"/>
  <c r="Q316" i="109"/>
  <c r="T316" i="109"/>
  <c r="Q320" i="109"/>
  <c r="T320" i="109"/>
  <c r="W322" i="109"/>
  <c r="Q325" i="109"/>
  <c r="W325" i="109" s="1"/>
  <c r="T325" i="109"/>
  <c r="Q329" i="109"/>
  <c r="W329" i="109" s="1"/>
  <c r="T329" i="109"/>
  <c r="Q333" i="109"/>
  <c r="W333" i="109" s="1"/>
  <c r="T333" i="109"/>
  <c r="Q337" i="109"/>
  <c r="W337" i="109" s="1"/>
  <c r="T337" i="109"/>
  <c r="Q341" i="109"/>
  <c r="W341" i="109" s="1"/>
  <c r="T341" i="109"/>
  <c r="Q345" i="109"/>
  <c r="W345" i="109" s="1"/>
  <c r="T345" i="109"/>
  <c r="N349" i="109"/>
  <c r="O349" i="109" s="1"/>
  <c r="T349" i="109"/>
  <c r="Q353" i="109"/>
  <c r="W353" i="109" s="1"/>
  <c r="T353" i="109"/>
  <c r="N357" i="109"/>
  <c r="O357" i="109" s="1"/>
  <c r="T357" i="109"/>
  <c r="Q361" i="109"/>
  <c r="W361" i="109" s="1"/>
  <c r="T361" i="109"/>
  <c r="Q365" i="109"/>
  <c r="W365" i="109" s="1"/>
  <c r="T365" i="109"/>
  <c r="Q369" i="109"/>
  <c r="W369" i="109" s="1"/>
  <c r="T369" i="109"/>
  <c r="N373" i="109"/>
  <c r="O373" i="109" s="1"/>
  <c r="T373" i="109"/>
  <c r="Q377" i="109"/>
  <c r="W377" i="109" s="1"/>
  <c r="T377" i="109"/>
  <c r="R383" i="109"/>
  <c r="O381" i="109"/>
  <c r="T381" i="109"/>
  <c r="T551" i="109"/>
  <c r="T555" i="109"/>
  <c r="Q522" i="109"/>
  <c r="W522" i="109" s="1"/>
  <c r="N534" i="109"/>
  <c r="O534" i="109" s="1"/>
  <c r="Q647" i="109"/>
  <c r="N503" i="109"/>
  <c r="O503" i="109" s="1"/>
  <c r="W539" i="109"/>
  <c r="W551" i="109"/>
  <c r="W562" i="109"/>
  <c r="Q508" i="109"/>
  <c r="N509" i="109"/>
  <c r="O509" i="109" s="1"/>
  <c r="Q521" i="109"/>
  <c r="W521" i="109" s="1"/>
  <c r="Q532" i="109"/>
  <c r="W532" i="109" s="1"/>
  <c r="Q544" i="109"/>
  <c r="W544" i="109" s="1"/>
  <c r="Q563" i="109"/>
  <c r="W563" i="109" s="1"/>
  <c r="Q577" i="109"/>
  <c r="N517" i="109"/>
  <c r="O517" i="109" s="1"/>
  <c r="N552" i="109"/>
  <c r="O552" i="109" s="1"/>
  <c r="O563" i="109"/>
  <c r="O511" i="109"/>
  <c r="T552" i="109"/>
  <c r="Q504" i="109"/>
  <c r="Q516" i="109"/>
  <c r="W516" i="109" s="1"/>
  <c r="Q528" i="109"/>
  <c r="W528" i="109" s="1"/>
  <c r="Q537" i="109"/>
  <c r="W537" i="109" s="1"/>
  <c r="Q568" i="109"/>
  <c r="W568" i="109" s="1"/>
  <c r="N525" i="109"/>
  <c r="O525" i="109" s="1"/>
  <c r="N539" i="109"/>
  <c r="O539" i="109" s="1"/>
  <c r="N557" i="109"/>
  <c r="O557" i="109" s="1"/>
  <c r="O637" i="109"/>
  <c r="W517" i="109"/>
  <c r="W556" i="109"/>
  <c r="W555" i="109"/>
  <c r="Q567" i="109"/>
  <c r="W567" i="109" s="1"/>
  <c r="W534" i="109"/>
  <c r="Q507" i="109"/>
  <c r="Q554" i="109"/>
  <c r="T554" i="109" s="1"/>
  <c r="Q529" i="109"/>
  <c r="W529" i="109" s="1"/>
  <c r="Q538" i="109"/>
  <c r="Q574" i="109"/>
  <c r="N541" i="109"/>
  <c r="O541" i="109" s="1"/>
  <c r="N551" i="109"/>
  <c r="O551" i="109" s="1"/>
  <c r="T557" i="109"/>
  <c r="Q261" i="107"/>
  <c r="Q257" i="107"/>
  <c r="Q249" i="107"/>
  <c r="Q241" i="107"/>
  <c r="Q233" i="107"/>
  <c r="Q225" i="107"/>
  <c r="Q217" i="107"/>
  <c r="Q209" i="107"/>
  <c r="Q201" i="107"/>
  <c r="Q193" i="107"/>
  <c r="Q185" i="107"/>
  <c r="Q177" i="107"/>
  <c r="Q169" i="107"/>
  <c r="Q153" i="107"/>
  <c r="K609" i="107"/>
  <c r="Q282" i="107"/>
  <c r="Q606" i="107"/>
  <c r="Q602" i="107"/>
  <c r="Q598" i="107"/>
  <c r="Q594" i="107"/>
  <c r="Q590" i="107"/>
  <c r="Q705" i="107"/>
  <c r="P609" i="107"/>
  <c r="O640" i="107"/>
  <c r="O802" i="107"/>
  <c r="W530" i="109"/>
  <c r="W557" i="109"/>
  <c r="N506" i="109"/>
  <c r="O506" i="109" s="1"/>
  <c r="Q506" i="109"/>
  <c r="N510" i="109"/>
  <c r="Q510" i="109"/>
  <c r="Q515" i="109"/>
  <c r="W515" i="109" s="1"/>
  <c r="N515" i="109"/>
  <c r="O515" i="109" s="1"/>
  <c r="Q519" i="109"/>
  <c r="N519" i="109"/>
  <c r="O519" i="109" s="1"/>
  <c r="Q527" i="109"/>
  <c r="W527" i="109" s="1"/>
  <c r="N527" i="109"/>
  <c r="O527" i="109" s="1"/>
  <c r="Q531" i="109"/>
  <c r="W531" i="109" s="1"/>
  <c r="N531" i="109"/>
  <c r="O531" i="109" s="1"/>
  <c r="Q535" i="109"/>
  <c r="W535" i="109" s="1"/>
  <c r="N535" i="109"/>
  <c r="O535" i="109" s="1"/>
  <c r="Q543" i="109"/>
  <c r="W543" i="109" s="1"/>
  <c r="N543" i="109"/>
  <c r="O543" i="109" s="1"/>
  <c r="N548" i="109"/>
  <c r="Q548" i="109"/>
  <c r="N550" i="109"/>
  <c r="Q550" i="109"/>
  <c r="T550" i="109" s="1"/>
  <c r="N566" i="109"/>
  <c r="Q566" i="109"/>
  <c r="W566" i="109" s="1"/>
  <c r="Q576" i="109"/>
  <c r="O576" i="109"/>
  <c r="N619" i="109"/>
  <c r="O619" i="109" s="1"/>
  <c r="O623" i="109"/>
  <c r="O642" i="109"/>
  <c r="Q642" i="109"/>
  <c r="Q644" i="109" s="1"/>
  <c r="Q652" i="109"/>
  <c r="P584" i="107"/>
  <c r="K584" i="107"/>
  <c r="K385" i="107"/>
  <c r="Q265" i="107"/>
  <c r="Q253" i="107"/>
  <c r="Q245" i="107"/>
  <c r="Q237" i="107"/>
  <c r="Q229" i="107"/>
  <c r="Q221" i="107"/>
  <c r="Q213" i="107"/>
  <c r="Q205" i="107"/>
  <c r="Q197" i="107"/>
  <c r="Q189" i="107"/>
  <c r="Q181" i="107"/>
  <c r="Q173" i="107"/>
  <c r="Q165" i="107"/>
  <c r="Q161" i="107"/>
  <c r="Q157" i="107"/>
  <c r="Q149" i="107"/>
  <c r="Q145" i="107"/>
  <c r="Q141" i="107"/>
  <c r="Q137" i="107"/>
  <c r="Q133" i="107"/>
  <c r="Q129" i="107"/>
  <c r="Q125" i="107"/>
  <c r="Q121" i="107"/>
  <c r="Q117" i="107"/>
  <c r="Q113" i="107"/>
  <c r="Q109" i="107"/>
  <c r="Q105" i="107"/>
  <c r="Q101" i="107"/>
  <c r="Q97" i="107"/>
  <c r="Q93" i="107"/>
  <c r="Q89" i="107"/>
  <c r="Q85" i="107"/>
  <c r="Q81" i="107"/>
  <c r="Q77" i="107"/>
  <c r="Q73" i="107"/>
  <c r="Q69" i="107"/>
  <c r="Q65" i="107"/>
  <c r="Q61" i="107"/>
  <c r="Q57" i="107"/>
  <c r="Q53" i="107"/>
  <c r="Q49" i="107"/>
  <c r="Q45" i="107"/>
  <c r="Q311" i="107"/>
  <c r="Q283" i="107"/>
  <c r="N387" i="107"/>
  <c r="N657" i="107"/>
  <c r="P709" i="107"/>
  <c r="N803" i="107"/>
  <c r="N821" i="107"/>
  <c r="W525" i="109"/>
  <c r="W541" i="109"/>
  <c r="W552" i="109"/>
  <c r="Q549" i="109"/>
  <c r="N523" i="109"/>
  <c r="O523" i="109" s="1"/>
  <c r="N635" i="109"/>
  <c r="O635" i="109" s="1"/>
  <c r="W523" i="109"/>
  <c r="N565" i="109"/>
  <c r="Q565" i="109"/>
  <c r="W565" i="109" s="1"/>
  <c r="N569" i="109"/>
  <c r="Q569" i="109"/>
  <c r="Q553" i="109"/>
  <c r="Q526" i="109"/>
  <c r="W526" i="109" s="1"/>
  <c r="Q542" i="109"/>
  <c r="N505" i="109"/>
  <c r="O505" i="109" s="1"/>
  <c r="T556" i="109"/>
  <c r="Q524" i="109"/>
  <c r="W524" i="109" s="1"/>
  <c r="Q540" i="109"/>
  <c r="W540" i="109" s="1"/>
  <c r="Q579" i="109"/>
  <c r="N514" i="109"/>
  <c r="N530" i="109"/>
  <c r="O530" i="109" s="1"/>
  <c r="N636" i="109"/>
  <c r="O636" i="109" s="1"/>
  <c r="Q279" i="107"/>
  <c r="Q275" i="107"/>
  <c r="Q271" i="107"/>
  <c r="Q511" i="107"/>
  <c r="Q507" i="107"/>
  <c r="Q547" i="107"/>
  <c r="Q543" i="107"/>
  <c r="Q539" i="107"/>
  <c r="Q535" i="107"/>
  <c r="Q531" i="107"/>
  <c r="Q527" i="107"/>
  <c r="Q523" i="107"/>
  <c r="Q519" i="107"/>
  <c r="Q582" i="107"/>
  <c r="Q578" i="107"/>
  <c r="Q574" i="107"/>
  <c r="Q570" i="107"/>
  <c r="Q566" i="107"/>
  <c r="Q562" i="107"/>
  <c r="Q558" i="107"/>
  <c r="Q554" i="107"/>
  <c r="Q607" i="107"/>
  <c r="Q603" i="107"/>
  <c r="Q599" i="107"/>
  <c r="Q595" i="107"/>
  <c r="Q591" i="107"/>
  <c r="Q587" i="107"/>
  <c r="Q637" i="107"/>
  <c r="Q633" i="107"/>
  <c r="Q629" i="107"/>
  <c r="Q625" i="107"/>
  <c r="Q621" i="107"/>
  <c r="Q617" i="107"/>
  <c r="Q643" i="107"/>
  <c r="Q652" i="107"/>
  <c r="Q648" i="107"/>
  <c r="Q644" i="107"/>
  <c r="Q696" i="107"/>
  <c r="Q692" i="107"/>
  <c r="Q688" i="107"/>
  <c r="Q684" i="107"/>
  <c r="Q680" i="107"/>
  <c r="Q676" i="107"/>
  <c r="Q672" i="107"/>
  <c r="Q668" i="107"/>
  <c r="Q664" i="107"/>
  <c r="Q660" i="107"/>
  <c r="Q706" i="107"/>
  <c r="Q712" i="107"/>
  <c r="Q798" i="107"/>
  <c r="Q794" i="107"/>
  <c r="Q790" i="107"/>
  <c r="Q786" i="107"/>
  <c r="Q782" i="107"/>
  <c r="Q778" i="107"/>
  <c r="Q774" i="107"/>
  <c r="Q770" i="107"/>
  <c r="Q766" i="107"/>
  <c r="Q762" i="107"/>
  <c r="Q758" i="107"/>
  <c r="Q754" i="107"/>
  <c r="Q750" i="107"/>
  <c r="Q746" i="107"/>
  <c r="Q742" i="107"/>
  <c r="Q738" i="107"/>
  <c r="Q734" i="107"/>
  <c r="Q730" i="107"/>
  <c r="Q726" i="107"/>
  <c r="Q722" i="107"/>
  <c r="Q718" i="107"/>
  <c r="Q714" i="107"/>
  <c r="Q810" i="107"/>
  <c r="Q818" i="107"/>
  <c r="Q549" i="107"/>
  <c r="W514" i="109"/>
  <c r="W518" i="109"/>
  <c r="N564" i="109"/>
  <c r="Q520" i="109"/>
  <c r="W520" i="109" s="1"/>
  <c r="Q536" i="109"/>
  <c r="W536" i="109" s="1"/>
  <c r="Q564" i="109"/>
  <c r="W564" i="109" s="1"/>
  <c r="Q575" i="109"/>
  <c r="N555" i="109"/>
  <c r="O555" i="109" s="1"/>
  <c r="N562" i="109"/>
  <c r="N630" i="109"/>
  <c r="O630" i="109" s="1"/>
  <c r="O634" i="109"/>
  <c r="N310" i="109"/>
  <c r="O310" i="109" s="1"/>
  <c r="N321" i="109"/>
  <c r="O321" i="109" s="1"/>
  <c r="N342" i="109"/>
  <c r="O342" i="109" s="1"/>
  <c r="N351" i="109"/>
  <c r="O351" i="109" s="1"/>
  <c r="N370" i="109"/>
  <c r="O370" i="109" s="1"/>
  <c r="N374" i="109"/>
  <c r="O374" i="109" s="1"/>
  <c r="O323" i="109"/>
  <c r="Q309" i="109"/>
  <c r="Q317" i="109"/>
  <c r="Q349" i="109"/>
  <c r="Q357" i="109"/>
  <c r="Q373" i="109"/>
  <c r="Q381" i="109"/>
  <c r="N318" i="109"/>
  <c r="O318" i="109" s="1"/>
  <c r="N338" i="109"/>
  <c r="O338" i="109" s="1"/>
  <c r="N350" i="109"/>
  <c r="O350" i="109" s="1"/>
  <c r="N359" i="109"/>
  <c r="O359" i="109" s="1"/>
  <c r="Q308" i="109"/>
  <c r="Q372" i="109"/>
  <c r="W584" i="109"/>
  <c r="N331" i="109"/>
  <c r="O331" i="109" s="1"/>
  <c r="N358" i="109"/>
  <c r="O358" i="109" s="1"/>
  <c r="Q307" i="109"/>
  <c r="Q311" i="109"/>
  <c r="Q347" i="109"/>
  <c r="Q371" i="109"/>
  <c r="Q375" i="109"/>
  <c r="Q379" i="109"/>
  <c r="W379" i="109" s="1"/>
  <c r="N330" i="109"/>
  <c r="O330" i="109" s="1"/>
  <c r="W583" i="109"/>
  <c r="W587" i="109"/>
  <c r="W585" i="109"/>
  <c r="W588" i="109"/>
  <c r="W589" i="109"/>
  <c r="T632" i="109"/>
  <c r="W586" i="109"/>
  <c r="W590" i="109"/>
  <c r="T629" i="109"/>
  <c r="T627" i="109"/>
  <c r="T113" i="109"/>
  <c r="T117" i="109"/>
  <c r="T121" i="109"/>
  <c r="T125" i="109"/>
  <c r="T129" i="109"/>
  <c r="T133" i="109"/>
  <c r="T137" i="109"/>
  <c r="T141" i="109"/>
  <c r="T145" i="109"/>
  <c r="T149" i="109"/>
  <c r="T153" i="109"/>
  <c r="T157" i="109"/>
  <c r="T161" i="109"/>
  <c r="T165" i="109"/>
  <c r="T169" i="109"/>
  <c r="T173" i="109"/>
  <c r="T177" i="109"/>
  <c r="T181" i="109"/>
  <c r="T185" i="109"/>
  <c r="T189" i="109"/>
  <c r="T193" i="109"/>
  <c r="T197" i="109"/>
  <c r="T201" i="109"/>
  <c r="T205" i="109"/>
  <c r="T209" i="109"/>
  <c r="T213" i="109"/>
  <c r="T217" i="109"/>
  <c r="T221" i="109"/>
  <c r="T225" i="109"/>
  <c r="T229" i="109"/>
  <c r="T233" i="109"/>
  <c r="T237" i="109"/>
  <c r="T241" i="109"/>
  <c r="T245" i="109"/>
  <c r="T249" i="109"/>
  <c r="T253" i="109"/>
  <c r="T257" i="109"/>
  <c r="T261" i="109"/>
  <c r="T265" i="109"/>
  <c r="T269" i="109"/>
  <c r="T273" i="109"/>
  <c r="T277" i="109"/>
  <c r="T281" i="109"/>
  <c r="T285" i="109"/>
  <c r="T289" i="109"/>
  <c r="T293" i="109"/>
  <c r="T297" i="109"/>
  <c r="T301" i="109"/>
  <c r="T305" i="109"/>
  <c r="T382" i="109"/>
  <c r="K644" i="109"/>
  <c r="S644" i="109"/>
  <c r="T623" i="109"/>
  <c r="T584" i="109"/>
  <c r="T588" i="109"/>
  <c r="T592" i="109"/>
  <c r="T604" i="109"/>
  <c r="T613" i="109"/>
  <c r="T619" i="109"/>
  <c r="T597" i="109"/>
  <c r="T41" i="109"/>
  <c r="T45" i="109"/>
  <c r="T49" i="109"/>
  <c r="T53" i="109"/>
  <c r="T57" i="109"/>
  <c r="T61" i="109"/>
  <c r="T65" i="109"/>
  <c r="T69" i="109"/>
  <c r="T73" i="109"/>
  <c r="T77" i="109"/>
  <c r="T81" i="109"/>
  <c r="T85" i="109"/>
  <c r="T89" i="109"/>
  <c r="T93" i="109"/>
  <c r="T97" i="109"/>
  <c r="T101" i="109"/>
  <c r="T105" i="109"/>
  <c r="T109" i="109"/>
  <c r="T562" i="109"/>
  <c r="T563" i="109"/>
  <c r="K385" i="109"/>
  <c r="S384" i="109"/>
  <c r="R384" i="109"/>
  <c r="T586" i="109"/>
  <c r="T590" i="109"/>
  <c r="T595" i="109"/>
  <c r="T599" i="109"/>
  <c r="T610" i="109"/>
  <c r="T602" i="109"/>
  <c r="Y512" i="109"/>
  <c r="T517" i="109"/>
  <c r="T521" i="109"/>
  <c r="T525" i="109"/>
  <c r="T529" i="109"/>
  <c r="T533" i="109"/>
  <c r="T537" i="109"/>
  <c r="T541" i="109"/>
  <c r="T545" i="109"/>
  <c r="T532" i="109"/>
  <c r="T536" i="109"/>
  <c r="T540" i="109"/>
  <c r="T544" i="109"/>
  <c r="T565" i="109"/>
  <c r="Y616" i="109"/>
  <c r="T636" i="109"/>
  <c r="T650" i="109"/>
  <c r="T514" i="109"/>
  <c r="T518" i="109"/>
  <c r="R560" i="109"/>
  <c r="K512" i="109"/>
  <c r="Y606" i="109"/>
  <c r="R616" i="109"/>
  <c r="S640" i="109"/>
  <c r="S512" i="109"/>
  <c r="R512" i="109"/>
  <c r="R640" i="109"/>
  <c r="T625" i="109"/>
  <c r="T626" i="109"/>
  <c r="T295" i="109"/>
  <c r="T299" i="109"/>
  <c r="S558" i="109"/>
  <c r="Y560" i="109"/>
  <c r="T568" i="109"/>
  <c r="M580" i="109"/>
  <c r="T577" i="109"/>
  <c r="M652" i="109"/>
  <c r="Y558" i="109"/>
  <c r="T612" i="109"/>
  <c r="S652" i="109"/>
  <c r="Y546" i="109"/>
  <c r="T515" i="109"/>
  <c r="T527" i="109"/>
  <c r="M558" i="109"/>
  <c r="M559" i="109"/>
  <c r="S560" i="109"/>
  <c r="T566" i="109"/>
  <c r="R580" i="109"/>
  <c r="T575" i="109"/>
  <c r="T631" i="109"/>
  <c r="T635" i="109"/>
  <c r="T522" i="109"/>
  <c r="T526" i="109"/>
  <c r="T530" i="109"/>
  <c r="T303" i="109"/>
  <c r="T62" i="109"/>
  <c r="T66" i="109"/>
  <c r="T70" i="109"/>
  <c r="T74" i="109"/>
  <c r="T78" i="109"/>
  <c r="T82" i="109"/>
  <c r="T86" i="109"/>
  <c r="T90" i="109"/>
  <c r="T94" i="109"/>
  <c r="T98" i="109"/>
  <c r="T102" i="109"/>
  <c r="T106" i="109"/>
  <c r="T110" i="109"/>
  <c r="T114" i="109"/>
  <c r="T118" i="109"/>
  <c r="T122" i="109"/>
  <c r="T126" i="109"/>
  <c r="T130" i="109"/>
  <c r="T134" i="109"/>
  <c r="T138" i="109"/>
  <c r="T142" i="109"/>
  <c r="T146" i="109"/>
  <c r="T150" i="109"/>
  <c r="T154" i="109"/>
  <c r="T158" i="109"/>
  <c r="T162" i="109"/>
  <c r="T166" i="109"/>
  <c r="T170" i="109"/>
  <c r="T174" i="109"/>
  <c r="T178" i="109"/>
  <c r="T182" i="109"/>
  <c r="T186" i="109"/>
  <c r="T190" i="109"/>
  <c r="T194" i="109"/>
  <c r="T198" i="109"/>
  <c r="T202" i="109"/>
  <c r="T206" i="109"/>
  <c r="T210" i="109"/>
  <c r="T214" i="109"/>
  <c r="T218" i="109"/>
  <c r="T222" i="109"/>
  <c r="T226" i="109"/>
  <c r="T230" i="109"/>
  <c r="T234" i="109"/>
  <c r="T238" i="109"/>
  <c r="T242" i="109"/>
  <c r="S385" i="109"/>
  <c r="T42" i="109"/>
  <c r="T46" i="109"/>
  <c r="T50" i="109"/>
  <c r="T54" i="109"/>
  <c r="T58" i="109"/>
  <c r="T246" i="109"/>
  <c r="T250" i="109"/>
  <c r="T254" i="109"/>
  <c r="T258" i="109"/>
  <c r="T262" i="109"/>
  <c r="T266" i="109"/>
  <c r="T270" i="109"/>
  <c r="T274" i="109"/>
  <c r="T278" i="109"/>
  <c r="T282" i="109"/>
  <c r="T286" i="109"/>
  <c r="T290" i="109"/>
  <c r="T294" i="109"/>
  <c r="T298" i="109"/>
  <c r="T302" i="109"/>
  <c r="M384" i="109"/>
  <c r="T534" i="109"/>
  <c r="T538" i="109"/>
  <c r="T542" i="109"/>
  <c r="M546" i="109"/>
  <c r="S559" i="109"/>
  <c r="S570" i="109"/>
  <c r="Y570" i="109"/>
  <c r="R581" i="109"/>
  <c r="K606" i="109"/>
  <c r="S606" i="109"/>
  <c r="T594" i="109"/>
  <c r="Y607" i="109"/>
  <c r="K616" i="109"/>
  <c r="M617" i="109"/>
  <c r="R638" i="109"/>
  <c r="Y640" i="109"/>
  <c r="T628" i="109"/>
  <c r="T630" i="109"/>
  <c r="T634" i="109"/>
  <c r="Y639" i="109"/>
  <c r="M638" i="109"/>
  <c r="Y644" i="109"/>
  <c r="T643" i="109"/>
  <c r="K652" i="109"/>
  <c r="Y653" i="109"/>
  <c r="Y385" i="109"/>
  <c r="K546" i="109"/>
  <c r="S546" i="109"/>
  <c r="R558" i="109"/>
  <c r="R559" i="109"/>
  <c r="R570" i="109"/>
  <c r="T564" i="109"/>
  <c r="T567" i="109"/>
  <c r="T569" i="109"/>
  <c r="Y580" i="109"/>
  <c r="T574" i="109"/>
  <c r="T578" i="109"/>
  <c r="Y581" i="109"/>
  <c r="R606" i="109"/>
  <c r="T585" i="109"/>
  <c r="T589" i="109"/>
  <c r="T593" i="109"/>
  <c r="T598" i="109"/>
  <c r="T601" i="109"/>
  <c r="M607" i="109"/>
  <c r="S616" i="109"/>
  <c r="T614" i="109"/>
  <c r="S617" i="109"/>
  <c r="Y638" i="109"/>
  <c r="T620" i="109"/>
  <c r="M640" i="109"/>
  <c r="T633" i="109"/>
  <c r="M639" i="109"/>
  <c r="T642" i="109"/>
  <c r="T646" i="109"/>
  <c r="M653" i="109"/>
  <c r="T39" i="109"/>
  <c r="R39" i="109" s="1"/>
  <c r="T40" i="109"/>
  <c r="T44" i="109"/>
  <c r="T48" i="109"/>
  <c r="T52" i="109"/>
  <c r="T56" i="109"/>
  <c r="T60" i="109"/>
  <c r="T64" i="109"/>
  <c r="T68" i="109"/>
  <c r="T72" i="109"/>
  <c r="T76" i="109"/>
  <c r="T80" i="109"/>
  <c r="T84" i="109"/>
  <c r="T88" i="109"/>
  <c r="T92" i="109"/>
  <c r="T96" i="109"/>
  <c r="T100" i="109"/>
  <c r="T104" i="109"/>
  <c r="T108" i="109"/>
  <c r="T112" i="109"/>
  <c r="T116" i="109"/>
  <c r="T120" i="109"/>
  <c r="T124" i="109"/>
  <c r="T128" i="109"/>
  <c r="T132" i="109"/>
  <c r="T136" i="109"/>
  <c r="T140" i="109"/>
  <c r="T144" i="109"/>
  <c r="T148" i="109"/>
  <c r="T152" i="109"/>
  <c r="T156" i="109"/>
  <c r="T160" i="109"/>
  <c r="T164" i="109"/>
  <c r="T168" i="109"/>
  <c r="T172" i="109"/>
  <c r="T176" i="109"/>
  <c r="T180" i="109"/>
  <c r="T184" i="109"/>
  <c r="T188" i="109"/>
  <c r="T192" i="109"/>
  <c r="T196" i="109"/>
  <c r="T200" i="109"/>
  <c r="T204" i="109"/>
  <c r="T208" i="109"/>
  <c r="T212" i="109"/>
  <c r="T216" i="109"/>
  <c r="T220" i="109"/>
  <c r="T224" i="109"/>
  <c r="T228" i="109"/>
  <c r="T232" i="109"/>
  <c r="T236" i="109"/>
  <c r="T240" i="109"/>
  <c r="T244" i="109"/>
  <c r="T248" i="109"/>
  <c r="T252" i="109"/>
  <c r="T256" i="109"/>
  <c r="T260" i="109"/>
  <c r="T264" i="109"/>
  <c r="T268" i="109"/>
  <c r="T272" i="109"/>
  <c r="T276" i="109"/>
  <c r="T280" i="109"/>
  <c r="T284" i="109"/>
  <c r="T288" i="109"/>
  <c r="T292" i="109"/>
  <c r="T296" i="109"/>
  <c r="T300" i="109"/>
  <c r="T304" i="109"/>
  <c r="R546" i="109"/>
  <c r="T516" i="109"/>
  <c r="T520" i="109"/>
  <c r="T524" i="109"/>
  <c r="T528" i="109"/>
  <c r="M581" i="109"/>
  <c r="S607" i="109"/>
  <c r="R617" i="109"/>
  <c r="S639" i="109"/>
  <c r="K383" i="109"/>
  <c r="T43" i="109"/>
  <c r="T47" i="109"/>
  <c r="T51" i="109"/>
  <c r="T55" i="109"/>
  <c r="T59" i="109"/>
  <c r="T63" i="109"/>
  <c r="T67" i="109"/>
  <c r="T71" i="109"/>
  <c r="T75" i="109"/>
  <c r="T79" i="109"/>
  <c r="T83" i="109"/>
  <c r="T87" i="109"/>
  <c r="T91" i="109"/>
  <c r="T95" i="109"/>
  <c r="T99" i="109"/>
  <c r="T103" i="109"/>
  <c r="T107" i="109"/>
  <c r="T111" i="109"/>
  <c r="T115" i="109"/>
  <c r="T119" i="109"/>
  <c r="T123" i="109"/>
  <c r="T127" i="109"/>
  <c r="T131" i="109"/>
  <c r="T135" i="109"/>
  <c r="T139" i="109"/>
  <c r="T143" i="109"/>
  <c r="T147" i="109"/>
  <c r="T151" i="109"/>
  <c r="T155" i="109"/>
  <c r="T159" i="109"/>
  <c r="T163" i="109"/>
  <c r="T167" i="109"/>
  <c r="T171" i="109"/>
  <c r="T175" i="109"/>
  <c r="T179" i="109"/>
  <c r="T183" i="109"/>
  <c r="T187" i="109"/>
  <c r="T191" i="109"/>
  <c r="T195" i="109"/>
  <c r="T199" i="109"/>
  <c r="T203" i="109"/>
  <c r="T207" i="109"/>
  <c r="T211" i="109"/>
  <c r="T215" i="109"/>
  <c r="T219" i="109"/>
  <c r="T223" i="109"/>
  <c r="T227" i="109"/>
  <c r="T231" i="109"/>
  <c r="T235" i="109"/>
  <c r="T239" i="109"/>
  <c r="T243" i="109"/>
  <c r="T247" i="109"/>
  <c r="T251" i="109"/>
  <c r="T255" i="109"/>
  <c r="T259" i="109"/>
  <c r="T263" i="109"/>
  <c r="T267" i="109"/>
  <c r="T271" i="109"/>
  <c r="T275" i="109"/>
  <c r="T279" i="109"/>
  <c r="T283" i="109"/>
  <c r="T287" i="109"/>
  <c r="T291" i="109"/>
  <c r="Y384" i="109"/>
  <c r="M512" i="109"/>
  <c r="T519" i="109"/>
  <c r="T523" i="109"/>
  <c r="T531" i="109"/>
  <c r="T535" i="109"/>
  <c r="T539" i="109"/>
  <c r="T543" i="109"/>
  <c r="K558" i="109"/>
  <c r="K570" i="109"/>
  <c r="K580" i="109"/>
  <c r="S580" i="109"/>
  <c r="T576" i="109"/>
  <c r="S581" i="109"/>
  <c r="M606" i="109"/>
  <c r="T587" i="109"/>
  <c r="T591" i="109"/>
  <c r="T596" i="109"/>
  <c r="T600" i="109"/>
  <c r="T603" i="109"/>
  <c r="R607" i="109"/>
  <c r="T611" i="109"/>
  <c r="Y617" i="109"/>
  <c r="K638" i="109"/>
  <c r="S638" i="109"/>
  <c r="T622" i="109"/>
  <c r="T624" i="109"/>
  <c r="R639" i="109"/>
  <c r="R644" i="109"/>
  <c r="K647" i="109"/>
  <c r="T649" i="109"/>
  <c r="R652" i="109"/>
  <c r="M385" i="109"/>
  <c r="M560" i="109"/>
  <c r="T583" i="109"/>
  <c r="T615" i="109"/>
  <c r="T621" i="109"/>
  <c r="T637" i="109"/>
  <c r="M644" i="109"/>
  <c r="T651" i="109"/>
  <c r="Y652" i="109"/>
  <c r="M570" i="109"/>
  <c r="M616" i="109"/>
  <c r="S653" i="109"/>
  <c r="T573" i="109"/>
  <c r="T579" i="109"/>
  <c r="R653" i="109"/>
  <c r="T605" i="109"/>
  <c r="K640" i="107"/>
  <c r="K816" i="107"/>
  <c r="M515" i="107"/>
  <c r="O386" i="107"/>
  <c r="P386" i="107"/>
  <c r="O515" i="107"/>
  <c r="O611" i="107"/>
  <c r="O610" i="107"/>
  <c r="P657" i="107"/>
  <c r="O700" i="107"/>
  <c r="P700" i="107"/>
  <c r="O710" i="107"/>
  <c r="P803" i="107"/>
  <c r="P804" i="107"/>
  <c r="O808" i="107"/>
  <c r="P821" i="107"/>
  <c r="K550" i="107"/>
  <c r="P515" i="107"/>
  <c r="P611" i="107"/>
  <c r="P610" i="107"/>
  <c r="N710" i="107"/>
  <c r="P710" i="107"/>
  <c r="N808" i="107"/>
  <c r="P808" i="107"/>
  <c r="N386" i="107"/>
  <c r="P387" i="107"/>
  <c r="N804" i="107"/>
  <c r="M657" i="107"/>
  <c r="M709" i="107"/>
  <c r="M803" i="107"/>
  <c r="M804" i="107"/>
  <c r="N515" i="107"/>
  <c r="N611" i="107"/>
  <c r="O804" i="107"/>
  <c r="M387" i="107"/>
  <c r="Q702" i="107"/>
  <c r="Q801" i="107"/>
  <c r="Q721" i="107"/>
  <c r="M610" i="107"/>
  <c r="M822" i="107"/>
  <c r="N822" i="107"/>
  <c r="Q806" i="107"/>
  <c r="Q505" i="107"/>
  <c r="Q655" i="107"/>
  <c r="Q820" i="107"/>
  <c r="M700" i="107"/>
  <c r="M710" i="107"/>
  <c r="O822" i="107"/>
  <c r="M386" i="107"/>
  <c r="P822" i="107"/>
  <c r="N700" i="107"/>
  <c r="M640" i="107"/>
  <c r="M611" i="107"/>
  <c r="Q42" i="107"/>
  <c r="M802" i="107"/>
  <c r="M699" i="107"/>
  <c r="M656" i="107"/>
  <c r="Q616" i="107"/>
  <c r="M609" i="107"/>
  <c r="M584" i="107"/>
  <c r="M550" i="107"/>
  <c r="Q518" i="107"/>
  <c r="P385" i="107"/>
  <c r="N385" i="107"/>
  <c r="M385" i="107"/>
  <c r="Q808" i="107" l="1"/>
  <c r="W550" i="109"/>
  <c r="Q610" i="107"/>
  <c r="Q699" i="107"/>
  <c r="Q385" i="107"/>
  <c r="Q709" i="107"/>
  <c r="Q657" i="107"/>
  <c r="Y654" i="109"/>
  <c r="Q584" i="107"/>
  <c r="Q550" i="107"/>
  <c r="Q609" i="107"/>
  <c r="Q515" i="107"/>
  <c r="R654" i="109"/>
  <c r="S654" i="109"/>
  <c r="Q700" i="107"/>
  <c r="Q656" i="107"/>
  <c r="Q386" i="107"/>
  <c r="Q611" i="107"/>
  <c r="Q710" i="107"/>
  <c r="Q802" i="107"/>
  <c r="Q640" i="107"/>
  <c r="Q804" i="107"/>
  <c r="M654" i="109"/>
  <c r="T383" i="109"/>
  <c r="O638" i="109"/>
  <c r="Q580" i="109"/>
  <c r="O383" i="109"/>
  <c r="N383" i="109"/>
  <c r="Q383" i="109"/>
  <c r="W347" i="109"/>
  <c r="W554" i="109"/>
  <c r="Q558" i="109"/>
  <c r="Q512" i="109"/>
  <c r="W375" i="109"/>
  <c r="Q546" i="109"/>
  <c r="O510" i="109"/>
  <c r="O512" i="109" s="1"/>
  <c r="N512" i="109"/>
  <c r="Q387" i="107"/>
  <c r="Q803" i="107"/>
  <c r="T548" i="109"/>
  <c r="W548" i="109"/>
  <c r="W372" i="109"/>
  <c r="O514" i="109"/>
  <c r="O546" i="109" s="1"/>
  <c r="N546" i="109"/>
  <c r="W553" i="109"/>
  <c r="T553" i="109"/>
  <c r="T560" i="109" s="1"/>
  <c r="O548" i="109"/>
  <c r="N570" i="109"/>
  <c r="O562" i="109"/>
  <c r="N638" i="109"/>
  <c r="Q570" i="109"/>
  <c r="W569" i="109"/>
  <c r="T549" i="109"/>
  <c r="W549" i="109"/>
  <c r="N558" i="109"/>
  <c r="O550" i="109"/>
  <c r="W349" i="109"/>
  <c r="W309" i="109"/>
  <c r="W317" i="109"/>
  <c r="W371" i="109"/>
  <c r="W307" i="109"/>
  <c r="W308" i="109"/>
  <c r="W373" i="109"/>
  <c r="W357" i="109"/>
  <c r="W311" i="109"/>
  <c r="T639" i="109"/>
  <c r="T512" i="109"/>
  <c r="T546" i="109"/>
  <c r="T384" i="109"/>
  <c r="T644" i="109"/>
  <c r="T570" i="109"/>
  <c r="T607" i="109"/>
  <c r="T580" i="109"/>
  <c r="T581" i="109"/>
  <c r="T616" i="109"/>
  <c r="T385" i="109"/>
  <c r="T617" i="109"/>
  <c r="T640" i="109"/>
  <c r="T652" i="109"/>
  <c r="T653" i="109"/>
  <c r="T638" i="109"/>
  <c r="R385" i="109"/>
  <c r="T606" i="109"/>
  <c r="O42" i="107"/>
  <c r="O385" i="107" s="1"/>
  <c r="Q822" i="107"/>
  <c r="Q821" i="107"/>
  <c r="Q654" i="109" l="1"/>
  <c r="T559" i="109"/>
  <c r="O387" i="107"/>
  <c r="N654" i="109"/>
  <c r="T558" i="109"/>
  <c r="T654" i="109" s="1"/>
  <c r="O558" i="109"/>
  <c r="O654" i="109" s="1"/>
  <c r="E10" i="132" l="1"/>
  <c r="G10" i="132" s="1"/>
  <c r="G25" i="132" s="1"/>
</calcChain>
</file>

<file path=xl/comments1.xml><?xml version="1.0" encoding="utf-8"?>
<comments xmlns="http://schemas.openxmlformats.org/spreadsheetml/2006/main">
  <authors>
    <author>CARLOS ROSALES</author>
  </authors>
  <commentList>
    <comment ref="A335" authorId="0">
      <text>
        <r>
          <rPr>
            <b/>
            <sz val="9"/>
            <color indexed="81"/>
            <rFont val="Tahoma"/>
            <family val="2"/>
          </rPr>
          <t>CARLOS ROSALES:</t>
        </r>
        <r>
          <rPr>
            <sz val="9"/>
            <color indexed="81"/>
            <rFont val="Tahoma"/>
            <family val="2"/>
          </rPr>
          <t xml:space="preserve">
AMPLIACIÓN DEL 2014</t>
        </r>
      </text>
    </comment>
  </commentList>
</comments>
</file>

<file path=xl/sharedStrings.xml><?xml version="1.0" encoding="utf-8"?>
<sst xmlns="http://schemas.openxmlformats.org/spreadsheetml/2006/main" count="3947" uniqueCount="1070">
  <si>
    <t>NUP</t>
  </si>
  <si>
    <t>PAPELERAS</t>
  </si>
  <si>
    <t>COMBUSTIBLES, LUBRICANTES Y ADITIVOS</t>
  </si>
  <si>
    <t>OTROS SERVICIOS GENERALES</t>
  </si>
  <si>
    <t>DIETAS</t>
  </si>
  <si>
    <t>SUELDOS BASE AL PERSONAL PERMANENTE</t>
  </si>
  <si>
    <t>HORAS EXTRAORDINARIAS</t>
  </si>
  <si>
    <t>COMPENSACIONES</t>
  </si>
  <si>
    <t>APORTACIONES DE SEGURIDAD SOCIAL</t>
  </si>
  <si>
    <t>APORTACIONES AL SISTEMA PARA EL RETIRO</t>
  </si>
  <si>
    <t>INDEMNIZACIONES</t>
  </si>
  <si>
    <t>PRESTACIONES CONTRACTUALES</t>
  </si>
  <si>
    <t>OTRAS PRESTACIONES SOCIALES Y ECONOMICAS</t>
  </si>
  <si>
    <t>MATERIAL DE LIMPIEZA</t>
  </si>
  <si>
    <t>PRODUCTOS ALIMENTICIOS PARA PERSONAS</t>
  </si>
  <si>
    <t>CEMENTO Y PRODUCTOS DE CONCRETO</t>
  </si>
  <si>
    <t>CAL, YESO Y PRODUCTOS DE YESO</t>
  </si>
  <si>
    <t>MADERA Y PRODUCTOS DE MADERA</t>
  </si>
  <si>
    <t>VIDRIO Y PRODUCTOS DE VIDRIO</t>
  </si>
  <si>
    <t>MATERIALES COMPLEMENTARIOS</t>
  </si>
  <si>
    <t>VESTUARIO Y UNIFORMES</t>
  </si>
  <si>
    <t>PRODUCTOS TEXTILES</t>
  </si>
  <si>
    <t>HERRAMIENTAS MENORES</t>
  </si>
  <si>
    <t>GAS</t>
  </si>
  <si>
    <t>AGUA</t>
  </si>
  <si>
    <t>SERVICIOS INTEGRALES Y OTROS SERVICIOS</t>
  </si>
  <si>
    <t>ARRENDAMIENTO DE EDIFICIOS</t>
  </si>
  <si>
    <t>ARRENDAMIENTO DE EQUIPO DE TRANSPORTE</t>
  </si>
  <si>
    <t>ARRENDAMIENTO DE ACTIVOS INTANGIBLES</t>
  </si>
  <si>
    <t>OTROS ARRENDAMIENTOS</t>
  </si>
  <si>
    <t>SERVICIOS DE PROTECCIÓN Y SEGURIDAD</t>
  </si>
  <si>
    <t>SERVICIOS FINANCIEROS Y BANCARIOS</t>
  </si>
  <si>
    <t>SEGURO DE BIENES PATRIMONIALES</t>
  </si>
  <si>
    <t>FLETES Y MANIOBRAS</t>
  </si>
  <si>
    <t>SERVICIOS DE JARDINERÍA Y FUMIGACIÓN</t>
  </si>
  <si>
    <t>PASAJES TERRESTRES</t>
  </si>
  <si>
    <t>VIÁTICOS EN EL PAÍS</t>
  </si>
  <si>
    <t>OTROS SERVICIOS DE TRASLADO Y HOSPEDAJE</t>
  </si>
  <si>
    <t>GASTOS DE ORDEN SOCIAL Y CULTURAL</t>
  </si>
  <si>
    <t>CONGRESOS Y CONVENCIONES</t>
  </si>
  <si>
    <t>GASTOS DE REPRESENTACIÓN</t>
  </si>
  <si>
    <t>IMPUESTOS Y DERECHOS</t>
  </si>
  <si>
    <t>OTROS GASTOS POR RESPONSABILIDADES</t>
  </si>
  <si>
    <t>SUBSIDIOS A LA PRODUCCIÓN</t>
  </si>
  <si>
    <t>SUBSIDIOS A LA VIVIENDA</t>
  </si>
  <si>
    <t>AYUDAS SOCIALES A PERSONAS</t>
  </si>
  <si>
    <t>PENSIONES</t>
  </si>
  <si>
    <t>JUBILACIONES</t>
  </si>
  <si>
    <t>MUEBLES DE OFICINA Y ESTANTERÍA</t>
  </si>
  <si>
    <t>MUEBLES, EXCEPTO DE OFICINA Y ESTANTERÍA</t>
  </si>
  <si>
    <t>EQUIPOS Y APARATOS AUDIOVISUALES</t>
  </si>
  <si>
    <t>APARATOS DEPORTIVOS</t>
  </si>
  <si>
    <t>CÁMARAS FOTOGRÁFICAS Y DE VIDEO</t>
  </si>
  <si>
    <t>EQUIPO MÉDICO Y DE LABORATORIO</t>
  </si>
  <si>
    <t>OTROS EQUIPOS DE TRANSPORTE</t>
  </si>
  <si>
    <t>EQUIPO DE DEFENSA Y SEGURIDAD</t>
  </si>
  <si>
    <t>MAQUINARIA Y EQUIPO AGROPECUARIO</t>
  </si>
  <si>
    <t>MAQUINARIA Y EQUIPO DE CONSTRUCCIÓN</t>
  </si>
  <si>
    <t>HERRAMIENTAS Y MÁQUINAS-HERRAMIENTA</t>
  </si>
  <si>
    <t>OTROS EQUIPOS</t>
  </si>
  <si>
    <t>ARBOLES Y PLANTAS</t>
  </si>
  <si>
    <t>SOFTWARE</t>
  </si>
  <si>
    <t>LICENCIAS INFORMÁTICAS E INTELECTUALES</t>
  </si>
  <si>
    <t>EDIFICACIÓN NO HABITACIONAL</t>
  </si>
  <si>
    <t>OTROS CONVENIOS</t>
  </si>
  <si>
    <t>PARTIDA</t>
  </si>
  <si>
    <t>OTROS SUBSIDIOS</t>
  </si>
  <si>
    <t>DESCRIPCIÓN NUP</t>
  </si>
  <si>
    <t>DESCRIPCIÓN PARTIDA</t>
  </si>
  <si>
    <t>SECRETARÍA DE TESORERÍA Y  FINANZAS</t>
  </si>
  <si>
    <t>REF Y ACC MENORES EQ COMPUTO Y TEC D INF</t>
  </si>
  <si>
    <t>22006ESC007 PARQUE SAN JOSE DE LOS OLVER</t>
  </si>
  <si>
    <t>CLAVE NUE</t>
  </si>
  <si>
    <t>OTROS SERVICIOS COMERCIALES</t>
  </si>
  <si>
    <t>CONTENEDORES</t>
  </si>
  <si>
    <t>PRERROGATIVAS</t>
  </si>
  <si>
    <t>CONSUMO DE ALUMBRADO PÚBLICO</t>
  </si>
  <si>
    <t>REF Y ACC MENORES DE MAQ Y OTROS EQUIPOS</t>
  </si>
  <si>
    <t>MAT, UTILES Y EQUIPOS MENORES DE OFICINA</t>
  </si>
  <si>
    <t>PRIMAS DE VAC, DOM Y GRATIF DE FIN D AÑO</t>
  </si>
  <si>
    <t>CUOTAS P FONDO DE AHORRO Y FDO D TRABAJO</t>
  </si>
  <si>
    <t>SERV D ACC D INTERNET,REDES Y PROC D INF</t>
  </si>
  <si>
    <t>PRIMAS POR AÑOS D SERV EFECTIVOS PRESTAD</t>
  </si>
  <si>
    <t>SERV LEG, DE CONTABILID, AUDITORIA Y REL</t>
  </si>
  <si>
    <t>DIVISIÓN DE TERREN Y CONST D OBRAS D URB</t>
  </si>
  <si>
    <t>MAT Y UTILES DE IMPRESION Y REPRODUCCION</t>
  </si>
  <si>
    <t>INST,REP MANT MOB Y EQ D ADMÓN,EDU Y REC</t>
  </si>
  <si>
    <t>EQ DE CÓMPUTO Y DE TEC DE LA INFORMACIÓN</t>
  </si>
  <si>
    <t>ARTICULOS METALICOS PARA LA CONSTRUCCION</t>
  </si>
  <si>
    <t>FIBRAS SINTETICA,HULES,PLASTICOS Y DERIV</t>
  </si>
  <si>
    <t>INST,REP Y MAN EQ CÓMPUTO Y TEC D LA INF</t>
  </si>
  <si>
    <t>PRENDAS D SEGURIDAD Y PROTECCION PERSONA</t>
  </si>
  <si>
    <t>INST, REP Y MANT DE MAQ, OTS EQ Y HERRAM</t>
  </si>
  <si>
    <t>SERVICIOS D LIMPIEZA Y MANEJO DE DESECHO</t>
  </si>
  <si>
    <t>MOD ANUAL 2013</t>
  </si>
  <si>
    <t>COMP ANUAL 2013</t>
  </si>
  <si>
    <t>SALDO ANUAL 2013</t>
  </si>
  <si>
    <t>CUOTAS PARA EL SEGURO DE VIDA DEL PERSON</t>
  </si>
  <si>
    <t>OTROS IMPUESTOS DERIVADOS DE UNA RELACIÓ</t>
  </si>
  <si>
    <t>REF,ACC MEN D MOB Y EQ DE ADMON,EDU YREC</t>
  </si>
  <si>
    <t>MANTENIMIENTO Y CONSERVACI?N DE INMUEBLE</t>
  </si>
  <si>
    <t>SERV D CREAT,PROD DE PUBLIC, NO INTERNET</t>
  </si>
  <si>
    <t>MEJ. VARIAS CALLES SN JOSE DE LOS OLVERA</t>
  </si>
  <si>
    <t>U. VARIAS CALLES (QRO. CHIAPAS, MONTERRE</t>
  </si>
  <si>
    <t>AVANCE PRESUPUESTAL ACUMULADO AL 31 DE ENERO DEL 2013</t>
  </si>
  <si>
    <t>CLASIFICADO POR OBJETO DEL GASTO A NIVEL CONCEPTO</t>
  </si>
  <si>
    <t>SERVICIOS PERSONALES</t>
  </si>
  <si>
    <t>PRIMAS DE VACACIONES DOMINICAL</t>
  </si>
  <si>
    <t>AGUINALDO O GRATIFICACION DE FIN D</t>
  </si>
  <si>
    <t>CUOTAS PARA EL SEGURO DE GASTOS M?DICOS</t>
  </si>
  <si>
    <t>IMPUESTO SOBRE N?MINAS</t>
  </si>
  <si>
    <t>MEDICINAS Y PRODUCTOS FARMACEUTICOS</t>
  </si>
  <si>
    <t>CONCENTRADORAS</t>
  </si>
  <si>
    <t>TELEFONIA CELULAR</t>
  </si>
  <si>
    <t>REP Y MANT DE EQUIPO DE TRANSPORTE</t>
  </si>
  <si>
    <t>GASTO OPERATIVO</t>
  </si>
  <si>
    <t>SERVICIO DE ENERG?A EL?CTRICA</t>
  </si>
  <si>
    <t>TELEFONIA TRADICIONAL</t>
  </si>
  <si>
    <t>MATERIAL IMPRESO E INFORMACION DIGITAL</t>
  </si>
  <si>
    <t>PRODUCTOS MINERALES NO METALICOS</t>
  </si>
  <si>
    <t>SERVICIOS POSTALES Y TELEGRAFICOS</t>
  </si>
  <si>
    <t>DIFUSIÓN RADIO, TV/PROG Y ACTI GUBERNAM</t>
  </si>
  <si>
    <t>SERV PROF, CIENTÍFICOS Y TÉC INTEGRALES</t>
  </si>
  <si>
    <t>OTROS MAT Y ART D CONSTRUCCION Y REPARA</t>
  </si>
  <si>
    <t>ESTIMULOS</t>
  </si>
  <si>
    <t>MAT,Y EQ MENORES D TEC D LA INF Y COM</t>
  </si>
  <si>
    <t>ARRENDA MOB Y EQ DE ADMON, EDU Y REC</t>
  </si>
  <si>
    <t>SERVICIOS DE CAPACITACION</t>
  </si>
  <si>
    <t>MATERIAL ELECTRICO Y ELECTRONICO</t>
  </si>
  <si>
    <t>REF Y ACCESORIOS MENORES DE EDIFICIOS</t>
  </si>
  <si>
    <t>SERV D CONSULT ADMIVA,PROC Y TEC D INF</t>
  </si>
  <si>
    <t>INV PUBLICA Y ACCIONES</t>
  </si>
  <si>
    <t>SEGUROS D RESP PATRIMONIAL Y FIANZAS</t>
  </si>
  <si>
    <t>MATERIALES Y UTILES DE ENSEÑANZA</t>
  </si>
  <si>
    <t>CAMPAÑA DE IMPUESTO PREDIAL</t>
  </si>
  <si>
    <t>OTROS MOB Y EQUIPOS DE ADMINISTRACIÓN</t>
  </si>
  <si>
    <t>CONCENTRADORAS 2012</t>
  </si>
  <si>
    <t>SENTENCIAS Y RESOLUCIONES JUDICIALES</t>
  </si>
  <si>
    <t>MANTENIMIENTO Y CONSERVACI?N DE INMU</t>
  </si>
  <si>
    <t>VEHICULOS Y EQUIPO TERRESTRE</t>
  </si>
  <si>
    <t>CONSERVACIÓN Y MANT MENOR DE INMUEBLES</t>
  </si>
  <si>
    <t>OTROS PRODUCTOS QUIMICOS</t>
  </si>
  <si>
    <t>GASTO OPERATIVO 2012</t>
  </si>
  <si>
    <t>MATERIALES DE SEGURIDAD PUBLICA</t>
  </si>
  <si>
    <t>INSUMOS TEXTILES ADQ C MATERIA PRIMA</t>
  </si>
  <si>
    <t>REF Y ACC MENORES OTROS BIENES MUEBLES</t>
  </si>
  <si>
    <t>PRODUCTOS QUIMICOS BASICOS</t>
  </si>
  <si>
    <t>OTROS PROD ADQ COMO MATERIA PRIMA</t>
  </si>
  <si>
    <t>MAT, ACCESORIOS Y SUMINISTROS MEDICOS</t>
  </si>
  <si>
    <t>REF Y ACC MENORES DE EQ DE TRANSPORTE</t>
  </si>
  <si>
    <t>PROD D CUERO,PIEL,PLASTICO,HULE MT PRIM</t>
  </si>
  <si>
    <t>OTROS SEVICIOS GENERALES</t>
  </si>
  <si>
    <t>EQ DE COMUNICACIÓN Y TELECOMUNICACIÓN</t>
  </si>
  <si>
    <t>BOLSA COMUN DIRECTO 2011</t>
  </si>
  <si>
    <t>112.- P. PASO INFERIOR LIB. SURPONIENTE</t>
  </si>
  <si>
    <t>BOLSA COMÚN DIRECTO 2012</t>
  </si>
  <si>
    <t>C. RED ELEC. Y ALUM. PUB. COL 20</t>
  </si>
  <si>
    <t>P. PUENTE VEH. CARRET. LIBRE A CELAYA</t>
  </si>
  <si>
    <t>P.C. RED DE D. SAN FRANCISCO</t>
  </si>
  <si>
    <t>P. CENTRAL DE EMERGENCIAS DEL MUNICIPIO</t>
  </si>
  <si>
    <t>U. CALLE DEL KINDER, EL JARAL</t>
  </si>
  <si>
    <t>U. CALLE DEL DIF, EL JARAL</t>
  </si>
  <si>
    <t>ESTUD, PERMIS. MECANICAS D SUELO</t>
  </si>
  <si>
    <t>INST. ELE., VOZ Y DATOS JUZGADOS</t>
  </si>
  <si>
    <t>C. PUENTE PEATONAL EN EL ROMERAL</t>
  </si>
  <si>
    <t>C. PLAZOLETAL SOBRE DREN CIM II</t>
  </si>
  <si>
    <t>C. BARDA PERIM. LA NEGRETA, 3RA ETAPA</t>
  </si>
  <si>
    <t>ADEC. BANQ. Y GUAR. ACCESO A TEJEDA</t>
  </si>
  <si>
    <t>C. CANCHA DE U.M. 3A. ETAPA, T Y L.</t>
  </si>
  <si>
    <t>COMPL. PROGR. PISO FIRME 2011, MUN</t>
  </si>
  <si>
    <t>BOLSA CONTINGENCIAS PLUVIALES, MUN</t>
  </si>
  <si>
    <t>REMANENTE FISM 2008</t>
  </si>
  <si>
    <t>REMANENTE FISM 2009</t>
  </si>
  <si>
    <t>REMANENTE FISM 2010</t>
  </si>
  <si>
    <t>BOLSA COMÚN FISM 2011</t>
  </si>
  <si>
    <t>U. VARIAS CALLES LOMAS DE BALVANERA</t>
  </si>
  <si>
    <t>A. RED DRENAJE SANIT. (SURPONIENTE)</t>
  </si>
  <si>
    <t>I. RED DRENAJE SANIT. (NORORIENTE)</t>
  </si>
  <si>
    <t>U. DE VARIAS CALLES, B QUINTANA</t>
  </si>
  <si>
    <t>BOLSA COMUN FIMS 2012</t>
  </si>
  <si>
    <t>U. VARIAS CALLES 2DA. ETAPA LOMAS DE</t>
  </si>
  <si>
    <t>ELE. VARIAS CALLES 21 DE MARZO</t>
  </si>
  <si>
    <t>U.VARIAS CALLES EL JARAL</t>
  </si>
  <si>
    <t>U.VARIAS CALLES (ROSAS ORQUIDEAS Y</t>
  </si>
  <si>
    <t>U.VARIAS VALLES, VALLE DORADO</t>
  </si>
  <si>
    <t>A.RED ELEC. 2DA ETAPA, EL RANCHITO</t>
  </si>
  <si>
    <t>DESARROLLO INSTITUCIONAL FISM 2012</t>
  </si>
  <si>
    <t>INDIRECTOS FISM 2012</t>
  </si>
  <si>
    <t>BOLSA COMUN HABITAT 2012</t>
  </si>
  <si>
    <t>BOLSA COMUN PREP 2012</t>
  </si>
  <si>
    <t>PQ RECREAT. PRADERAS DE LOS ANGEL</t>
  </si>
  <si>
    <t>PQ RECRET. SAN JOSE DE LOS OLVERA</t>
  </si>
  <si>
    <t>BOLSA COMUN APAZU 2012</t>
  </si>
  <si>
    <t>SIST. DE CTROL PLUVIA 2DA ETAPA</t>
  </si>
  <si>
    <t>BOLSA COMUN PROSSAPYS 2012</t>
  </si>
  <si>
    <t>INDIRECTOS AS PROSSAPYS 2012</t>
  </si>
  <si>
    <t>INDIRECTOS ST PROSSAPYS 2012</t>
  </si>
  <si>
    <t>C. RED DE DRENAJE TAPONAS</t>
  </si>
  <si>
    <t>C. 2A ETAPA RED DE DRENAJE SAN RA</t>
  </si>
  <si>
    <t>BOLSA COMUN FOPEDEP 2012</t>
  </si>
  <si>
    <t>INDERECTOS FOPEDEP 2012</t>
  </si>
  <si>
    <t>MEJ. VARIAS CALLES EN CANDILES</t>
  </si>
  <si>
    <t>BOLSA GEQ 2011</t>
  </si>
  <si>
    <t>C. AULA REGIONAL EN ESC. PRIM.EMILI</t>
  </si>
  <si>
    <t>BOLSA COMÚN GEQ 2012</t>
  </si>
  <si>
    <t>MATERIAL ESTADISTICO Y GEOGRAFICO</t>
  </si>
  <si>
    <t>APORTACIONES PARA SEGUROS</t>
  </si>
  <si>
    <t>ARTICULOS DEPORTIVOS</t>
  </si>
  <si>
    <t>REP Y MANT DE EQ DE DEFENSA Y SEGURIDAD</t>
  </si>
  <si>
    <t>FORTAMUN 2010</t>
  </si>
  <si>
    <t>APORTACIONES DE LA FED A MUNICIPIOS</t>
  </si>
  <si>
    <t>FORTAMUN 2011</t>
  </si>
  <si>
    <t>SUBSEMUN 2012</t>
  </si>
  <si>
    <t>PRENDAS DE PROTECC P SEG PUB Y NACIONAL</t>
  </si>
  <si>
    <t>SERV DE INVEST CIENTIFICA Y DESARROLLO</t>
  </si>
  <si>
    <t>RETRIB A REPRESENT N JTA DE CONCI Y ARB</t>
  </si>
  <si>
    <t>ARRENDAMIENTO DE EQ INST MEDICO Y DE LAB</t>
  </si>
  <si>
    <t>PREMIOS EST?MULOS RECOMPENSAS BECAS</t>
  </si>
  <si>
    <t>FONHAPO 2012</t>
  </si>
  <si>
    <t>22006ESC001 PARQUE CANDILES</t>
  </si>
  <si>
    <t>22006ESC004 PARQUE RECREATIVO PRADERAS</t>
  </si>
  <si>
    <t>22006ESC006 PARQUE RECREATIVO PRADERAS</t>
  </si>
  <si>
    <t>BOLSA COMUN PDZP 2012</t>
  </si>
  <si>
    <t>SUSTITUCION DE FOGONES ABIERTOS</t>
  </si>
  <si>
    <t>PREP 2012</t>
  </si>
  <si>
    <t>BECAS Y OTS AYUDAS PARA PROG DE CAPACIT</t>
  </si>
  <si>
    <t>PROGRAMA DE BECAS DIRECTO 2012</t>
  </si>
  <si>
    <t>PROGRAMA DE BECAS DIRECTO 2013</t>
  </si>
  <si>
    <t>PROMOCIÓN CULTURAL</t>
  </si>
  <si>
    <t>BECAS Y OTRAS AYUDAS PARA PROGRAMAS DE</t>
  </si>
  <si>
    <t>TODOS A NADAR 2013</t>
  </si>
  <si>
    <t>EL CAMPO ACCIÓN DE TODOS 2013</t>
  </si>
  <si>
    <t>ALIANZA PARA EL CAMPO 2013</t>
  </si>
  <si>
    <t>SANIDAD ANIMAL Y VEGETAL 2013</t>
  </si>
  <si>
    <t>EJER ANUAL  2013</t>
  </si>
  <si>
    <t>PRERROGATIVAS 2013</t>
  </si>
  <si>
    <t>068.- U. PRIVADA JAMAICA</t>
  </si>
  <si>
    <t>58.- A. RED ELEC. 2DA ETAPA, EL RANCHITO</t>
  </si>
  <si>
    <t>FORTAMUN 2013</t>
  </si>
  <si>
    <t>COPARTICIPACION, PROF.INTS, FONDO AHORRO</t>
  </si>
  <si>
    <t>COPARTICIPACION, PROF.INTS, RENIVELACIÓN</t>
  </si>
  <si>
    <t>COPARTICIPACION, PROF.INTS, GASTOS OPERA</t>
  </si>
  <si>
    <t>SISTEMA ARMONIZACIÓN CONTABLE 2013</t>
  </si>
  <si>
    <t>UTENCILIOS P EL SERVICIO DE ALIMENTACION</t>
  </si>
  <si>
    <t>MUNICIPIO SALUDABLE 2013</t>
  </si>
  <si>
    <t>NIÑOS Y NIÑAS EN EL GOBIERNO 2013</t>
  </si>
  <si>
    <t>BOLSA COMUN FOPEDEP 2013</t>
  </si>
  <si>
    <t>24.-PUENTE PEATONAL EN AV. CANDILES</t>
  </si>
  <si>
    <t>27.-COMPRA DE CONTENEDORES</t>
  </si>
  <si>
    <t>GASTOS INDIRECTOS DEL PROGRAMA FOPEDEP</t>
  </si>
  <si>
    <t>BLANCOS Y OT PROD TEXT, NO PRENDASVESTIR</t>
  </si>
  <si>
    <t>APOYOS A LA CAPACITACION DE LOS SERV PUB</t>
  </si>
  <si>
    <t>PRIMER INFORME DE GOBIERNO 2013</t>
  </si>
  <si>
    <t>4.-AMPLIACIÓN PANTEÓN</t>
  </si>
  <si>
    <t>1.AMPLIACION DE CALLE FRAY BARTOLO</t>
  </si>
  <si>
    <t>2.SOLUCION PLUVIAL JOSEFA ORTIZ DE DOMIN</t>
  </si>
  <si>
    <t>3.ACCESO VISTA REAL</t>
  </si>
  <si>
    <t>5-PAVIMENTACION CALLE PASEO PARIS, DE PA</t>
  </si>
  <si>
    <t>6.COLONIA FILOSOFAL (JUEGOS INFANTILES C</t>
  </si>
  <si>
    <t>7.DRENAJE GALLEGOS (PLUVIAL)</t>
  </si>
  <si>
    <t>8.4 CARRILES CAMINO A VANEGAS DEL SUPER</t>
  </si>
  <si>
    <t>9.ENTRONQUE FILOSOFAL</t>
  </si>
  <si>
    <t>10.ALUMBRADO UNIDAD DEPORTIVA COL. EMILI</t>
  </si>
  <si>
    <t>11.SANTA BARBARA-CANCHAS DE ARRIBA (GIMN</t>
  </si>
  <si>
    <t>12.PAVIMENTACION ALUMBRADO Y GUARNICIONE</t>
  </si>
  <si>
    <t>13.ACCESO UNICO A COLINAS Y ALUMBRADO</t>
  </si>
  <si>
    <t>14.UNIVERSIDAD EBC ALUMBRADO GUARNICION</t>
  </si>
  <si>
    <t>15.HABILITACION DE BAÑOS CABILDO Y OFICI</t>
  </si>
  <si>
    <t>26.DOS AULAS EN LA ESCUELA PRIMARIA "ESC</t>
  </si>
  <si>
    <t>ACTUALIZACIÓN DEL PROGRAMA DE DES. URB.</t>
  </si>
  <si>
    <t>4.DRENAJE SAN FRANCISCO</t>
  </si>
  <si>
    <t>ASFALTADO DE CIRCUITO PIRÁMIDES</t>
  </si>
  <si>
    <t>ASFALTADO DE CALLE SANTA ANA</t>
  </si>
  <si>
    <t>FORTAMUN, PRIMERA ACADEMIA 2013</t>
  </si>
  <si>
    <t>SUBSEMUN PREVENCIÓN, UNIDADES ESPECIALIZ</t>
  </si>
  <si>
    <t>SUBSEMUN PREVENCIÓN, PROGRAMA DE DETECCI</t>
  </si>
  <si>
    <t>SUBSEMUN FORTALECIMIENTO, EVALUACION NVO</t>
  </si>
  <si>
    <t>SUBSEMUN FORTALECIMIENTO, EVALUACION PER</t>
  </si>
  <si>
    <t>SUBSEMUN PROFESIONALIZACIÓN, CAMISOLA</t>
  </si>
  <si>
    <t>SUBSEMUN PROFESIONALIZACIÓN, PANTALÓN P</t>
  </si>
  <si>
    <t>SUBSEMUN PROFESIONALIZACIÓN, CHAMARRA</t>
  </si>
  <si>
    <t>SUBSEMUN PROFESIONALIZACIÓN, BOTAS</t>
  </si>
  <si>
    <t>SUBSEMUN PROFESIONALIZACIÓN, FORNITURAS</t>
  </si>
  <si>
    <t>SUBSEMUN COPART. DIR 2013</t>
  </si>
  <si>
    <t>BECAS Y OTRAS AYUDAS PARA PROGRAMAS</t>
  </si>
  <si>
    <t>DIRECTO 2013 INV PUBLICA Y ACCIONES</t>
  </si>
  <si>
    <t>FISM 2013 INV PUBLICA Y ACCIONES</t>
  </si>
  <si>
    <t>28.FONDO DE APORTACION FEDERAL</t>
  </si>
  <si>
    <t>APORTACIÓN A LA ESFE FOPEDEP</t>
  </si>
  <si>
    <t>APOYO A ESCUELAS SEDESOM</t>
  </si>
  <si>
    <t>POR UN CORREGIDORA SIN ADICCIONES SEDESO</t>
  </si>
  <si>
    <t>ALCALDE EN TU ESCUELA SEDESOM</t>
  </si>
  <si>
    <t>COMPROMETIDOS CON TU EDUCACIÓN, SEDESOM</t>
  </si>
  <si>
    <t>PROGRAMA DE AGUA POTABLE SEDESOM</t>
  </si>
  <si>
    <t>CURSO DE VERANO DEL DEPORTE SEDESOM</t>
  </si>
  <si>
    <t>EVENTOS DEPORTIVOS SEDESOM</t>
  </si>
  <si>
    <t>PRESUPUESTO BASADO EN RESULTADOS</t>
  </si>
  <si>
    <t>18.SUB ESTACION ELECTRICA PARA 2ª DANZA</t>
  </si>
  <si>
    <t>PARQUE LINEAL ÁMSTERDAM</t>
  </si>
  <si>
    <t>INDIRECTOS</t>
  </si>
  <si>
    <t>PRONAPRED, REHABILITACION DE CANCHAS DEP</t>
  </si>
  <si>
    <t>SUBSEMUN PROFESIONALIZACIÓN, FORTALECIMI</t>
  </si>
  <si>
    <t>SUBSEMUN PROFESIONALIZACIÓN, PREVENCIÓN</t>
  </si>
  <si>
    <t>SUBSEMUN PROFESIONALIZACIÓN, CURSO PRIME</t>
  </si>
  <si>
    <t>SUBSEMUN PROFESIONALIZACIÓN, ACOND FISIC</t>
  </si>
  <si>
    <t>SUBSEMUN PROFESIONALIZACIÓN, PROTEC A FU</t>
  </si>
  <si>
    <t>SUBSEMUN PROFESIONALIZACIÓN, HABILIDADES</t>
  </si>
  <si>
    <t>SUBSEMUN PROFECIONALIZACIÓN, CHALECO BAL</t>
  </si>
  <si>
    <t>SUBSEMUN PROFESIONALIZACIÓN MUN ARMA COR</t>
  </si>
  <si>
    <t>SUBSEMUN PROFESINALIZACIÓN MUN ARMA LARG</t>
  </si>
  <si>
    <t>SUBSEMUN RED NACIONAL, GPS'S</t>
  </si>
  <si>
    <t>SUBSEMUN RED NACIONAL, SERVIDOR DE VISUA</t>
  </si>
  <si>
    <t>SUBSEMUN RED NACIONAL, TERMINALES DIGITA</t>
  </si>
  <si>
    <t>SUBSEMUN SISTEMA NACIONAL, LICENCIAMIENT</t>
  </si>
  <si>
    <t>SUBSEMUN SISTEMA NACIONAL, SERVIDOR DE C</t>
  </si>
  <si>
    <t>SUBSEMUN SERVICIO DE LLAMADAS, CAPACITAC</t>
  </si>
  <si>
    <t>SUBSEMUN SERVICIO DE LLAMADAS, GRABADORA</t>
  </si>
  <si>
    <t>SUBSEMUN SERVICIO DE LLAMADAS, NO-BREAK</t>
  </si>
  <si>
    <t>SUBSEMUN SERVICIO DE LLAMADAS, COMPUTADO</t>
  </si>
  <si>
    <t>TRANSF OT A ENTIDADES FED Y MUNICIPIOS</t>
  </si>
  <si>
    <t>PRONAPRED, PREVENCION DE ABUSO SEXUAL IN</t>
  </si>
  <si>
    <t>PRONAPRED, PROYECTO DE COLABORACION Y DI</t>
  </si>
  <si>
    <t>ATLAS DE RIESGO</t>
  </si>
  <si>
    <t>ACCIONES COMUNITARIAS SEDESOM</t>
  </si>
  <si>
    <t>APOYO SOCIALES A PERSONAS SEDESOM</t>
  </si>
  <si>
    <t>PRONAPRED, PROGRAMA BUHO</t>
  </si>
  <si>
    <t>PRONAPRED, PROMOTORES COMUNITARIOS</t>
  </si>
  <si>
    <t>PRONAPRED, MUJERES EMPRENDEDORAS</t>
  </si>
  <si>
    <t>PRONAPRED, PREVENCION DE EMBARAZOS TEMPR</t>
  </si>
  <si>
    <t>PRONAPRED, PREVENCION DE ADICCIONES</t>
  </si>
  <si>
    <t>PRONAPRED, OBRAS DE TEATRO Y DESARROLLO</t>
  </si>
  <si>
    <t>PRONAPRED, TALLER DE CULTURA DE LA PAZ</t>
  </si>
  <si>
    <t>PRONAPRED, TALLER DE SOLUCION DE CONFLIC</t>
  </si>
  <si>
    <t>HABITAT DESARROLLO DE CAPACIDADES PARA E</t>
  </si>
  <si>
    <t>HABITAT PREV. DE LA VIOLENCIA COMUNITA</t>
  </si>
  <si>
    <t>HABITAT PREV. DE LA VIOLENCIA COMUNITARI</t>
  </si>
  <si>
    <t>HABITAT ESTIMULO A PROMOTORES COMUNITAR,</t>
  </si>
  <si>
    <t>HABITAT ESTIMULO A PROMOTORES COMUNITARI</t>
  </si>
  <si>
    <t>HABITAT APOYOS PARA EL DESARROLLO Y LA N</t>
  </si>
  <si>
    <t>HABITAT PREVENCION DE LA VIOLENCIA INTRA</t>
  </si>
  <si>
    <t>FIESTAS PATRIAS CORREGIDORA 2013</t>
  </si>
  <si>
    <t>GASTOS DE ORD. SOC. PARA MEDIOS DE COMUN</t>
  </si>
  <si>
    <t>ACTUALIZACIÓN DE PREDIOS</t>
  </si>
  <si>
    <t>GASTOS DE ORD. SOC. PARA SINDICATO</t>
  </si>
  <si>
    <t>29. PAVIMENTACIÓN DE LA CALLE RIO TULA,</t>
  </si>
  <si>
    <t>30. ALUMBRADO ZONA DEL DREN DE VENCEREMO</t>
  </si>
  <si>
    <t>EMPEDRADO DE CALLES VALLE DORADO</t>
  </si>
  <si>
    <t>PARQUE AMANECER DE BALVANERA</t>
  </si>
  <si>
    <t>PARQUE PIRÁMIDES</t>
  </si>
  <si>
    <t>REHABILITACIÓN DE ALAMEDA HIDALGO</t>
  </si>
  <si>
    <t>APORTACIÓN A LA ESFE</t>
  </si>
  <si>
    <t>SERV D APOYO ADMON, TRAD,FOTOCOPIA,MPRES</t>
  </si>
  <si>
    <t>CONADE REHAB DE PARQUE DEPORTIVO TEJEDA</t>
  </si>
  <si>
    <t>CONADE 0.01% PARA ORGANISMO DE FISCALIZA</t>
  </si>
  <si>
    <t>CONADE 3% SUPERVISIÓN Y VIGILANCIA</t>
  </si>
  <si>
    <t>PRONAPRED CONST CENTRO DE MEDIACION COMU</t>
  </si>
  <si>
    <t>PRONAPRED REHAB DE CENTRO DE MEDIACION C</t>
  </si>
  <si>
    <t>PRONAPRED CENTRO DE ARTES Y OFICIOS</t>
  </si>
  <si>
    <t>PRONAPRED REHAB DEL CENTRO COMUNITARIO</t>
  </si>
  <si>
    <t>PRONAPRED REHAB DE CANCHAS DEPORTIVAS ST</t>
  </si>
  <si>
    <t>PRONAPRED MEJORAMIENTO DE CALLES Y BANQU</t>
  </si>
  <si>
    <t>PRONAPRED ALUMBRADO PÚBLICO</t>
  </si>
  <si>
    <t>PRONAPRED REHAB UNIVERSIDAD INFANTIL</t>
  </si>
  <si>
    <t>PROG REGIONAL CENTRO CULTURAL TEJEDA 1RA</t>
  </si>
  <si>
    <t>PROG REGIONAL APORTACION ESFE</t>
  </si>
  <si>
    <t>PREP PARQUE DEPORTIVO DEL PORTICO</t>
  </si>
  <si>
    <t>PREP PLAZA PRINCIPAL DE LA NEGRETA</t>
  </si>
  <si>
    <t>PROD ALIMENT, AGROP Y FOREST</t>
  </si>
  <si>
    <t>HABITAT MAMAS Y PAPAS EN ACCION</t>
  </si>
  <si>
    <t>PREP PLAZA PRIN LA NEGRETA PROMOTORES CO</t>
  </si>
  <si>
    <t>PREP PLAZA PRIN LA NEGRETA FUTBOL RAPIDO</t>
  </si>
  <si>
    <t>PREP PLAZA PRIN LA NEGRETA ELABORACIÓN D</t>
  </si>
  <si>
    <t>PREP PARQUE DEPORTIVO DEL PROTICO PROMOT</t>
  </si>
  <si>
    <t>PREP PARQUE DEPORTIVO DEL PORTICO FERIA</t>
  </si>
  <si>
    <t>PREP PARQUE DEP EL PORTICO PROM DE UNA C</t>
  </si>
  <si>
    <t>PROMOVIENDO LA CULTURA SEDESOM</t>
  </si>
  <si>
    <t>FESTIVAL DE OCTUBRE 2013 SEDESOM</t>
  </si>
  <si>
    <t>ESTIMULOS A LA EDUCACION SEDESOM</t>
  </si>
  <si>
    <t>BECAS 100% SEDESOM</t>
  </si>
  <si>
    <t>FF</t>
  </si>
  <si>
    <t>Total Directo 2013 Capital</t>
  </si>
  <si>
    <t>Total FISM 2013 Capital</t>
  </si>
  <si>
    <t>Total HABITAT 2013 Capital</t>
  </si>
  <si>
    <t>Total PREP 2013 Capital</t>
  </si>
  <si>
    <t>Total FOPEDEP 2013 Capital</t>
  </si>
  <si>
    <t>Total Desarrollo Regional 2013 Capital</t>
  </si>
  <si>
    <t>Total CONADE 2013 Capital</t>
  </si>
  <si>
    <t>Total PRONAPRED 2013 Capital</t>
  </si>
  <si>
    <t>Total PROGRAMA REGINIONAL</t>
  </si>
  <si>
    <t>Total GEQ 2011 Capital</t>
  </si>
  <si>
    <t>Total GEQ 2012 Capital</t>
  </si>
  <si>
    <t>Total GEQ 2013 Capital</t>
  </si>
  <si>
    <t>Total FORTAMUN 2013 Capital</t>
  </si>
  <si>
    <t>Total SUBSEMUN 2013 Capital</t>
  </si>
  <si>
    <t>ANTICIPOS</t>
  </si>
  <si>
    <t>MES DE OCTUBRE</t>
  </si>
  <si>
    <t>MES DE NOVIEMBRE</t>
  </si>
  <si>
    <t>AVANCE</t>
  </si>
  <si>
    <t>FÍSICO</t>
  </si>
  <si>
    <t>FINANCIERO</t>
  </si>
  <si>
    <t>CONSTRUCCION DE ARCOTECHO EN JARDIN DE NIÑOS HANS CHRISTIAN ANDERSEN</t>
  </si>
  <si>
    <t>CONSTRUCCION DE ARCOTECHO EN ESC. PRIM. LEONA VICARIO</t>
  </si>
  <si>
    <t>CONSTRUCC. ARCO TECHO EN ESC. PRIM. ESCUADRON 201 EL ROMERAL</t>
  </si>
  <si>
    <t>CONSTRUCC. ARCO TECHO EN ESC. PRIM. SOR JUANA INES DE LA CRUZ</t>
  </si>
  <si>
    <t>CONSTRUCCIÓN DE ARCOTECHO EN ESC. PRIM. 18 AGOSTO BERNARDO QUINTANA</t>
  </si>
  <si>
    <t>16.-TRABAJOS COMPLEMENTARIOS CENTRO DE JUSTICIA MUNICIPAL</t>
  </si>
  <si>
    <t>17.TRABAJOS DE ELECTRIFICACIÓN Y ALUMBRADO EN SANTUARIO</t>
  </si>
  <si>
    <t>19.-INTRODUCCIÓN DE RED DE DRENAJE, AGUA POTABLE, PAVIMENTO SOBRE EMPEDRADO GUARNICIONES Y BANQUETAS 20 ENERO</t>
  </si>
  <si>
    <t>20.-URBANIZACIÓN DE PROL. ZARAGOZA, SAN JOSE DE LOS OLVERA POCITO</t>
  </si>
  <si>
    <t>21.-REHABILITACIÓN DE CARPETA ASF AV. CANDILES DE CTO. PEREZ ALCOCER A BLVD DE LAS AMERICAS</t>
  </si>
  <si>
    <t>22.-REHABILITACIÓN DE CARPETA ASF AV CHABACANO DE PASEO BELGRADO A EL POCITO EL PORTICO</t>
  </si>
  <si>
    <t>23.-REHABILITACIÓN DE CARPETA ASF AV CAMINO REAL DE LIB. SUR PONIENTE A AV. CANDILES</t>
  </si>
  <si>
    <t>25.-URBANIZACIÓN DE CALLES EN VENCEREMOS ENTRE FEDERALISMO Y DEMOCRACIA</t>
  </si>
  <si>
    <t>CONSTRUCCIÓN DE 2 AULAS EN ESC. SEC. TÉC JOSÉ GUADALUPE VELAZQUEZ, BRAVO</t>
  </si>
  <si>
    <t>CONSTRUCCIÓN DE AULA DIDÁCTICA EN ESC SEC. TECNICA JUAN ALDAMA, LOS ANGELES</t>
  </si>
  <si>
    <t>3.-URBANIZACIÓN CALLES BRAVO, TULIPAN, DE LA CARR. A CORONEO A SEC. JOSÉ GPE. VELAZQUEZ</t>
  </si>
  <si>
    <t>9.AGUA POTABLE EN ZONAS MARGINADAS (LOMAS DE CHARCO BLANCO, ZONA DE LA CUEVA)</t>
  </si>
  <si>
    <t>10.- INFRAESTRUCTURA BÁSICA: PISO FIRME, TECHOS (MEJORAMIENTO DE VIVIENDAS)</t>
  </si>
  <si>
    <t>1.-BARDA PERIMETRAL ESCUELA MELCHOR OCAMPO PUERTA DE SAN RAFAEL</t>
  </si>
  <si>
    <t>CONTRATADA</t>
  </si>
  <si>
    <t>2.RED DE DRENAJE SANITARIO DESARROLLO HIDALGO</t>
  </si>
  <si>
    <t>PROCESO FINIQUITO</t>
  </si>
  <si>
    <t>5.DRENAJE/COLECTOR 2ª ETAPA EN VALLE DORADO</t>
  </si>
  <si>
    <t>8.INFRAESTRUCTURA SANITARIA ESCOLAR PARA 10 ESCUELAS 2 CISTERNAS DE 10,000 LTS</t>
  </si>
  <si>
    <t>POR CANCELAR</t>
  </si>
  <si>
    <t>PROCESO ADJUDIC.</t>
  </si>
  <si>
    <t>HABITAT CONST. DE BANQUETAS Y EMPEDRADO EN CALLE RIO MISSISSIPPI</t>
  </si>
  <si>
    <t>HABITAT, ALUMBRADO PUBLICO EN CALLE RIO MISSISSIPPI</t>
  </si>
  <si>
    <t>CONTRATADA PROCESO</t>
  </si>
  <si>
    <t>PAVIMENTO ASFALTICO SOBRE EMPEDRADO EN CALLE AGUASCALIENTES, SAN JOSE DE LOS OLVERA, CORREGIDORA</t>
  </si>
  <si>
    <t>PAVIMENTACIÓN DE CALLE MISIONEROS Y CALLE MARISTAS COL. MISION SAN CARLOS</t>
  </si>
  <si>
    <t>PAVIMENTO ASFALTICO SOBRE EMPEDRADO EN CALLE CAMELINAS DE GERANIOS A LAURELES Y DE TULIPAN A CALLE ALCATRAZ</t>
  </si>
  <si>
    <t>PAVIMENTACIÓN DEL CAMINO AL RASTRO, COL. LAS FLORES</t>
  </si>
  <si>
    <t>CONSTRUCCION DE ARCOTECHO EN ESC. PRIM. EMILIANO ZAPATA EL CALICHAR</t>
  </si>
  <si>
    <t>CONSTRUCCION DE ARCOTECHO EN ESC. SEC. EMILIANO ZAPATA SAN RAFAEL</t>
  </si>
  <si>
    <t>CONADE REHAB DE AREAS DEPORTIVAS EN PARQUE DEPORTIVO EL ROBLE</t>
  </si>
  <si>
    <t>CONADE REHAB DE AREAS DEPORTIVAS EN LOMAS DE BALVANERA</t>
  </si>
  <si>
    <t>CONADE REHAB DE AREAS DEPORTIVAS EN VALLE DE LOS OLIVOS</t>
  </si>
  <si>
    <t>CONADE CONST DE AREAS DEPORTIVAS EN VALLE DIAMANTE</t>
  </si>
  <si>
    <t>PROCESO</t>
  </si>
  <si>
    <t>CONTRATADO</t>
  </si>
  <si>
    <t>OBRA</t>
  </si>
  <si>
    <t>ACCION</t>
  </si>
  <si>
    <t>TOTAL</t>
  </si>
  <si>
    <t>CONSTRUCC. ARCO TECHO EN ESC. PRIM IGNACIO ZARAGOZA LOURDES</t>
  </si>
  <si>
    <t>ASFALTADO DE CALLE CIRCUITO VERACRUZ DE CHIHUAHUA A PROL. ZARAGOZA</t>
  </si>
  <si>
    <t>ASFALTADO DE CALLE BOON DE ÁMSTERDAM A 1ER RETORNO Y DE CALLE MOSCU A CALLE AMSTERDAM HASTA PARIS</t>
  </si>
  <si>
    <t>URBANIZACIÓN DE CALLE AHUEHUETE Y ASFALTO DE CALLE PARAISO</t>
  </si>
  <si>
    <t>ASFALTADO DE ACCESO DE LOMAS DE BALVANERA - VALLE DORADO</t>
  </si>
  <si>
    <t>SUSTITUCIÓN DE DIÁMETRO DE DRENAJE EN AV. FRAY SEBASTIAN DE GALLEGOS</t>
  </si>
  <si>
    <t>PARQUE RECREATIVO COLINAS DEL SUR 2A ETAPA</t>
  </si>
  <si>
    <t>PARQUE MISION SAN CARLOS</t>
  </si>
  <si>
    <t>No. CONTROL</t>
  </si>
  <si>
    <t>No.</t>
  </si>
  <si>
    <t>TECHO PTTO</t>
  </si>
  <si>
    <t>SALDO ENTRE MOD. VS TECHO</t>
  </si>
  <si>
    <t>OK</t>
  </si>
  <si>
    <t>|</t>
  </si>
  <si>
    <t>NOMBRE DE LA OBRA/ACCION</t>
  </si>
  <si>
    <t>SECRETARÍA  DE TESORERÍA Y FINANZAS</t>
  </si>
  <si>
    <t>AVANCE DE OBRAS Y ACCIONES AL 19  DE NOVIEMBRE 2013</t>
  </si>
  <si>
    <t>APROBADO</t>
  </si>
  <si>
    <t>COMPROMETIDO</t>
  </si>
  <si>
    <t>OBRA PÚBLICA DIRECTO</t>
  </si>
  <si>
    <t>FISM</t>
  </si>
  <si>
    <t>Total PROGRAMA REGIONAL</t>
  </si>
  <si>
    <t>1.AMPLIACION DE CALLE FRAY BARTOLOME DE OLMEDO HASTA LA CALLE JUVENTUD</t>
  </si>
  <si>
    <t>12.PAVIMENTACION ALUMBRADO Y ALUMBRADO ZONA FONTANAR A CARRETERA A HUIMILPAN</t>
  </si>
  <si>
    <t>11.SANTA BARBARA-CANCHAS DE ARRIBA (GIMNASIO AL AIRE LIBRE, BAÑOS Y ALUMBRADO)</t>
  </si>
  <si>
    <t>10.ALUMBRADO UNIDAD DEPORTIVA COL. EMILIANO ZAPATA</t>
  </si>
  <si>
    <t>8.4 CARRILES CAMINO A VANEGAS (TEJEDA - PUERTA REAL)</t>
  </si>
  <si>
    <t>FONDO</t>
  </si>
  <si>
    <t>DESARROLLO REGIONAL</t>
  </si>
  <si>
    <t>SECRETARÍA DE TESORERÍA Y FINANZAS</t>
  </si>
  <si>
    <t>CONACULTA</t>
  </si>
  <si>
    <t>FONHAPO</t>
  </si>
  <si>
    <t>LOCALIDAD</t>
  </si>
  <si>
    <t>FISICO</t>
  </si>
  <si>
    <t>MUNICIPAL</t>
  </si>
  <si>
    <t>CORREGIDORA</t>
  </si>
  <si>
    <t>CANDILES</t>
  </si>
  <si>
    <t>LOS OLVERA</t>
  </si>
  <si>
    <t>COM/DEV</t>
  </si>
  <si>
    <t>HABITAT</t>
  </si>
  <si>
    <t>AVANCE DE OBRA PÚBLICA Y ACCIONES CON RESPECTO AL PRESUPUESTO APROBADO</t>
  </si>
  <si>
    <t>CONTRATISTA</t>
  </si>
  <si>
    <t>ABRAHAM GONZALEZ MARTELL</t>
  </si>
  <si>
    <t>N/A</t>
  </si>
  <si>
    <t>TEATRO POPULAR</t>
  </si>
  <si>
    <t>EMPRÉSTITO</t>
  </si>
  <si>
    <t xml:space="preserve">FISM </t>
  </si>
  <si>
    <t xml:space="preserve">GASTO DIRECTO </t>
  </si>
  <si>
    <t xml:space="preserve">GEQ </t>
  </si>
  <si>
    <t xml:space="preserve">PROSSAPYS </t>
  </si>
  <si>
    <t>FOPEDEP</t>
  </si>
  <si>
    <t xml:space="preserve">CENTRO DE DESARROLLO HUMANO JARDINES DE LA NEGRETA (CENTRO COMUNITARIO)  </t>
  </si>
  <si>
    <t>MEJORAMIENTO DE CALLES Y AMPLIACIÓN BANQUETAS</t>
  </si>
  <si>
    <t>CONSTRUCCIÓN DE AUDITORIO DE USOS MÚLTIPLES</t>
  </si>
  <si>
    <t>INSTALACIÓN DE LUMINARIAS PARA CONSOLIDAR SENDEROS SEGUROS</t>
  </si>
  <si>
    <t>MOBILIARIO Y EQUIPO CENTRO DE MEDIACIÓN COMUNITARIA (JARDINES DE LA NEGRETA Y SANTA BÁRBARA)</t>
  </si>
  <si>
    <t>PROYECTO DE COLABORACIÓN Y DIÁLOGO ENTRE LA INFANCIA Y LA POLICÍA</t>
  </si>
  <si>
    <t>OBRAS DE TEATRO / DESARROLLO DE CREATIVIDAD, ESPECTÁCULOS AL AIRE LIBRE</t>
  </si>
  <si>
    <t>EQUIPAMIENTO DE ÁREA VERDE, RIBERA DEL RIO</t>
  </si>
  <si>
    <t>PROGRAMA DE PREVENCIÓN DE ADICCIONES</t>
  </si>
  <si>
    <t>PROGRAMA DE CAPACITACIÓN Y PREVENCIÓN, SENSIBILIZACIÓN Y ATENCIÓN DEL ABUSO SEXUAL INFANTIL</t>
  </si>
  <si>
    <t>PROGRAMA DE PREVENCIÓN Y ATENCIÓN INTEGRAL PARA NIÑEZ Y JÓVENES EN CONFLICTOS CON LA LEY</t>
  </si>
  <si>
    <t>TALLERES DE PREVENCIÓN DE CONDUCTAS DE RIESGO EN ADOLESCENTES</t>
  </si>
  <si>
    <t>PROGRAMA INTEGRAL DE PREVENCIÓN AL SUICIDIO</t>
  </si>
  <si>
    <t>TALLERES DE PREVENCIÓN DE EMBARAZOS TEMPRANO</t>
  </si>
  <si>
    <t>PROGRAMA BÚHO / PROGRAMA DE FOMENTO AL DEPORTE Y CULTURA</t>
  </si>
  <si>
    <t>HUERTOS Y PROYECTOS SUSTENTABLES (COHESIÓN COMUNITARIA)</t>
  </si>
  <si>
    <t>TALLERES DE CULTURA DE PAZ Y MEDIACIÓN ESCOLAR</t>
  </si>
  <si>
    <t>TALLER DE SOLUCIÓN DE CONFLICTOS</t>
  </si>
  <si>
    <t>PROMOTORES COMUNITARIOS (COHESIÓN SOCIAL, DESARROLLO COMUNITARIO)</t>
  </si>
  <si>
    <t>SISTEMA DE GEORREFERENCIACIÓN BÁSICA</t>
  </si>
  <si>
    <t xml:space="preserve">PAVIMENTACION DE CIRCUITO MONTERREY DE VALLE DE LOS OLIVOS A GUANAJUATO. </t>
  </si>
  <si>
    <t>PAVIMENTACION DE CALLE MADERO</t>
  </si>
  <si>
    <t>PAVIMENTACION DE ACCESO A TEJEDA</t>
  </si>
  <si>
    <t xml:space="preserve">CONSTRUCCION Y AMPLIACION DE AULA  EN PRIMARIA CUAHUTEMOC, AULA AUDITORIO, 1RA  ETAPA(ARCO TECHO). </t>
  </si>
  <si>
    <t>CONSTRUCCION Y AMPLIACION DE AULA EN PRIMARIA VALENTIN GOMEZ FARIAS (AULA COCINA) Y ESCENARIO EN ARCO TECHO</t>
  </si>
  <si>
    <t>CONSTRUCCION Y AMPLIACION DE AULA PRIMARIA JOAQUIN HERRERA (AULA DE MEDIOS)</t>
  </si>
  <si>
    <t>CONSTRUCCION Y AMPLIACION DE AULA EN PRIMARIA LAZARO CARDENAS (AULA DE MEDIOS)</t>
  </si>
  <si>
    <t>FOPEDEP 2014</t>
  </si>
  <si>
    <t>No. DE OBRA</t>
  </si>
  <si>
    <t>DESCRIPCIÓN</t>
  </si>
  <si>
    <t>ANDADORES EN SAN JOSE DE LOS OLVERA</t>
  </si>
  <si>
    <t>VIVIENDA</t>
  </si>
  <si>
    <r>
      <t xml:space="preserve">ALBERCA EN UNIDAD DEPORTIVA CANDILES </t>
    </r>
    <r>
      <rPr>
        <sz val="16"/>
        <color rgb="FF000000"/>
        <rFont val="Calibri"/>
        <family val="2"/>
      </rPr>
      <t xml:space="preserve"> </t>
    </r>
  </si>
  <si>
    <r>
      <t xml:space="preserve">PUENTE EN RIBERA DEL RIO </t>
    </r>
    <r>
      <rPr>
        <sz val="16"/>
        <color rgb="FF000000"/>
        <rFont val="Calibri"/>
        <family val="2"/>
      </rPr>
      <t xml:space="preserve"> </t>
    </r>
  </si>
  <si>
    <t>AMPLIACION  A CUATRO CARRILES ENTRONQUE A HUIMILPAN</t>
  </si>
  <si>
    <r>
      <t xml:space="preserve">PAVIMENTACIÓN  DEL CAMINO A CHARCO BLANCO </t>
    </r>
    <r>
      <rPr>
        <sz val="16"/>
        <color rgb="FF000000"/>
        <rFont val="Calibri"/>
        <family val="2"/>
      </rPr>
      <t xml:space="preserve"> </t>
    </r>
  </si>
  <si>
    <t>FONDO DE CULTURA</t>
  </si>
  <si>
    <t>INFRAESTRUCTURA DEPORTIVA</t>
  </si>
  <si>
    <t>CONSTRUCCION DE UNIDAD DEPORTIVA, 1RA ETAPA</t>
  </si>
  <si>
    <t>CANCHA DE TENIS Y CANCHA DE FUT BOL (PASTO SINTETICO) EN UNIDAD DEPORTIVA</t>
  </si>
  <si>
    <t>REHABILITACION UNIDAD DEPORTIVA</t>
  </si>
  <si>
    <t>CONTINGENCIAS</t>
  </si>
  <si>
    <t>URBANIZACION E IMAGEN URBANA EN LA PLAZUELA</t>
  </si>
  <si>
    <t>IMAGEN URBANA  EN H. COLEGIO MILITAR</t>
  </si>
  <si>
    <t>PAVIMENTACION  E IMAGEN URBANA EN AV. RIBERA DEL RIO  Y CALLE CAMINO AL CERRITO</t>
  </si>
  <si>
    <t>PAVIMENTO  EN CIRCUITO SAN JOSE 1A   ETAPA</t>
  </si>
  <si>
    <t>URBANIZACIÓN DE LA CALLE INDEPENDENCIA JUNTO A LA UNIDAD DEPORTIVA</t>
  </si>
  <si>
    <t xml:space="preserve">PAVIMENTACIÓN EN BLVD. DE LAS AMÉRCIAS </t>
  </si>
  <si>
    <t xml:space="preserve">PAVIMENTACIÓN DE CALLE FRESNO </t>
  </si>
  <si>
    <t>INFRAESTRUCTURA  ESCOLAR (AUDITORIO)</t>
  </si>
  <si>
    <t xml:space="preserve">REHABILITACION  DE CANCHAS DE EN MEDIO </t>
  </si>
  <si>
    <t xml:space="preserve">ILUMINACION DE CAMINO A VANEGAS </t>
  </si>
  <si>
    <t>CONSTRUCCION DE ARCO TECHO  EN  CANCHA DE USOS MULTIPLES</t>
  </si>
  <si>
    <t>PAVIMENTACION DE ACCESO A PIRAMIDES</t>
  </si>
  <si>
    <t xml:space="preserve">PAVIMENTACION DE CALLE LAS FLORES  </t>
  </si>
  <si>
    <t>ANTICIPO</t>
  </si>
  <si>
    <t>PAVIMENTACION  DE ACCESO LOMAS DEL MIRADOR</t>
  </si>
  <si>
    <t xml:space="preserve">PAVIMENTACION DE CALLE REVOLUCION DE CALLE SANTA ANA HACIA PROL. JAZMIN JARDINES DE LA NEGRETA </t>
  </si>
  <si>
    <t>PAVIMENTACION DE CALLE OSLO  Y ROMA EN TEJEDA</t>
  </si>
  <si>
    <t>URBANIZACION DE CALLES  DESARROLLO HIDALGO</t>
  </si>
  <si>
    <t>CONSTRUCCION, VELARIAS  EN JARDINES DE NIÑOS</t>
  </si>
  <si>
    <t>PAVIMENTACION DE CALLE GARDENIAS ENTRE LA IGLESIA Y LA ESCUELA LA NEGRETA</t>
  </si>
  <si>
    <t>CONSTRUCCION Y AMPLIACIÓNDE AULA EN PRIMARIA CUAUHTEMOC, AULA AUDITORIO, 2A ETAPA (ARCOTECHO)</t>
  </si>
  <si>
    <r>
      <t xml:space="preserve">EDIFICIO DE SEGURIDAD PUBLICA </t>
    </r>
    <r>
      <rPr>
        <sz val="16"/>
        <rFont val="Calibri"/>
        <family val="2"/>
      </rPr>
      <t xml:space="preserve"> </t>
    </r>
  </si>
  <si>
    <t>RUTA DEL PEREGRINO 2DA ETAPA EL PUEBLITO</t>
  </si>
  <si>
    <t xml:space="preserve">ADOQUINADO DE CALLE JOSEFA ORTIZ, EL PUEBLITO </t>
  </si>
  <si>
    <t>ILUMINACIÓN DE LIBRAMIENTO SUR PONIENTE DE AV. JOSE MARIA TRUCHUELO A CAMINO A CORONEO</t>
  </si>
  <si>
    <t>ELECTRIFICACION COL VISTA HERMOSA</t>
  </si>
  <si>
    <t>PAVIMENTACIÓN BANQUETAS Y GUARNICIONES EN LA CALLE BALTASAR Y VALLE DEL SOL</t>
  </si>
  <si>
    <t xml:space="preserve">PAVIMENTACION VARIAS CALLES </t>
  </si>
  <si>
    <t>No. DE CONTRATO</t>
  </si>
  <si>
    <t>MONTO DE CONTRATO</t>
  </si>
  <si>
    <t>No. ESTIMACIONES</t>
  </si>
  <si>
    <t>No OFICIO GEQ</t>
  </si>
  <si>
    <t>No OBRA GEQ</t>
  </si>
  <si>
    <t>FECHA OFICIO GEQ</t>
  </si>
  <si>
    <t>No. OFICIO COPLADEM</t>
  </si>
  <si>
    <t>FECHA OFICIO COPLADEM</t>
  </si>
  <si>
    <t>OFICIO SUFICIENCIA LORBIZ</t>
  </si>
  <si>
    <t>PROGRAMA DE BACHEO ZONA 1</t>
  </si>
  <si>
    <t>PROGRAMA DE BACHEO ZONA 2</t>
  </si>
  <si>
    <t>PROGRAMA DE BACHEO ZONA 4</t>
  </si>
  <si>
    <t>TIPO DE ADJUDICACIÓN</t>
  </si>
  <si>
    <t>AMORTIZACIÓN DE ANTICIPO</t>
  </si>
  <si>
    <t>FECHA DE ANTICIPO</t>
  </si>
  <si>
    <t>PROGRAMAS REGIONALES 2013</t>
  </si>
  <si>
    <t>GEQ 2013</t>
  </si>
  <si>
    <t>SUBSEMUN 2013</t>
  </si>
  <si>
    <t>PROSSAPYS 2013</t>
  </si>
  <si>
    <t>No. Obra</t>
  </si>
  <si>
    <t>CONSTRUCCION DE RED ELECTRICA Y ALUMBRADO PUBLICO COL 20 DE ENERO 1A ETAPA</t>
  </si>
  <si>
    <t>ESTUDIO, PERMIS. MECANICAS DE SUELO</t>
  </si>
  <si>
    <t>INSTALACION ELECTRICA, VOZ Y DATOS EN LOS JUZGADOS CIVICOS</t>
  </si>
  <si>
    <t>URBANIZACION DE PRIVADA JAMAICA</t>
  </si>
  <si>
    <t xml:space="preserve">Total Directo 2012 </t>
  </si>
  <si>
    <t>2.- SOLUCION PLUVIAL JOSEFA ORTIZ DE DOMINGUEZ</t>
  </si>
  <si>
    <t>3.- ACCESO VISTA REAL</t>
  </si>
  <si>
    <t>4.-AMPLIACION PANTEON</t>
  </si>
  <si>
    <t>5.- PAVIMENTACION CALLE PASEO PARIS, DE PASEO MOSCU A CALLE MOSCU</t>
  </si>
  <si>
    <t>7.- DRENAJE GALLEGOS (PLUVIAL)</t>
  </si>
  <si>
    <t>8.- 4 CARRILES CAMINO VANEGAS (TEJEDA-PUERTA REAL)</t>
  </si>
  <si>
    <t>9.- ENTRONQUE FILOSOFAL</t>
  </si>
  <si>
    <t>ACTUALIZACION DEL PROGRAMA DE DESARROLLO URBANO</t>
  </si>
  <si>
    <t>11.- SANTA BARBARA CANCHAS DE ARRIBA (GIMNASIO AL AIRE LIBRE, BAÑOS Y ALUMBRADO)</t>
  </si>
  <si>
    <t>12.- PAVIMENTACIÓN Y ALUMBRADO ZONA FONTANAR A CARRETERA A HUIMILPAN</t>
  </si>
  <si>
    <t>14.- UNIVERSIDAD EBC ALUMBRADO, GUARNICION Y CICLOPISTA (PROL. GALLEGOS) DEL GRAN CUE</t>
  </si>
  <si>
    <t>16.-TRABAJOS COMPLEMENTARIOS CENTRO DE JUSTICA MUNICIPAL</t>
  </si>
  <si>
    <t>17.TRABAJOS DE ELECTRIFICACIÓN Y ALUMBRADO</t>
  </si>
  <si>
    <t>18.- SUB ESTACION ELECTRICA PARA  2A DANZA FIESTAS PATRONALES, EN EL PUEBLITO.</t>
  </si>
  <si>
    <t>19.-INTRODUCCIÓN DE RED DE DRENAJE, AGUA POTABLE, PAVIMENTO DE EMPEDRADO, GUARNICIONES Y BANQUETAS EN 20 DE ENERO.</t>
  </si>
  <si>
    <t>20.-URBANIZACIÓN DE PROL. ZARAGOZA, SAN</t>
  </si>
  <si>
    <t>21.-REHABILITACIÓN DE CARPETA ASF AV. CA</t>
  </si>
  <si>
    <t>22.-REHABILITACIÓN DE CARPETA ASF AV CHABACANO, PASEO DE BELGRADO A EL PORTIVO</t>
  </si>
  <si>
    <t>23.-REHABILITACIÓN DE CARPETA ASF AV CAMINO REAL DE LIB SUR-PONIENTE HACIA AV. CANDILES</t>
  </si>
  <si>
    <t>25.-URBANIZACIÓN DE CALLES EN VENCEREMOS</t>
  </si>
  <si>
    <t>26.- DOS AULAS EN LA ESCUELA PRIMARIA "ESCUADRON 201" UBICADA EN LA COMUNIDAD DE LOS ANGELES</t>
  </si>
  <si>
    <t>27.- COMPRA DE CONTENEDORES</t>
  </si>
  <si>
    <t>ALUMBRADO ZONA DEL DREN DE VENCEREMOS</t>
  </si>
  <si>
    <t>ALUMBRADO JARDINES DE LA NEGRETA</t>
  </si>
  <si>
    <t>URBANIZACION DE CALLE GUADIANA</t>
  </si>
  <si>
    <t>OBRA DREN CONTINGENCIAS</t>
  </si>
  <si>
    <t>URBANIZACION DE CALLES VALLE DORADO</t>
  </si>
  <si>
    <t>DREN EN ORQUIDEAS COL. LAS FLORES</t>
  </si>
  <si>
    <t>REENCARPETADO EN RIO AYUTLA A RIO CONCA</t>
  </si>
  <si>
    <t>BOLSA DE OBRAS MENORES</t>
  </si>
  <si>
    <t>ALUMBRADO SUBTERRANEO Y BANQUETAS ZONA FONTANAR CA</t>
  </si>
  <si>
    <t>BOLSA PARA ESTUDIOS  PERMISOS PRUEBAS DE LAB Y PROY</t>
  </si>
  <si>
    <t>BOLSA PARA CONCLUIR CIRCUITO PIRAMIDES</t>
  </si>
  <si>
    <t xml:space="preserve">Total Directo 2013 </t>
  </si>
  <si>
    <t>FISM 2014 RED ELECTRICA LOMAS LA CRUZ</t>
  </si>
  <si>
    <t>TOTAL FISM 2009</t>
  </si>
  <si>
    <t>TOTAL FISM 2010</t>
  </si>
  <si>
    <t>AMPLIACION DE RED ELECTRICA EN EL RANCHITO</t>
  </si>
  <si>
    <t>URBANIZACIÓN DE VARIAS CALLES EN BERNARDO QUINTANA</t>
  </si>
  <si>
    <t>EMPEDRADO EN CALLES VALLE DORADO</t>
  </si>
  <si>
    <t>Total  FISM 2011</t>
  </si>
  <si>
    <t>URBANIZACION DE CALLE EN JOAQUIN HERRERA</t>
  </si>
  <si>
    <t>GUMO CONSTRUCCIONES</t>
  </si>
  <si>
    <t>URBANIZACION VARIAS CALLES 2DA. ETAPA LOMAS DE BALVANERA</t>
  </si>
  <si>
    <t>ELECTRIFICACION DE VARIAS CALLES EN LA COLONIA 21 DE MARZO</t>
  </si>
  <si>
    <t>URBANIZACION VARIAS CALLES EN EL JARAL</t>
  </si>
  <si>
    <t>URBANIZACION CALLES EN LAS FLORES (ROSAS, ORQUIDEAS Y EJIDAL)</t>
  </si>
  <si>
    <t>URBANIZACION DE VARIAS VALLES, VALLE DORADO (PARCELA 120)</t>
  </si>
  <si>
    <t>URBANIZACION DE VARIAS CALLES EN SAN JOSE DE LOS OLVERA (QUERETARO, CHIAPAS, MOTERREY Y OAXACA)</t>
  </si>
  <si>
    <t>AMPLIACION RED ELECTRICA 2A ETAPA EL RANCHITO (FISM 2012)</t>
  </si>
  <si>
    <t>Total  FISM 2012</t>
  </si>
  <si>
    <t>1.-BARDA PERIMETRAL ESCUELA MELCHOR OCAMPO</t>
  </si>
  <si>
    <t>3.-URBANIZACIÓN CALLES BRAVO, JAZMIN Y GUARNICIONES Y BANQUETAS EN CALLE TULIPAN DE CARRT. A CORONEO A COMUNIDAD</t>
  </si>
  <si>
    <t>9.AGUA POTABLE EN ZONAS MARGINADAS (LOMA</t>
  </si>
  <si>
    <t>10.- INFRAESTRUCTURA BÁSICA: PISO FIRME O TECHO</t>
  </si>
  <si>
    <t>URBANIZACION DE COL DESARROLLO HIDALGO</t>
  </si>
  <si>
    <t>TOTAL FISM 2013</t>
  </si>
  <si>
    <t xml:space="preserve">ALUMBRADO PÚBLICO PROL. CANDILES </t>
  </si>
  <si>
    <t>Total HABITAT 2013 OBRAS</t>
  </si>
  <si>
    <t>Total PREP 2013 OBRA</t>
  </si>
  <si>
    <t>PAVIMENTO ASFALTICO SOBRE EMPEDRADO EN CALLE AGUASCALIENTES</t>
  </si>
  <si>
    <t>PAVIMENTACIÓN DE CALLE MISIONEROS Y CALLE MARISTAS</t>
  </si>
  <si>
    <t xml:space="preserve">PAVIMENTACIÓN DEL CAMINO AL RASTRO, </t>
  </si>
  <si>
    <t>APORTACION A LA ESFE</t>
  </si>
  <si>
    <t>GASTOS INDIRECTOS MAT DE OFICINA</t>
  </si>
  <si>
    <t>GASTOS INDIRECTOS MAT. MENORES DE TECNOLOG</t>
  </si>
  <si>
    <t>GASTOS INDIRECTOS COMBUSTIBLES</t>
  </si>
  <si>
    <t>GASTOS INDIRECTOS REF EPO TRANSPORTE</t>
  </si>
  <si>
    <t>GASTOS INDIRECTOS MTTO EPO TRANSPORTE</t>
  </si>
  <si>
    <t>TOTAL FOPEDEP</t>
  </si>
  <si>
    <t>CONSTRUCCION DE ARCOTECHO EN ESC. PRIM. GENERAL EMILIANO ZAPATA</t>
  </si>
  <si>
    <t>CONSTRUCCION DE ARCOTECHO EN ESC. SEC. EMILIANO ZAPATA</t>
  </si>
  <si>
    <t>CONSTRUCCION DE ARCOTECHO EN ESC. PRIM. ESCUADRON 201</t>
  </si>
  <si>
    <t>CONSTRUCCION DE ARCOTECHO EN ESC. PRIM. SOR JUANA INEZ DE LA CRUZ</t>
  </si>
  <si>
    <t>CONSTRUCCIÓN DE ARCOTECHO EN ESC. PRIM. 18 DE AGOSTO</t>
  </si>
  <si>
    <t>CONSTRUCCIÓN DE ARCOTECHO EN ESC. PRIM. IGNACIO ZARAGOZA</t>
  </si>
  <si>
    <t>ASFALTADO DE CALLE CIRCUITO VERACRUZ DE CHIHUAHUA A PROLONGACION ZARAGOZA</t>
  </si>
  <si>
    <t>ASFALTADO DE CALLE BOON DE ÁMSTERDAM A 1er RETORNO Y DE CALLE MOSCU DE AVENIDA AMSTERDAN HASTA PARIS</t>
  </si>
  <si>
    <t>PARQUE MISIÓN SAN CARLOS</t>
  </si>
  <si>
    <t>PARQUE RECREATIVO COLINAS DEL SUR 2DA ETAPA</t>
  </si>
  <si>
    <t>URBANIZACIÓN DE CALLE AHUEHUETE Y ASFALTADO DE CALLE PARAISO</t>
  </si>
  <si>
    <t>ASFALTADO DE ACCESO DE LOMAS DE BALVANERA- VALLE DORADO</t>
  </si>
  <si>
    <t>SUSTITUCIÓN DE DIÁMETRO DE DRENAJE EN AVENIDA FRAY SEBASTIAN DE GALLEGOS</t>
  </si>
  <si>
    <t>Total DESARROLLO REGIONAL 2013</t>
  </si>
  <si>
    <t xml:space="preserve"> REHABILITACIÓN DE AREAS DEPORTIVAS EN PARQUE DEPORTIVO EL ROBLE</t>
  </si>
  <si>
    <t xml:space="preserve"> REHABILITACIÓN DE AREAS DEPORTIVAS EN LOMAS DE BALVANERA</t>
  </si>
  <si>
    <t xml:space="preserve"> REHAB DE AREAS DEPORTIVAS EN VALLE DE LOS OLIVOS  </t>
  </si>
  <si>
    <t xml:space="preserve"> CONSTRUCCIÓN DE AREAS DEPORTIVAS EN VALLE DIAMANTE</t>
  </si>
  <si>
    <t>REHAB DE PARQUE DEPORTIVO TEJEDA</t>
  </si>
  <si>
    <t>Total CONADE 2013</t>
  </si>
  <si>
    <t>REHABILITACION DE CANCHAS DEPORTIVAS</t>
  </si>
  <si>
    <t>CONSTRUCCIÓN DE CENTRO DE MEDIACION COMUNITARIA</t>
  </si>
  <si>
    <t xml:space="preserve"> REHABILITACIÓN  DE CENTRO DE MEDIACION </t>
  </si>
  <si>
    <t xml:space="preserve"> CENTRO DE ARTES Y OFICIOS</t>
  </si>
  <si>
    <t xml:space="preserve"> REHABILITACIÓN  DEL CENTRO COMUNITARIO</t>
  </si>
  <si>
    <t xml:space="preserve"> REHAB DE CANCHAS DEPORTIVAS </t>
  </si>
  <si>
    <t xml:space="preserve"> MEJORAMIENTO DE CALLES Y BANQUETAS</t>
  </si>
  <si>
    <t xml:space="preserve"> ALUMBRADO PÚBLICO</t>
  </si>
  <si>
    <t xml:space="preserve"> REHABILITACIÓN DE UNIVERSIDAD INFANTIL</t>
  </si>
  <si>
    <t>PRONAPRED OBRAS 2013</t>
  </si>
  <si>
    <t>CONSTRUCCIÓN DE AULA DIDÁCTICA EN ESC SEC. JUAN ALDAMA</t>
  </si>
  <si>
    <t>CONSTRUCCIÓN DE 2 AULAS EN ESC. SEC. JOSÉ GUADALUPE VELAZQUEZ</t>
  </si>
  <si>
    <t>EDUCACIÓN EN ACCIÓN</t>
  </si>
  <si>
    <t>CASA DE CULTURA LOS ANGELES</t>
  </si>
  <si>
    <t>FESTIVAL EXPRESATE 2013</t>
  </si>
  <si>
    <t>ILUMINACIÓN PARROQUIA</t>
  </si>
  <si>
    <t>Total CONACULTA 2013</t>
  </si>
  <si>
    <t>BOLSA COMUN FONHAPO 2013</t>
  </si>
  <si>
    <t>Total FONHAPO 2013</t>
  </si>
  <si>
    <t>MONITOREO DE OBRA A CARO DE COREGIDORA</t>
  </si>
  <si>
    <t>Total PROSSAPYS 2013</t>
  </si>
  <si>
    <t>FECHA OFICIO SUFICIENCIA</t>
  </si>
  <si>
    <t>PROGRAMA DE BACHEO ZONA 3</t>
  </si>
  <si>
    <t>CONTINGENCIAS SEG. CONVENIO</t>
  </si>
  <si>
    <t>2014-01495</t>
  </si>
  <si>
    <t>2014-01600</t>
  </si>
  <si>
    <t>2014-01494</t>
  </si>
  <si>
    <t>2014-01534</t>
  </si>
  <si>
    <t>2014-01497</t>
  </si>
  <si>
    <t>ESTATAL</t>
  </si>
  <si>
    <t>FEDERAL</t>
  </si>
  <si>
    <t>ELECTRIFICACIÓN DE CALLES CHARCO BLANCO</t>
  </si>
  <si>
    <t>ELECTRIFICACIÓN DE CALLES JARAL</t>
  </si>
  <si>
    <t>ELECTRIFICACIÓN DE CALLES PUERTA DE SAN</t>
  </si>
  <si>
    <t>ELECTRIFICACIÓN DE CALLES PURISIMA</t>
  </si>
  <si>
    <t>ELECTRIFICACIÓN DE CALLES VISTA HERMOSA</t>
  </si>
  <si>
    <t>ELECTRIFICACIÓN DE CALLES, LOMAS LA CRUZ</t>
  </si>
  <si>
    <t>URBANIZACIÓN DE CALLES VISTA HERMOSA</t>
  </si>
  <si>
    <t>CONSTRUCCIÓN DE AULA PRIMARIA JOAQUIN HERRERA</t>
  </si>
  <si>
    <t>URBANIZACIÓN DE CALLE FLORIDA, VALLE DE</t>
  </si>
  <si>
    <t>CONSTRUCCION DE ARCO TECHO  EN  PLAZA  LOS OLVERA</t>
  </si>
  <si>
    <t>CANCHA DE FUT BOL (PASTO SINTETICO) EN UNIDAD DEPORTIVA</t>
  </si>
  <si>
    <t xml:space="preserve">CONSTRUCCION DE CANCHA DE FUT BOL Y PASTO SINTETICO </t>
  </si>
  <si>
    <t>IMAGEN INSTITUCIONAL E IMAGEN DEL ENTORNO</t>
  </si>
  <si>
    <t>HABILITACIÓN DE ESPACIO PARA NUEVO TALLER</t>
  </si>
  <si>
    <t>DRENAJE LOS PINOS</t>
  </si>
  <si>
    <t>CENTRO CULTURAL TEJEDA 2DA ETAPA</t>
  </si>
  <si>
    <t>PAVIMENTO DE CALLE LUIS ECHEVERRIA EN SANTA BARBARA</t>
  </si>
  <si>
    <t>REHABILITACION DE CANCHAS DEPORTIVAS CANCHAS DE EN MEDIO</t>
  </si>
  <si>
    <t>PROGRAMA DE BACHEO ZONA 5</t>
  </si>
  <si>
    <t>CENTRO CULTURAL 1RA ETAPA  LOS OLVERA</t>
  </si>
  <si>
    <t>PROGRAMA DE BACHEO ZONA 6</t>
  </si>
  <si>
    <t xml:space="preserve">SUPERVISION EXTERNA PARA EL EDIFICIO DE SEGURIDAD </t>
  </si>
  <si>
    <t>BOLSA PARA SUPERVISION EXTERNA</t>
  </si>
  <si>
    <t>CONSTRUCCION DE CUBIERTA EN JARDIN DE NIÑOS</t>
  </si>
  <si>
    <t>ELECTRIFICACIÓN DE CALLES, LOMAS DE CHARCO BLANCO</t>
  </si>
  <si>
    <t>BOLSA PARA ESTUDIOS PERMISOS PRUEBAS DE LAB Y PROY</t>
  </si>
  <si>
    <t>EMPEDRADO DE CALLE ARBOLEDAS Y NOGALES</t>
  </si>
  <si>
    <t>EMPEDRADO DE AV. DE LA LUZ Y SAN RAFAEL</t>
  </si>
  <si>
    <t>REHABILITACIÓN DE CASA DE SALUD</t>
  </si>
  <si>
    <t>EMPEDRADO DE CALLES, RIO SUCHIATE, RIO PANUCO Y RIO SANTA MARIA</t>
  </si>
  <si>
    <t>EMPEDRADO DE CALLES BENITO JUAREZ Y VICENTE GUERRERO</t>
  </si>
  <si>
    <t>EMPEDRADO DE CALLES RIO EL PUEBLITO, ESQ. RIO CONCA</t>
  </si>
  <si>
    <t>RED DE DRENAJE 2DA ETAPA</t>
  </si>
  <si>
    <t>URBANIZACION DE CALLES RIO NILO Y RIO DE JANEIRO</t>
  </si>
  <si>
    <t>URBANIZACION DE CALLES (NIVELACIÓN DE CALLE SAN PABLO)</t>
  </si>
  <si>
    <t>EMPEDRADO DE CALLE PRIVADA SANTA CLARA Y STA. TERESA</t>
  </si>
  <si>
    <t>BANQUETAS Y GUARNICIONES EN CALLES: MARGARITAS, LAURELES, TULIPANES, AZUCENAS, JAZMIN Y CAMELINAS</t>
  </si>
  <si>
    <t>ALUMBRADO Y ELECTRIFICACIÓN DE ZONA DEPORTIVA</t>
  </si>
  <si>
    <t>PARQUE (ILUMINACIÓN, AREA VERDE Y ESCALERAS)</t>
  </si>
  <si>
    <t>PAVIMENTACIÓN DE CALLES (MEZQUITE)</t>
  </si>
  <si>
    <t>BARDA PERIMETRAL EN ESC. PRIM. EMILIANO ZAPATA</t>
  </si>
  <si>
    <t>BARDA PERIMETRAL EN ESC. PRIM. SAN RAFAEL</t>
  </si>
  <si>
    <t>BARDA PERIMETRAL EN ESC. PRIM. EMETERIO GONZALEZ Y JARDIN DE NIÑOS</t>
  </si>
  <si>
    <t>ESTUDIOS PERMISOS Y TRAMITES</t>
  </si>
  <si>
    <t>PARQUE LOMAS DEL MIRADOR</t>
  </si>
  <si>
    <t>CAFETERIA ESC. SEC. JUAN ALDAMA</t>
  </si>
  <si>
    <t>CONSTRUCCIÓN ARCO TECHO 2DA ETAPA UNIDAD DEPORTIVA</t>
  </si>
  <si>
    <t>ALUMBR SAN JOSE DE LOS OLVERAADO UNIDAD DEPORTIVA</t>
  </si>
  <si>
    <t>CERCADO PERIMETRAL ANTIGUO PANTEON.</t>
  </si>
  <si>
    <t>CONSTRUCCIÓN DE ARCOTECHO  ESCUELA JUSTO SIERRA</t>
  </si>
  <si>
    <t>CONSTRUCCIÓN DE ARCOTECHO  ESCUELA SECUNDARIA JESUS ROMERO FLORES</t>
  </si>
  <si>
    <t>CONSTRUCCIÓN DE ARCOTECHO ESCUELA RAFAEL RAMIREZ</t>
  </si>
  <si>
    <t>2DA ETAPA CDH SANTA BARBARA</t>
  </si>
  <si>
    <t>PARQUE LINEAL CANDILES DE CHABACANO A SANTA SOFIA</t>
  </si>
  <si>
    <t>PARQUE LINEAL PROL. ZARAGOZA DE AV. CANDILES AL BATAN</t>
  </si>
  <si>
    <t>PUENTE DEPRIMIDO DE LA CARRETERA 45 DE BALVANERA</t>
  </si>
  <si>
    <t>URBANIZACIÓN DE CALLES EN BRAVO</t>
  </si>
  <si>
    <t>PAVIMENTO PROLONGACIÓN CUAHUTEMOC</t>
  </si>
  <si>
    <t>ALUMBRADO PROLONGACIÓN AV. CONSTITUYENTES ENTRE PUENTE DE SANTA BARBARA Y ACCESO A RESIDENCIAL BALVANERA</t>
  </si>
  <si>
    <t>EMPEDRADO EMPACADO EN MORTERO DE LA CALLE VALLE DORADO DE VALLE DE LAS FLORES A LAS TORRES, VALLE DE LAS FLORES DE VALLE DEL SOL A VALLE DORADO Y DE VALLE COSMOPOLITAN DE AVENIDA LAS FLORES A LAS TORRES</t>
  </si>
  <si>
    <t>EMPEDRADRO CON HUELLAS DE ADOCRETO EN CALLEJON DE LOS MENDOZA COL. EL PUEBLITO</t>
  </si>
  <si>
    <t>INFRAESTRUCTURA MUNICIPAL EN CORREGIDORA</t>
  </si>
  <si>
    <t>PAVIMENTACIÓN CALLE SAN FRANCISCO LEON DE LA BARRA COL. SANTA BARBARA</t>
  </si>
  <si>
    <t>PAVIMENTACIÓN CIRCUITO ANTONIO PEREZ ALCOCER, CANDILES</t>
  </si>
  <si>
    <t>PAVIMENTACIÓN CONCRETO HIDRAULICO 2DA ETAPA, EN AV DEL RIO, DE ISIDRO HERNANDEZ A LA UNIDAD DEPORTIVA DEL PUEBLITO</t>
  </si>
  <si>
    <t>PAVIMENTACIÓN CONCRETO HIDRAULICO JOSEFA ORTIZ DE DOMINGUEZ DE HIDALGO HACIA PASEO CONSTITUYENTES</t>
  </si>
  <si>
    <t>PAVIMENTO ASFALTICO EN CALLE MANUEL AVILA CAMACHO, DE ABELARDO RODRIGUEZ A CARRETERA A CORONEO</t>
  </si>
  <si>
    <t>PAVIMENTO ASFALTICO, CALLES JOSE UGALDE RODRIGUEZ, FRANCISCO ALCOCER POZO Y J. GUADALUPE VELAZQUEZ, DE CIRCUITO PEREZ ALCOCER OTE. A CIRCUITO PEREZ ALCOCER PTE.</t>
  </si>
  <si>
    <t>PAVIMENTO ASFALTICO, CALLES PASEO DUBLIN Y PASEO LONDRES, DE PASEO TEJEDA A AMSTERDAM, COL. TEJEDA</t>
  </si>
  <si>
    <t>PAVIMENTO ASFALTICO, CIRCUITO PROL. JAZMIN /ESPIRITU SANTO /LOMAS LA CRUZ</t>
  </si>
  <si>
    <t>REHABILITACIÓN DE CAMPO DE BEISBOL LA NEGRETA</t>
  </si>
  <si>
    <t>REHABILITACIÓN DE CARCAMO SAN MATEO</t>
  </si>
  <si>
    <t>REHABILITACIÓN DE CARCAMO PUEBLO NUEVO</t>
  </si>
  <si>
    <t>REHABILITACIÓN E ILUMINACIÓN UNIDAD DEPORTIVA, LA NEGRETA</t>
  </si>
  <si>
    <t>ALUMBRADO PÚBLICO EN PARQUE INDUSTRIAL BALVANERA</t>
  </si>
  <si>
    <t>2DA ETAPA CENTRO DE DESARROLLO HUMANO, SANTA BARBARA</t>
  </si>
  <si>
    <t>CENTRO DE DESARROLLO HUMANO LOS OLVERA</t>
  </si>
  <si>
    <t>REMODELACIÓN DE LA CASA DE LA CULTURA CANDILES</t>
  </si>
  <si>
    <t xml:space="preserve">2DA ETAPA CONSTRUCCIÓN UNIDAD DEPORTIVA DE CANDILES </t>
  </si>
  <si>
    <t xml:space="preserve">PARQUE LINEAL AMSTERDAM, CHABACANO </t>
  </si>
  <si>
    <t>PASTO SINTETICO EN CANCHA DE FUTBOL, 20 DE ENERO</t>
  </si>
  <si>
    <t>MEJORAMIENTO DE ESPACIO DEPORTIVO CICLOPISTA, ILUMINACIÓN Y GYM EN PASEO CONSTITUYENTES, EN COLONIAS PUEBLO NUEVO, CRUZ DE FUEGO, RINCONADA SAN JOAQUIN, HUERTAS DEL CARMEN</t>
  </si>
  <si>
    <t>UNIDAD DEPORTIVA CANDILES, PISTA DE PATINAR, TARTAN, CANCHA DE FRONTENIS Y DE TENIS COL. LOS CANDILES</t>
  </si>
  <si>
    <t>REHABILITACIÓN DE PARQUE CANDILES</t>
  </si>
  <si>
    <t>INFRAESTRUCTURA DEPORTIVA EN BRAVO</t>
  </si>
  <si>
    <t>PUENTE ALCANTARILLA CALICHAR</t>
  </si>
  <si>
    <t>RED DE AGUA POTABLE EN CALLES LOS PINOS</t>
  </si>
  <si>
    <t>RED DE DRENAJE (CONEXIÓN) VALLE DORADO 2000</t>
  </si>
  <si>
    <t>ELECTRIFICACIÓN DE CALLES BERNARDO QUINTANA</t>
  </si>
  <si>
    <t>ELECTRIFICACIÓN DE CALLES COLINAS DEL SUR</t>
  </si>
  <si>
    <t>ADEME DE DREN COLINAS DEL BOSQUE</t>
  </si>
  <si>
    <t>ADEME DE DREN LOS OLVERA</t>
  </si>
  <si>
    <t>CENTRO DE DESARROLLO HUMANO CHARCO BLANCO</t>
  </si>
  <si>
    <t>PAVIMENTACIÓN DE CIRCUITO BALVANERA ZONA INDUSTRIAL</t>
  </si>
  <si>
    <t>PAVIMENTACIÓN EN CALLE LOS ANGELES</t>
  </si>
  <si>
    <t>PAVIMENTACIÓN DE CALLES (5 DE MAYO) EMILIANO ZAPATA</t>
  </si>
  <si>
    <t>BAÑOS TEATRO POPULAR EL PUEBLITO</t>
  </si>
  <si>
    <t>CONSTRUCCIÓN AULA EN MEDIOS EL JARAL</t>
  </si>
  <si>
    <t>TERMINACIÓN PARQUE EL PORTICO</t>
  </si>
  <si>
    <t>CONSTRUCCIÓN DE ARCOTECHO  ESCUELA PRIMARIA EL PROGRESO</t>
  </si>
  <si>
    <t>ELECTRIFICACION DE CALLES CHARCO BLANCO</t>
  </si>
  <si>
    <t>ELECTRIFICACION DE CALLES EL JARAL</t>
  </si>
  <si>
    <t>ELECTRIFICACION DE CALLES EL MILAGRITO</t>
  </si>
  <si>
    <t>ELECTRIFICACION DE CALLES 21 DE MARZO</t>
  </si>
  <si>
    <t>ELECTRIFICACION DE CALLES LOURDES CENTRO</t>
  </si>
  <si>
    <t>ELECTRIFICACION DE CALLES LOURDES ORIENTE</t>
  </si>
  <si>
    <t>ELECTRIFICACION DE CALLES VALLES DEL SOL</t>
  </si>
  <si>
    <t>ALUMBRADO EN CALLES EL JARAL</t>
  </si>
  <si>
    <t>URBANIZACIÓN DE CALLES PITA</t>
  </si>
  <si>
    <t xml:space="preserve">FECHA DE INICIO </t>
  </si>
  <si>
    <t>SESIÓN DE CABILDO 13-FEBRERO-2015</t>
  </si>
  <si>
    <t>RED DE DRENAJE (CONEXIÓN)</t>
  </si>
  <si>
    <t>PAVIMENTO DE LA CALLE RIO TULA DE JOSE MARIA TRUCHUELO</t>
  </si>
  <si>
    <t>CENTRO CULTURAL LOMAS DE BALVANERA , 1RA ETAPA</t>
  </si>
  <si>
    <t>CENTRO CULTURAL LOS ANGELES 2DA ETAPA LOS ANGELES</t>
  </si>
  <si>
    <t>PAVIMENTACIÓN DE CALLES (MARGARITA) LAS FLORES</t>
  </si>
  <si>
    <t>PARQUE DEPORTIVO PIRAMIDES 2DA ETAPA, PIRAMIDES</t>
  </si>
  <si>
    <t>URBANIZACIÓN DE CALLES, VISTA HERMOSA</t>
  </si>
  <si>
    <r>
      <t xml:space="preserve">ADQUISICION DE TERRENOS, SANTA BARBARA Y LA NEGRETA, PARA CENTROS  DE DESARROLLO HUMANO </t>
    </r>
    <r>
      <rPr>
        <sz val="16"/>
        <rFont val="Calibri"/>
        <family val="2"/>
      </rPr>
      <t xml:space="preserve"> </t>
    </r>
  </si>
  <si>
    <t>Total  PROGRAMAS REGIONALES 2013</t>
  </si>
  <si>
    <t>BOLSA COMUN FONDO DE CULTURA</t>
  </si>
  <si>
    <t>URBANIZACIÓN DE CALLES CHARCO BLANCO</t>
  </si>
  <si>
    <t>PRONAPRED 2014 - MUNICIPIO DE CORREGIDORA</t>
  </si>
  <si>
    <t>CAJÓN</t>
  </si>
  <si>
    <t>OBJETIVO</t>
  </si>
  <si>
    <t>TIPO</t>
  </si>
  <si>
    <t>No. OBRA</t>
  </si>
  <si>
    <t>MONTO FEDERACIÓN</t>
  </si>
  <si>
    <t> PRESUPUESTO FINAL</t>
  </si>
  <si>
    <t> EJERCIDO</t>
  </si>
  <si>
    <t> NO EJERCIDO</t>
  </si>
  <si>
    <t>CENTRO DE DESARROLLO HUMANO JARDINES DE LA NEGRETA (CENTRO COMUNITARIO)  </t>
  </si>
  <si>
    <t>                      2,000,000.00</t>
  </si>
  <si>
    <t>                     1,999,999.24</t>
  </si>
  <si>
    <t>     1,999,985.33</t>
  </si>
  <si>
    <t>       13.91</t>
  </si>
  <si>
    <t>                          800,000.00</t>
  </si>
  <si>
    <t>                        778,143.60</t>
  </si>
  <si>
    <t>         778,143.60</t>
  </si>
  <si>
    <t>              -  </t>
  </si>
  <si>
    <t>                      1,500,000.00</t>
  </si>
  <si>
    <t>                     1,499,999.11</t>
  </si>
  <si>
    <t>     1,499,644.01</t>
  </si>
  <si>
    <t>     355.10</t>
  </si>
  <si>
    <t>REHABILITACIÓN DE CANCHAS DEPORTIVAS ( SANTA BÁRBARA CANCHAS DEL MEDIO )</t>
  </si>
  <si>
    <t>                      1,500,000.00</t>
  </si>
  <si>
    <t>                     1,495,959.68</t>
  </si>
  <si>
    <t>     1,495,959.68</t>
  </si>
  <si>
    <t>                          721,000.00</t>
  </si>
  <si>
    <t>                        718,921.21</t>
  </si>
  <si>
    <t>         718,776.09</t>
  </si>
  <si>
    <t>     145.12</t>
  </si>
  <si>
    <t>ACCIÓN</t>
  </si>
  <si>
    <t>2014-01121</t>
  </si>
  <si>
    <t>                      1,450,000.00</t>
  </si>
  <si>
    <t>                     1,450,000.00</t>
  </si>
  <si>
    <t>     1,449,999.83</t>
  </si>
  <si>
    <t>          0.17</t>
  </si>
  <si>
    <t>2014-01119</t>
  </si>
  <si>
    <t>                          150,000.00</t>
  </si>
  <si>
    <t>                        149,999.89</t>
  </si>
  <si>
    <t>         149,999.88</t>
  </si>
  <si>
    <t>          0.01</t>
  </si>
  <si>
    <t>2014-01118</t>
  </si>
  <si>
    <t>                          200,000.00</t>
  </si>
  <si>
    <t>                        200,000.00</t>
  </si>
  <si>
    <t>         200,000.00</t>
  </si>
  <si>
    <t>2014-01168</t>
  </si>
  <si>
    <t>                          300,000.00</t>
  </si>
  <si>
    <t>                        299,999.66</t>
  </si>
  <si>
    <t>         299,999.66</t>
  </si>
  <si>
    <t>PROYECTOS PRODUCTIVOS PARA JÓVENES EMPRENDEDORES</t>
  </si>
  <si>
    <t>2014-01167</t>
  </si>
  <si>
    <t>                          500,000.00</t>
  </si>
  <si>
    <t>                        499,999.98</t>
  </si>
  <si>
    <t>         499,997.88</t>
  </si>
  <si>
    <t>          2.10</t>
  </si>
  <si>
    <t>2014-01165</t>
  </si>
  <si>
    <t>                      2,259,021.00</t>
  </si>
  <si>
    <t>                     2,259,020.99</t>
  </si>
  <si>
    <t>     2,259,020.80</t>
  </si>
  <si>
    <t>          0.19</t>
  </si>
  <si>
    <t>2014-01130</t>
  </si>
  <si>
    <t>                          384,000.00</t>
  </si>
  <si>
    <t>                        384,000.00</t>
  </si>
  <si>
    <t>         384,000.00</t>
  </si>
  <si>
    <t>PROYECTOS DE MUJERES EMPRENDEDORAS</t>
  </si>
  <si>
    <t>2014-01129</t>
  </si>
  <si>
    <t>                        800,000.00</t>
  </si>
  <si>
    <t>         799,981.81</t>
  </si>
  <si>
    <t>       18.19</t>
  </si>
  <si>
    <t>2014-01128</t>
  </si>
  <si>
    <t>                      1,000,000.00</t>
  </si>
  <si>
    <t>                        999,999.99</t>
  </si>
  <si>
    <t>         999,999.08</t>
  </si>
  <si>
    <t>          0.91</t>
  </si>
  <si>
    <t>2014-01126</t>
  </si>
  <si>
    <t>                        199,999.78</t>
  </si>
  <si>
    <t>         199,999.78</t>
  </si>
  <si>
    <t>2014-01125</t>
  </si>
  <si>
    <t>         199,999.76</t>
  </si>
  <si>
    <t>          0.02</t>
  </si>
  <si>
    <t>2014-01123</t>
  </si>
  <si>
    <t>                            70,000.00</t>
  </si>
  <si>
    <t>                           69,999.99</t>
  </si>
  <si>
    <t>           69,999.99</t>
  </si>
  <si>
    <t>2014-01120</t>
  </si>
  <si>
    <t>                          250,000.00</t>
  </si>
  <si>
    <t>                        250,000.00</t>
  </si>
  <si>
    <t>         250,000.00</t>
  </si>
  <si>
    <t>RETO A LA VIDA: CENTRO DE ARTES Y OFICIOS QUE SE CONSTRUYÓ  EN 2013 (EQUIPAMIENTO)</t>
  </si>
  <si>
    <t>2014-01166</t>
  </si>
  <si>
    <t>                        499,999.99</t>
  </si>
  <si>
    <t>         499,997.78</t>
  </si>
  <si>
    <t>          2.21</t>
  </si>
  <si>
    <t>2014-01127</t>
  </si>
  <si>
    <t>                          700,000.00</t>
  </si>
  <si>
    <t>                        699,999.97</t>
  </si>
  <si>
    <t>         699,999.97</t>
  </si>
  <si>
    <t>2014-01124</t>
  </si>
  <si>
    <t>                            50,000.00</t>
  </si>
  <si>
    <t>                           49,999.99</t>
  </si>
  <si>
    <t>           49,999.95</t>
  </si>
  <si>
    <t>          0.04</t>
  </si>
  <si>
    <t>FORTALECIMIENTO DE LA IDENTIDAD COMUNITARIA (PINTA DE FACHADAS  VIVIENDAS)</t>
  </si>
  <si>
    <t>2014-01122</t>
  </si>
  <si>
    <t>                          800,000.00</t>
  </si>
  <si>
    <t>                        799,999.22</t>
  </si>
  <si>
    <t>         799,998.29</t>
  </si>
  <si>
    <t>          0.93</t>
  </si>
  <si>
    <t>2014-01117</t>
  </si>
  <si>
    <t>                          100,000.00</t>
  </si>
  <si>
    <t>                           99,999.99</t>
  </si>
  <si>
    <t>           99,999.85</t>
  </si>
  <si>
    <t>          0.14</t>
  </si>
  <si>
    <t>2014-01237</t>
  </si>
  <si>
    <t>                     1,999,999.80</t>
  </si>
  <si>
    <t>     1,999,998.89</t>
  </si>
  <si>
    <t>2014-01116</t>
  </si>
  <si>
    <t>         199,999.92</t>
  </si>
  <si>
    <t>          0.08</t>
  </si>
  <si>
    <t>                    18,634,021.00</t>
  </si>
  <si>
    <t>                  18,606,041.86</t>
  </si>
  <si>
    <t>   18,605,501.83</t>
  </si>
  <si>
    <t>     540.03</t>
  </si>
  <si>
    <t>FOPADEM</t>
  </si>
  <si>
    <t>EJERCICIO: 2015</t>
  </si>
  <si>
    <t>DIRECTA</t>
  </si>
  <si>
    <t>PAVIMENTO CON CONCRETO HIDRAULICO  EN LA CALLE PEDRO URTIAGA DE CALLE BERMUDEZ A CAMINO AL CERRITO</t>
  </si>
  <si>
    <t>Saldo</t>
  </si>
  <si>
    <t>SEGUNDO CONVENIO</t>
  </si>
  <si>
    <t>PRIMER CONVENIO</t>
  </si>
  <si>
    <t>invitacion a concurso de obra por invitacion a cuando menos tres personas</t>
  </si>
  <si>
    <t>SUMINISTRO Y COLOC DUEL AUDITORIO PRIM O PAZ</t>
  </si>
  <si>
    <t>TRABAJOS COMPLEMENTARIOS AUDITORIO USOS MULTIPLES  PUEBLITO</t>
  </si>
  <si>
    <t>TRABAJOS COMPLEMENTARIOS CENTRO CULTURA 1 ETAPA BALVANERA</t>
  </si>
  <si>
    <t xml:space="preserve">TRABAJOS COMPLEMENTARIOS DRENAJE GALLEGOS </t>
  </si>
  <si>
    <t>OBRA DESAGUE PLUVIAL EN CANCHA DE FUTBOL</t>
  </si>
  <si>
    <t>OBRA COMPLEMENTARIA VELARIAS EN JARDIN NIÑOS</t>
  </si>
  <si>
    <t>EMPEDRADO DE CALLES LOURDES</t>
  </si>
  <si>
    <t>PAVIMENTACION DE CIRCUITO BALVANERA</t>
  </si>
  <si>
    <t>PAVIMENTACION DE GLORIETA DE CIRCUITO BALVANERA</t>
  </si>
  <si>
    <t>COLOCACION JUEGOS INFANTILES VALLE OLIVOS</t>
  </si>
  <si>
    <t>MURO DE CONTENCION CONCRETO CASA AFECTADA TEJEDA</t>
  </si>
  <si>
    <t>REPOSICION VIGAS PINTURA MUEBLES  EX HACIENDA JOAQUIN HERRERA</t>
  </si>
  <si>
    <t>proceso</t>
  </si>
  <si>
    <t>sin contrato</t>
  </si>
  <si>
    <t>IMAGEN INST CENTRO DESARROLLO URBANO NEGRETA</t>
  </si>
  <si>
    <t>ALUMBRADO PUBLICO CALLE I ZARAGOZA</t>
  </si>
  <si>
    <t>ALUMBRADO DE LA CALLE NOCHE BUENA</t>
  </si>
  <si>
    <t>SISTEMA DE ILUMINACION CON PANELES SOLARES</t>
  </si>
  <si>
    <t>Aprobado de ejercicios anteriores al 2013</t>
  </si>
  <si>
    <t>Aprobado de ejercicio 2013</t>
  </si>
  <si>
    <t>Aprobado de ejercicio 2014</t>
  </si>
  <si>
    <t>Aprobado de ejercicio 2015</t>
  </si>
  <si>
    <t>Total Aprobado</t>
  </si>
  <si>
    <t xml:space="preserve">PRONAPRED  </t>
  </si>
  <si>
    <t>EMPRESTITO</t>
  </si>
  <si>
    <t>OBRAS PÚBLICAS Y ACCIONES CON RESPECTO AL PRESUPUESTO APROBADO</t>
  </si>
  <si>
    <t xml:space="preserve">PROGRAMAS REGIONALES </t>
  </si>
  <si>
    <t xml:space="preserve">SUBSEMUN </t>
  </si>
  <si>
    <t>CONTINGENCIAS ECONOMICAS</t>
  </si>
  <si>
    <t>MC-FED-FOPADEM-3-7-2015-00</t>
  </si>
  <si>
    <t>MC-FED-FOPADEM-3-2-2015-00</t>
  </si>
  <si>
    <t>3ERA ETAPA CENTRO DE DESARROLLO HUMANO NEGRETA</t>
  </si>
  <si>
    <t>EQUIPAMIENTO CENTRO DESARROLLO HUMANO NEGRETA</t>
  </si>
  <si>
    <t>CENTRO DE DESARROLLO HUMANO JARDINES DE LA NEGRETA</t>
  </si>
  <si>
    <t xml:space="preserve">INSTALACION DE LUMINARIAS SENDEROS SEGUROS </t>
  </si>
  <si>
    <t>MEJORMIENTO DE CALLES Y AMPLIACIONES BANQUETAS</t>
  </si>
  <si>
    <t>REHABILITACION DE ESPACIO RECREATIVO</t>
  </si>
  <si>
    <t>ALUMBRADO DE CALLES ESPIRITU SANTO</t>
  </si>
  <si>
    <t>BACHEO ZONA 1</t>
  </si>
  <si>
    <t>BACHEO ZONA 2</t>
  </si>
  <si>
    <t>pendiente</t>
  </si>
  <si>
    <t>gasto</t>
  </si>
  <si>
    <t>na</t>
  </si>
  <si>
    <t>1.2.3.9.00.0000</t>
  </si>
  <si>
    <t>cuenta 3</t>
  </si>
  <si>
    <t>cambiar de fuente de financiemaiento</t>
  </si>
  <si>
    <t>activo</t>
  </si>
  <si>
    <t>revisar</t>
  </si>
  <si>
    <t>ok</t>
  </si>
  <si>
    <t>1.2.3.4.06.0000</t>
  </si>
  <si>
    <t>1.2.3.5.04.0000</t>
  </si>
  <si>
    <t>rea</t>
  </si>
  <si>
    <t>otros</t>
  </si>
  <si>
    <t>inf. Agua</t>
  </si>
  <si>
    <t>const. Proceso</t>
  </si>
  <si>
    <t>1.2.3.4.01.0000</t>
  </si>
  <si>
    <t>inf. Carreteras</t>
  </si>
  <si>
    <t>1.2.3.4.07.0000</t>
  </si>
  <si>
    <t>inf. Electrica</t>
  </si>
  <si>
    <t>anticipo</t>
  </si>
  <si>
    <t>revisar fuente de financiamiento</t>
  </si>
  <si>
    <t>revisar importes y fuente de finaiciamiento</t>
  </si>
  <si>
    <t>NOMBRE CTA</t>
  </si>
  <si>
    <t>No. CUENTA</t>
  </si>
  <si>
    <t>ESTATUS</t>
  </si>
  <si>
    <t>DIRECTO 2014</t>
  </si>
  <si>
    <t xml:space="preserve">FISM 2014 </t>
  </si>
  <si>
    <t>FONDO DE CULTURA 2014</t>
  </si>
  <si>
    <t>INFRAESTRUCTURA DEPORTIVA 2014</t>
  </si>
  <si>
    <t>DESARROLLO REGIONAL 2014</t>
  </si>
  <si>
    <t>CONTINGENCIAS PRIMER CONVENIO 2014</t>
  </si>
  <si>
    <t>CONTINGENCIAS SEGUNDO CONVENIO 2014</t>
  </si>
  <si>
    <t>HABITAT 2014</t>
  </si>
  <si>
    <t>PRONAPRED 2014</t>
  </si>
  <si>
    <t>GEQ 2014</t>
  </si>
  <si>
    <t>DIRECTO 2015</t>
  </si>
  <si>
    <t>FISM 2015</t>
  </si>
  <si>
    <t>PROYECTOS DE DESARROLLO REGIONAL 2015</t>
  </si>
  <si>
    <t>FONDO DE PAVIMENTACIÓN 2015</t>
  </si>
  <si>
    <t>FONDO DE CULTURA 2015</t>
  </si>
  <si>
    <t>INFRAESTRUCTURA DEPORTIVA 2015</t>
  </si>
  <si>
    <t xml:space="preserve">HABITAT 2015 </t>
  </si>
  <si>
    <t xml:space="preserve">PRONAPRED 2015 </t>
  </si>
  <si>
    <t>Total  GEQ 2013</t>
  </si>
  <si>
    <t>Edificios no Habitacionales</t>
  </si>
  <si>
    <t>1.2.3.3.00.0000</t>
  </si>
  <si>
    <t>revisar saldo</t>
  </si>
  <si>
    <t>1.2.3.9.00.00000</t>
  </si>
  <si>
    <t>rea 2013 y 2014</t>
  </si>
  <si>
    <t>Nombre de la Obra</t>
  </si>
  <si>
    <t>2DA ETAPA CENTRO DE DESARROLLO HUMANO LOS OLVERA</t>
  </si>
  <si>
    <t>RUBEN ALANIZ CARRANZA</t>
  </si>
  <si>
    <t>CONSTRUCCIÓN PROYECTO ARQUITECTURA Y PLANEACIÓN</t>
  </si>
  <si>
    <t>H VILLEDA CONSTRUCCIONES</t>
  </si>
  <si>
    <t>EQUIPOS Y SUMINISTROS AGUA LIMPIA</t>
  </si>
  <si>
    <t>ING. JOSE ALONSO GARCIA RIOS</t>
  </si>
  <si>
    <t>GRUPO ARGUMOSA</t>
  </si>
  <si>
    <t>GRUPO EMPRESARIAL GMP</t>
  </si>
  <si>
    <t>ING. EUGENIO RICARDO STERLING</t>
  </si>
  <si>
    <t>CONSTRUTOTAL S.A. DE C.V.</t>
  </si>
  <si>
    <t>GRUPO ARGUMOSA S.A. DE C.V.</t>
  </si>
  <si>
    <t>JUANA ORDUÑA AGUILAR</t>
  </si>
  <si>
    <t>AGACEL  AGREGADOS Y ASFALTOS</t>
  </si>
  <si>
    <t>PEDRO JIMENEZ PADRON</t>
  </si>
  <si>
    <t>EJER/POR PAGAR</t>
  </si>
  <si>
    <t>EJERCIDOS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</si>
</sst>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General_)"/>
    <numFmt numFmtId="166" formatCode="_-* #,##0.00\ _€_-;\-* #,##0.00\ _€_-;_-* &quot;-&quot;??\ _€_-;_-@_-"/>
    <numFmt numFmtId="167" formatCode="dd/mm/yy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indexed="8"/>
      <name val="Century Gothic"/>
      <family val="2"/>
    </font>
    <font>
      <sz val="8"/>
      <color theme="0"/>
      <name val="Century Gothic"/>
      <family val="2"/>
    </font>
    <font>
      <b/>
      <sz val="12"/>
      <color indexed="8"/>
      <name val="Century Gothic"/>
      <family val="2"/>
    </font>
    <font>
      <b/>
      <sz val="11"/>
      <color indexed="8"/>
      <name val="Century Gothic"/>
      <family val="2"/>
    </font>
    <font>
      <b/>
      <u/>
      <sz val="11"/>
      <color indexed="8"/>
      <name val="Century Gothic"/>
      <family val="2"/>
    </font>
    <font>
      <sz val="8"/>
      <color theme="1"/>
      <name val="Century Gothic"/>
      <family val="2"/>
    </font>
    <font>
      <sz val="11"/>
      <color indexed="8"/>
      <name val="Calibri"/>
      <family val="2"/>
    </font>
    <font>
      <sz val="10"/>
      <name val="Courier New"/>
      <family val="3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indexed="8"/>
      <name val="Century Gothic"/>
      <family val="2"/>
    </font>
    <font>
      <b/>
      <u/>
      <sz val="10"/>
      <color indexed="8"/>
      <name val="Century Gothic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entury Gothic"/>
      <family val="2"/>
    </font>
    <font>
      <b/>
      <u/>
      <sz val="9"/>
      <color indexed="8"/>
      <name val="Century Gothic"/>
      <family val="2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name val="Calibri"/>
      <family val="2"/>
      <scheme val="minor"/>
    </font>
    <font>
      <sz val="16"/>
      <color rgb="FF000000"/>
      <name val="Calibri"/>
      <family val="2"/>
    </font>
    <font>
      <sz val="9"/>
      <name val="Calibri"/>
      <family val="2"/>
      <scheme val="minor"/>
    </font>
    <font>
      <sz val="16"/>
      <name val="Calibri"/>
      <family val="2"/>
    </font>
    <font>
      <sz val="11"/>
      <color theme="0"/>
      <name val="Calibri"/>
      <family val="2"/>
      <scheme val="minor"/>
    </font>
    <font>
      <b/>
      <sz val="8"/>
      <color theme="0"/>
      <name val="Century Gothic"/>
      <family val="2"/>
    </font>
    <font>
      <b/>
      <sz val="8"/>
      <color theme="0"/>
      <name val="Calibri"/>
      <family val="2"/>
    </font>
    <font>
      <sz val="8"/>
      <color theme="0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9900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43" fontId="11" fillId="0" borderId="0" applyFont="0" applyFill="0" applyBorder="0" applyAlignment="0" applyProtection="0"/>
    <xf numFmtId="165" fontId="12" fillId="0" borderId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339">
    <xf numFmtId="0" fontId="0" fillId="0" borderId="0" xfId="0"/>
    <xf numFmtId="164" fontId="5" fillId="0" borderId="0" xfId="1" applyNumberFormat="1" applyFont="1" applyFill="1" applyBorder="1" applyAlignment="1" applyProtection="1"/>
    <xf numFmtId="0" fontId="5" fillId="0" borderId="0" xfId="7" applyNumberFormat="1" applyFont="1" applyFill="1" applyBorder="1" applyAlignment="1" applyProtection="1"/>
    <xf numFmtId="0" fontId="5" fillId="2" borderId="0" xfId="7" applyNumberFormat="1" applyFont="1" applyFill="1" applyBorder="1" applyAlignment="1" applyProtection="1"/>
    <xf numFmtId="43" fontId="0" fillId="0" borderId="0" xfId="1" applyFont="1"/>
    <xf numFmtId="0" fontId="0" fillId="0" borderId="0" xfId="0"/>
    <xf numFmtId="0" fontId="0" fillId="2" borderId="0" xfId="0" applyFill="1"/>
    <xf numFmtId="0" fontId="8" fillId="0" borderId="0" xfId="7" applyNumberFormat="1" applyFont="1" applyFill="1" applyBorder="1" applyAlignment="1" applyProtection="1">
      <alignment horizontal="center"/>
    </xf>
    <xf numFmtId="0" fontId="9" fillId="0" borderId="0" xfId="7" applyNumberFormat="1" applyFont="1" applyFill="1" applyBorder="1" applyAlignment="1" applyProtection="1">
      <alignment horizontal="center"/>
    </xf>
    <xf numFmtId="3" fontId="5" fillId="2" borderId="0" xfId="7" applyNumberFormat="1" applyFont="1" applyFill="1" applyBorder="1" applyAlignment="1" applyProtection="1"/>
    <xf numFmtId="0" fontId="7" fillId="0" borderId="0" xfId="7" applyNumberFormat="1" applyFont="1" applyFill="1" applyBorder="1" applyAlignment="1" applyProtection="1"/>
    <xf numFmtId="0" fontId="8" fillId="0" borderId="0" xfId="7" applyNumberFormat="1" applyFont="1" applyFill="1" applyBorder="1" applyAlignment="1" applyProtection="1"/>
    <xf numFmtId="0" fontId="9" fillId="0" borderId="0" xfId="7" applyNumberFormat="1" applyFont="1" applyFill="1" applyBorder="1" applyAlignment="1" applyProtection="1"/>
    <xf numFmtId="0" fontId="7" fillId="0" borderId="0" xfId="7" applyNumberFormat="1" applyFont="1" applyFill="1" applyBorder="1" applyAlignment="1" applyProtection="1">
      <alignment horizontal="center"/>
    </xf>
    <xf numFmtId="0" fontId="16" fillId="0" borderId="0" xfId="7" applyNumberFormat="1" applyFont="1" applyFill="1" applyBorder="1" applyAlignment="1" applyProtection="1">
      <alignment horizontal="center"/>
    </xf>
    <xf numFmtId="0" fontId="0" fillId="0" borderId="2" xfId="0" applyBorder="1"/>
    <xf numFmtId="0" fontId="10" fillId="0" borderId="2" xfId="0" applyFont="1" applyBorder="1"/>
    <xf numFmtId="164" fontId="5" fillId="0" borderId="0" xfId="1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4" fontId="17" fillId="0" borderId="4" xfId="0" applyNumberFormat="1" applyFont="1" applyBorder="1" applyAlignment="1">
      <alignment horizontal="center"/>
    </xf>
    <xf numFmtId="164" fontId="19" fillId="0" borderId="0" xfId="1" applyNumberFormat="1" applyFont="1" applyFill="1" applyBorder="1" applyAlignment="1" applyProtection="1"/>
    <xf numFmtId="0" fontId="20" fillId="0" borderId="0" xfId="7" applyNumberFormat="1" applyFont="1" applyFill="1" applyBorder="1" applyAlignment="1" applyProtection="1">
      <alignment horizontal="center"/>
    </xf>
    <xf numFmtId="0" fontId="14" fillId="0" borderId="0" xfId="0" applyFont="1"/>
    <xf numFmtId="0" fontId="14" fillId="0" borderId="2" xfId="0" applyFont="1" applyBorder="1"/>
    <xf numFmtId="0" fontId="21" fillId="4" borderId="0" xfId="0" applyFont="1" applyFill="1"/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left" wrapText="1"/>
    </xf>
    <xf numFmtId="0" fontId="18" fillId="4" borderId="2" xfId="0" applyFont="1" applyFill="1" applyBorder="1" applyAlignment="1">
      <alignment horizontal="center" wrapText="1"/>
    </xf>
    <xf numFmtId="4" fontId="18" fillId="4" borderId="6" xfId="0" applyNumberFormat="1" applyFont="1" applyFill="1" applyBorder="1" applyAlignment="1">
      <alignment horizontal="center" wrapText="1"/>
    </xf>
    <xf numFmtId="4" fontId="18" fillId="4" borderId="2" xfId="0" applyNumberFormat="1" applyFont="1" applyFill="1" applyBorder="1" applyAlignment="1">
      <alignment horizontal="center" wrapText="1"/>
    </xf>
    <xf numFmtId="0" fontId="13" fillId="0" borderId="0" xfId="0" applyFont="1" applyAlignment="1">
      <alignment wrapText="1"/>
    </xf>
    <xf numFmtId="0" fontId="0" fillId="0" borderId="2" xfId="0" applyBorder="1" applyAlignment="1">
      <alignment horizontal="center"/>
    </xf>
    <xf numFmtId="0" fontId="14" fillId="5" borderId="2" xfId="0" applyFont="1" applyFill="1" applyBorder="1"/>
    <xf numFmtId="0" fontId="14" fillId="5" borderId="2" xfId="0" applyFont="1" applyFill="1" applyBorder="1" applyAlignment="1">
      <alignment wrapText="1"/>
    </xf>
    <xf numFmtId="0" fontId="14" fillId="5" borderId="2" xfId="0" applyFont="1" applyFill="1" applyBorder="1" applyAlignment="1">
      <alignment horizontal="left" wrapText="1"/>
    </xf>
    <xf numFmtId="0" fontId="7" fillId="0" borderId="0" xfId="7" applyNumberFormat="1" applyFont="1" applyFill="1" applyBorder="1" applyAlignment="1" applyProtection="1">
      <alignment horizontal="center"/>
    </xf>
    <xf numFmtId="3" fontId="0" fillId="0" borderId="0" xfId="0" applyNumberFormat="1"/>
    <xf numFmtId="3" fontId="18" fillId="4" borderId="6" xfId="0" applyNumberFormat="1" applyFont="1" applyFill="1" applyBorder="1" applyAlignment="1">
      <alignment horizontal="center" wrapText="1"/>
    </xf>
    <xf numFmtId="3" fontId="17" fillId="0" borderId="0" xfId="0" applyNumberFormat="1" applyFont="1"/>
    <xf numFmtId="3" fontId="0" fillId="0" borderId="2" xfId="0" applyNumberFormat="1" applyBorder="1"/>
    <xf numFmtId="3" fontId="0" fillId="3" borderId="2" xfId="0" applyNumberFormat="1" applyFill="1" applyBorder="1"/>
    <xf numFmtId="3" fontId="17" fillId="4" borderId="0" xfId="0" applyNumberFormat="1" applyFont="1" applyFill="1"/>
    <xf numFmtId="3" fontId="14" fillId="0" borderId="0" xfId="0" applyNumberFormat="1" applyFont="1"/>
    <xf numFmtId="3" fontId="21" fillId="4" borderId="0" xfId="0" applyNumberFormat="1" applyFont="1" applyFill="1"/>
    <xf numFmtId="3" fontId="5" fillId="0" borderId="0" xfId="1" applyNumberFormat="1" applyFont="1" applyFill="1" applyBorder="1" applyAlignment="1" applyProtection="1"/>
    <xf numFmtId="3" fontId="6" fillId="2" borderId="0" xfId="7" applyNumberFormat="1" applyFont="1" applyFill="1" applyBorder="1" applyAlignment="1" applyProtection="1"/>
    <xf numFmtId="3" fontId="7" fillId="0" borderId="0" xfId="7" applyNumberFormat="1" applyFont="1" applyFill="1" applyBorder="1" applyAlignment="1" applyProtection="1">
      <alignment horizontal="center"/>
    </xf>
    <xf numFmtId="3" fontId="8" fillId="0" borderId="0" xfId="7" applyNumberFormat="1" applyFont="1" applyFill="1" applyBorder="1" applyAlignment="1" applyProtection="1">
      <alignment horizontal="center"/>
    </xf>
    <xf numFmtId="3" fontId="9" fillId="0" borderId="0" xfId="7" applyNumberFormat="1" applyFont="1" applyFill="1" applyBorder="1" applyAlignment="1" applyProtection="1">
      <alignment horizontal="center"/>
    </xf>
    <xf numFmtId="3" fontId="0" fillId="6" borderId="2" xfId="0" applyNumberFormat="1" applyFill="1" applyBorder="1"/>
    <xf numFmtId="0" fontId="0" fillId="0" borderId="0" xfId="0" applyFill="1" applyBorder="1"/>
    <xf numFmtId="0" fontId="5" fillId="0" borderId="0" xfId="7" applyNumberFormat="1" applyFont="1" applyFill="1" applyBorder="1" applyAlignment="1" applyProtection="1">
      <alignment horizontal="center"/>
    </xf>
    <xf numFmtId="0" fontId="0" fillId="0" borderId="2" xfId="0" applyFill="1" applyBorder="1" applyAlignment="1">
      <alignment horizontal="center"/>
    </xf>
    <xf numFmtId="3" fontId="0" fillId="7" borderId="2" xfId="0" applyNumberFormat="1" applyFill="1" applyBorder="1"/>
    <xf numFmtId="3" fontId="17" fillId="7" borderId="0" xfId="0" applyNumberFormat="1" applyFont="1" applyFill="1"/>
    <xf numFmtId="3" fontId="5" fillId="0" borderId="0" xfId="7" applyNumberFormat="1" applyFont="1" applyFill="1" applyBorder="1" applyAlignment="1" applyProtection="1"/>
    <xf numFmtId="3" fontId="0" fillId="0" borderId="0" xfId="0" applyNumberFormat="1" applyFill="1"/>
    <xf numFmtId="3" fontId="17" fillId="0" borderId="0" xfId="0" applyNumberFormat="1" applyFont="1" applyFill="1"/>
    <xf numFmtId="3" fontId="0" fillId="0" borderId="2" xfId="0" applyNumberFormat="1" applyFill="1" applyBorder="1"/>
    <xf numFmtId="3" fontId="0" fillId="0" borderId="0" xfId="0" applyNumberFormat="1" applyFill="1" applyBorder="1"/>
    <xf numFmtId="3" fontId="14" fillId="0" borderId="0" xfId="0" applyNumberFormat="1" applyFont="1" applyFill="1"/>
    <xf numFmtId="3" fontId="21" fillId="0" borderId="0" xfId="0" applyNumberFormat="1" applyFont="1" applyFill="1"/>
    <xf numFmtId="9" fontId="0" fillId="0" borderId="2" xfId="10" applyFont="1" applyBorder="1" applyAlignment="1">
      <alignment horizontal="center"/>
    </xf>
    <xf numFmtId="9" fontId="5" fillId="2" borderId="0" xfId="10" applyFont="1" applyFill="1" applyBorder="1" applyAlignment="1" applyProtection="1">
      <alignment horizontal="center"/>
    </xf>
    <xf numFmtId="9" fontId="0" fillId="0" borderId="0" xfId="10" applyFont="1" applyAlignment="1">
      <alignment horizontal="center"/>
    </xf>
    <xf numFmtId="9" fontId="17" fillId="0" borderId="0" xfId="10" applyFont="1" applyAlignment="1">
      <alignment horizontal="center"/>
    </xf>
    <xf numFmtId="9" fontId="17" fillId="4" borderId="0" xfId="10" applyFont="1" applyFill="1" applyAlignment="1">
      <alignment horizontal="center"/>
    </xf>
    <xf numFmtId="1" fontId="0" fillId="0" borderId="2" xfId="10" applyNumberFormat="1" applyFont="1" applyBorder="1" applyAlignment="1">
      <alignment horizontal="center"/>
    </xf>
    <xf numFmtId="0" fontId="22" fillId="8" borderId="2" xfId="0" applyFont="1" applyFill="1" applyBorder="1" applyAlignment="1">
      <alignment horizontal="center" vertical="center" wrapText="1"/>
    </xf>
    <xf numFmtId="3" fontId="22" fillId="8" borderId="6" xfId="0" applyNumberFormat="1" applyFont="1" applyFill="1" applyBorder="1" applyAlignment="1">
      <alignment horizontal="center" vertical="center" wrapText="1"/>
    </xf>
    <xf numFmtId="4" fontId="22" fillId="8" borderId="2" xfId="0" applyNumberFormat="1" applyFont="1" applyFill="1" applyBorder="1" applyAlignment="1">
      <alignment horizontal="center" vertical="center" wrapText="1"/>
    </xf>
    <xf numFmtId="3" fontId="22" fillId="8" borderId="11" xfId="0" applyNumberFormat="1" applyFont="1" applyFill="1" applyBorder="1" applyAlignment="1">
      <alignment horizontal="center" vertical="center" wrapText="1"/>
    </xf>
    <xf numFmtId="3" fontId="22" fillId="8" borderId="13" xfId="0" applyNumberFormat="1" applyFont="1" applyFill="1" applyBorder="1" applyAlignment="1">
      <alignment horizontal="center" vertical="center" wrapText="1"/>
    </xf>
    <xf numFmtId="3" fontId="22" fillId="8" borderId="12" xfId="0" applyNumberFormat="1" applyFont="1" applyFill="1" applyBorder="1" applyAlignment="1">
      <alignment horizontal="center" vertical="center" wrapText="1"/>
    </xf>
    <xf numFmtId="9" fontId="22" fillId="8" borderId="12" xfId="10" applyFont="1" applyFill="1" applyBorder="1" applyAlignment="1">
      <alignment horizontal="center" vertical="center" wrapText="1"/>
    </xf>
    <xf numFmtId="9" fontId="22" fillId="8" borderId="6" xfId="10" applyFont="1" applyFill="1" applyBorder="1" applyAlignment="1">
      <alignment horizontal="center" vertical="center" wrapText="1"/>
    </xf>
    <xf numFmtId="0" fontId="23" fillId="8" borderId="0" xfId="0" applyFont="1" applyFill="1" applyAlignment="1">
      <alignment vertical="center" wrapText="1"/>
    </xf>
    <xf numFmtId="0" fontId="14" fillId="2" borderId="2" xfId="0" applyFont="1" applyFill="1" applyBorder="1" applyAlignment="1">
      <alignment wrapText="1"/>
    </xf>
    <xf numFmtId="0" fontId="14" fillId="2" borderId="2" xfId="0" applyFont="1" applyFill="1" applyBorder="1"/>
    <xf numFmtId="0" fontId="14" fillId="2" borderId="2" xfId="0" applyFont="1" applyFill="1" applyBorder="1" applyAlignment="1">
      <alignment horizontal="left" wrapText="1"/>
    </xf>
    <xf numFmtId="0" fontId="5" fillId="2" borderId="0" xfId="7" applyNumberFormat="1" applyFont="1" applyFill="1" applyBorder="1" applyAlignment="1" applyProtection="1">
      <alignment horizontal="center"/>
    </xf>
    <xf numFmtId="0" fontId="9" fillId="2" borderId="0" xfId="7" applyNumberFormat="1" applyFont="1" applyFill="1" applyBorder="1" applyAlignment="1" applyProtection="1">
      <alignment horizontal="center"/>
    </xf>
    <xf numFmtId="0" fontId="9" fillId="2" borderId="0" xfId="7" applyNumberFormat="1" applyFont="1" applyFill="1" applyBorder="1" applyAlignment="1" applyProtection="1"/>
    <xf numFmtId="3" fontId="9" fillId="2" borderId="0" xfId="7" applyNumberFormat="1" applyFont="1" applyFill="1" applyBorder="1" applyAlignment="1" applyProtection="1">
      <alignment horizontal="center"/>
    </xf>
    <xf numFmtId="0" fontId="16" fillId="2" borderId="0" xfId="7" applyNumberFormat="1" applyFont="1" applyFill="1" applyBorder="1" applyAlignment="1" applyProtection="1">
      <alignment horizontal="center"/>
    </xf>
    <xf numFmtId="0" fontId="20" fillId="2" borderId="0" xfId="7" applyNumberFormat="1" applyFont="1" applyFill="1" applyBorder="1" applyAlignment="1" applyProtection="1">
      <alignment horizontal="center"/>
    </xf>
    <xf numFmtId="0" fontId="13" fillId="2" borderId="0" xfId="0" applyFont="1" applyFill="1"/>
    <xf numFmtId="3" fontId="0" fillId="2" borderId="2" xfId="0" applyNumberFormat="1" applyFill="1" applyBorder="1"/>
    <xf numFmtId="3" fontId="17" fillId="3" borderId="0" xfId="0" applyNumberFormat="1" applyFont="1" applyFill="1"/>
    <xf numFmtId="0" fontId="7" fillId="2" borderId="0" xfId="7" applyNumberFormat="1" applyFont="1" applyFill="1" applyBorder="1" applyAlignment="1" applyProtection="1">
      <alignment horizontal="left"/>
    </xf>
    <xf numFmtId="9" fontId="0" fillId="3" borderId="0" xfId="1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24" fillId="8" borderId="0" xfId="0" applyFont="1" applyFill="1"/>
    <xf numFmtId="0" fontId="2" fillId="8" borderId="0" xfId="0" applyFont="1" applyFill="1"/>
    <xf numFmtId="3" fontId="2" fillId="8" borderId="0" xfId="0" applyNumberFormat="1" applyFont="1" applyFill="1"/>
    <xf numFmtId="9" fontId="2" fillId="8" borderId="0" xfId="10" applyFont="1" applyFill="1" applyAlignment="1">
      <alignment horizontal="center"/>
    </xf>
    <xf numFmtId="0" fontId="13" fillId="2" borderId="0" xfId="0" applyFont="1" applyFill="1" applyAlignment="1">
      <alignment wrapText="1"/>
    </xf>
    <xf numFmtId="0" fontId="18" fillId="2" borderId="0" xfId="0" applyFont="1" applyFill="1"/>
    <xf numFmtId="0" fontId="17" fillId="2" borderId="0" xfId="0" applyFont="1" applyFill="1"/>
    <xf numFmtId="0" fontId="13" fillId="2" borderId="0" xfId="0" applyFont="1" applyFill="1" applyBorder="1"/>
    <xf numFmtId="0" fontId="22" fillId="2" borderId="0" xfId="0" applyFont="1" applyFill="1"/>
    <xf numFmtId="0" fontId="2" fillId="2" borderId="0" xfId="0" applyFont="1" applyFill="1"/>
    <xf numFmtId="3" fontId="0" fillId="4" borderId="0" xfId="0" applyNumberFormat="1" applyFill="1"/>
    <xf numFmtId="0" fontId="14" fillId="2" borderId="0" xfId="0" applyFont="1" applyFill="1"/>
    <xf numFmtId="0" fontId="14" fillId="2" borderId="0" xfId="0" applyFont="1" applyFill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/>
    </xf>
    <xf numFmtId="0" fontId="2" fillId="8" borderId="5" xfId="0" applyFont="1" applyFill="1" applyBorder="1" applyAlignment="1">
      <alignment horizontal="left"/>
    </xf>
    <xf numFmtId="0" fontId="30" fillId="2" borderId="2" xfId="0" applyFont="1" applyFill="1" applyBorder="1"/>
    <xf numFmtId="0" fontId="30" fillId="0" borderId="2" xfId="0" applyFont="1" applyFill="1" applyBorder="1"/>
    <xf numFmtId="0" fontId="28" fillId="0" borderId="2" xfId="0" applyFont="1" applyFill="1" applyBorder="1" applyAlignment="1">
      <alignment horizontal="left" vertical="center" wrapText="1"/>
    </xf>
    <xf numFmtId="0" fontId="33" fillId="8" borderId="5" xfId="0" applyFont="1" applyFill="1" applyBorder="1" applyAlignment="1">
      <alignment horizontal="center" vertical="center" wrapText="1"/>
    </xf>
    <xf numFmtId="9" fontId="33" fillId="8" borderId="15" xfId="10" applyFont="1" applyFill="1" applyBorder="1" applyAlignment="1">
      <alignment horizontal="center" vertical="center" wrapText="1"/>
    </xf>
    <xf numFmtId="9" fontId="33" fillId="8" borderId="14" xfId="10" applyFont="1" applyFill="1" applyBorder="1" applyAlignment="1">
      <alignment horizontal="center" vertical="center" wrapText="1"/>
    </xf>
    <xf numFmtId="0" fontId="34" fillId="8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 wrapText="1"/>
    </xf>
    <xf numFmtId="0" fontId="27" fillId="0" borderId="0" xfId="0" applyFont="1"/>
    <xf numFmtId="0" fontId="27" fillId="0" borderId="2" xfId="0" applyFont="1" applyBorder="1"/>
    <xf numFmtId="0" fontId="32" fillId="0" borderId="0" xfId="0" applyFont="1" applyFill="1" applyBorder="1"/>
    <xf numFmtId="0" fontId="6" fillId="0" borderId="0" xfId="7" applyNumberFormat="1" applyFont="1" applyFill="1" applyBorder="1" applyAlignment="1" applyProtection="1">
      <alignment horizontal="center" vertical="center" wrapText="1"/>
    </xf>
    <xf numFmtId="0" fontId="22" fillId="8" borderId="0" xfId="0" applyFont="1" applyFill="1" applyBorder="1"/>
    <xf numFmtId="167" fontId="13" fillId="2" borderId="0" xfId="0" applyNumberFormat="1" applyFont="1" applyFill="1" applyBorder="1"/>
    <xf numFmtId="167" fontId="22" fillId="8" borderId="0" xfId="0" applyNumberFormat="1" applyFont="1" applyFill="1" applyBorder="1"/>
    <xf numFmtId="9" fontId="22" fillId="8" borderId="2" xfId="0" applyNumberFormat="1" applyFont="1" applyFill="1" applyBorder="1" applyAlignment="1">
      <alignment horizontal="center"/>
    </xf>
    <xf numFmtId="43" fontId="22" fillId="8" borderId="2" xfId="1" applyFont="1" applyFill="1" applyBorder="1"/>
    <xf numFmtId="0" fontId="38" fillId="0" borderId="2" xfId="0" applyFont="1" applyFill="1" applyBorder="1" applyAlignment="1">
      <alignment horizontal="center"/>
    </xf>
    <xf numFmtId="0" fontId="22" fillId="8" borderId="11" xfId="0" applyFont="1" applyFill="1" applyBorder="1"/>
    <xf numFmtId="43" fontId="38" fillId="0" borderId="2" xfId="1" applyFont="1" applyFill="1" applyBorder="1"/>
    <xf numFmtId="0" fontId="38" fillId="0" borderId="2" xfId="0" applyFont="1" applyFill="1" applyBorder="1"/>
    <xf numFmtId="0" fontId="33" fillId="8" borderId="5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43" fontId="22" fillId="8" borderId="11" xfId="1" applyFont="1" applyFill="1" applyBorder="1"/>
    <xf numFmtId="43" fontId="13" fillId="2" borderId="0" xfId="1" applyFont="1" applyFill="1" applyBorder="1"/>
    <xf numFmtId="43" fontId="33" fillId="8" borderId="14" xfId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4" fontId="22" fillId="8" borderId="0" xfId="1" applyNumberFormat="1" applyFont="1" applyFill="1" applyBorder="1"/>
    <xf numFmtId="4" fontId="13" fillId="2" borderId="0" xfId="0" applyNumberFormat="1" applyFont="1" applyFill="1"/>
    <xf numFmtId="4" fontId="33" fillId="8" borderId="15" xfId="1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/>
    </xf>
    <xf numFmtId="14" fontId="38" fillId="0" borderId="2" xfId="0" applyNumberFormat="1" applyFont="1" applyFill="1" applyBorder="1" applyAlignment="1">
      <alignment horizontal="right"/>
    </xf>
    <xf numFmtId="0" fontId="2" fillId="8" borderId="6" xfId="0" applyFont="1" applyFill="1" applyBorder="1" applyAlignment="1">
      <alignment horizontal="left"/>
    </xf>
    <xf numFmtId="0" fontId="2" fillId="8" borderId="16" xfId="0" applyFont="1" applyFill="1" applyBorder="1" applyAlignment="1">
      <alignment horizontal="left"/>
    </xf>
    <xf numFmtId="0" fontId="22" fillId="8" borderId="6" xfId="0" applyFont="1" applyFill="1" applyBorder="1"/>
    <xf numFmtId="0" fontId="22" fillId="8" borderId="6" xfId="0" applyFont="1" applyFill="1" applyBorder="1" applyAlignment="1">
      <alignment horizontal="left"/>
    </xf>
    <xf numFmtId="0" fontId="32" fillId="3" borderId="0" xfId="0" applyFont="1" applyFill="1" applyBorder="1"/>
    <xf numFmtId="0" fontId="32" fillId="9" borderId="0" xfId="0" applyFont="1" applyFill="1" applyBorder="1"/>
    <xf numFmtId="43" fontId="38" fillId="2" borderId="2" xfId="1" applyFont="1" applyFill="1" applyBorder="1"/>
    <xf numFmtId="0" fontId="28" fillId="0" borderId="2" xfId="0" applyFont="1" applyFill="1" applyBorder="1" applyAlignment="1">
      <alignment wrapText="1"/>
    </xf>
    <xf numFmtId="0" fontId="27" fillId="0" borderId="2" xfId="0" applyFont="1" applyFill="1" applyBorder="1" applyAlignment="1">
      <alignment horizontal="left" vertical="center" wrapText="1"/>
    </xf>
    <xf numFmtId="14" fontId="38" fillId="0" borderId="2" xfId="0" applyNumberFormat="1" applyFont="1" applyFill="1" applyBorder="1"/>
    <xf numFmtId="0" fontId="37" fillId="0" borderId="2" xfId="0" applyFont="1" applyFill="1" applyBorder="1" applyAlignment="1">
      <alignment horizontal="left" vertical="center" wrapText="1"/>
    </xf>
    <xf numFmtId="43" fontId="38" fillId="0" borderId="6" xfId="1" applyFont="1" applyFill="1" applyBorder="1"/>
    <xf numFmtId="4" fontId="38" fillId="0" borderId="2" xfId="0" applyNumberFormat="1" applyFont="1" applyFill="1" applyBorder="1"/>
    <xf numFmtId="167" fontId="38" fillId="0" borderId="2" xfId="0" applyNumberFormat="1" applyFont="1" applyFill="1" applyBorder="1"/>
    <xf numFmtId="43" fontId="38" fillId="0" borderId="2" xfId="1" applyFont="1" applyFill="1" applyBorder="1" applyAlignment="1">
      <alignment vertical="center"/>
    </xf>
    <xf numFmtId="0" fontId="28" fillId="0" borderId="6" xfId="0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 wrapText="1"/>
    </xf>
    <xf numFmtId="9" fontId="38" fillId="0" borderId="2" xfId="0" applyNumberFormat="1" applyFont="1" applyFill="1" applyBorder="1"/>
    <xf numFmtId="0" fontId="38" fillId="0" borderId="2" xfId="0" applyFont="1" applyFill="1" applyBorder="1" applyAlignment="1">
      <alignment horizontal="left" vertical="center" wrapText="1"/>
    </xf>
    <xf numFmtId="43" fontId="38" fillId="0" borderId="2" xfId="1" applyFont="1" applyFill="1" applyBorder="1" applyAlignment="1">
      <alignment horizontal="right"/>
    </xf>
    <xf numFmtId="0" fontId="38" fillId="0" borderId="2" xfId="0" applyFont="1" applyFill="1" applyBorder="1" applyAlignment="1">
      <alignment vertical="center"/>
    </xf>
    <xf numFmtId="0" fontId="39" fillId="0" borderId="2" xfId="0" applyFont="1" applyFill="1" applyBorder="1" applyAlignment="1">
      <alignment horizontal="left"/>
    </xf>
    <xf numFmtId="43" fontId="39" fillId="0" borderId="2" xfId="1" applyFont="1" applyFill="1" applyBorder="1" applyAlignment="1">
      <alignment horizontal="left"/>
    </xf>
    <xf numFmtId="43" fontId="39" fillId="0" borderId="2" xfId="1" applyFont="1" applyFill="1" applyBorder="1"/>
    <xf numFmtId="4" fontId="39" fillId="0" borderId="2" xfId="1" applyNumberFormat="1" applyFont="1" applyFill="1" applyBorder="1"/>
    <xf numFmtId="9" fontId="38" fillId="0" borderId="2" xfId="0" applyNumberFormat="1" applyFont="1" applyFill="1" applyBorder="1" applyAlignment="1">
      <alignment horizontal="center"/>
    </xf>
    <xf numFmtId="0" fontId="28" fillId="0" borderId="2" xfId="0" applyFont="1" applyFill="1" applyBorder="1" applyAlignment="1">
      <alignment horizontal="left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/>
    </xf>
    <xf numFmtId="0" fontId="27" fillId="0" borderId="2" xfId="0" applyFont="1" applyFill="1" applyBorder="1"/>
    <xf numFmtId="0" fontId="37" fillId="0" borderId="2" xfId="0" applyFont="1" applyFill="1" applyBorder="1" applyAlignment="1">
      <alignment horizontal="center" vertical="center"/>
    </xf>
    <xf numFmtId="0" fontId="36" fillId="0" borderId="2" xfId="7" applyNumberFormat="1" applyFont="1" applyFill="1" applyBorder="1" applyAlignment="1" applyProtection="1">
      <alignment horizontal="center" vertical="center"/>
    </xf>
    <xf numFmtId="0" fontId="28" fillId="2" borderId="3" xfId="0" applyFont="1" applyFill="1" applyBorder="1" applyAlignment="1">
      <alignment horizontal="center"/>
    </xf>
    <xf numFmtId="0" fontId="38" fillId="2" borderId="2" xfId="0" applyFont="1" applyFill="1" applyBorder="1"/>
    <xf numFmtId="0" fontId="38" fillId="2" borderId="2" xfId="0" applyFont="1" applyFill="1" applyBorder="1" applyAlignment="1">
      <alignment horizontal="center"/>
    </xf>
    <xf numFmtId="167" fontId="38" fillId="2" borderId="2" xfId="0" applyNumberFormat="1" applyFont="1" applyFill="1" applyBorder="1"/>
    <xf numFmtId="14" fontId="38" fillId="2" borderId="2" xfId="0" applyNumberFormat="1" applyFont="1" applyFill="1" applyBorder="1"/>
    <xf numFmtId="0" fontId="37" fillId="2" borderId="2" xfId="0" applyFont="1" applyFill="1" applyBorder="1" applyAlignment="1">
      <alignment horizontal="left" vertical="center" wrapText="1"/>
    </xf>
    <xf numFmtId="4" fontId="38" fillId="2" borderId="2" xfId="0" applyNumberFormat="1" applyFont="1" applyFill="1" applyBorder="1"/>
    <xf numFmtId="4" fontId="42" fillId="2" borderId="15" xfId="10" applyNumberFormat="1" applyFont="1" applyFill="1" applyBorder="1" applyAlignment="1">
      <alignment horizontal="center" vertical="center" wrapText="1"/>
    </xf>
    <xf numFmtId="43" fontId="42" fillId="2" borderId="15" xfId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right"/>
    </xf>
    <xf numFmtId="9" fontId="38" fillId="2" borderId="2" xfId="0" applyNumberFormat="1" applyFont="1" applyFill="1" applyBorder="1"/>
    <xf numFmtId="0" fontId="28" fillId="2" borderId="2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left"/>
    </xf>
    <xf numFmtId="14" fontId="38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horizontal="left"/>
    </xf>
    <xf numFmtId="43" fontId="39" fillId="2" borderId="2" xfId="1" applyFont="1" applyFill="1" applyBorder="1" applyAlignment="1">
      <alignment horizontal="left"/>
    </xf>
    <xf numFmtId="43" fontId="39" fillId="2" borderId="2" xfId="1" applyFont="1" applyFill="1" applyBorder="1"/>
    <xf numFmtId="0" fontId="38" fillId="2" borderId="0" xfId="0" applyFont="1" applyFill="1" applyBorder="1"/>
    <xf numFmtId="167" fontId="38" fillId="2" borderId="0" xfId="0" applyNumberFormat="1" applyFont="1" applyFill="1" applyBorder="1"/>
    <xf numFmtId="14" fontId="38" fillId="2" borderId="0" xfId="0" applyNumberFormat="1" applyFont="1" applyFill="1" applyBorder="1"/>
    <xf numFmtId="0" fontId="38" fillId="2" borderId="11" xfId="0" applyFont="1" applyFill="1" applyBorder="1" applyAlignment="1">
      <alignment vertical="center"/>
    </xf>
    <xf numFmtId="43" fontId="38" fillId="2" borderId="11" xfId="1" applyFont="1" applyFill="1" applyBorder="1" applyAlignment="1">
      <alignment vertical="center"/>
    </xf>
    <xf numFmtId="0" fontId="38" fillId="2" borderId="11" xfId="0" applyFont="1" applyFill="1" applyBorder="1" applyAlignment="1">
      <alignment horizontal="center" vertical="center"/>
    </xf>
    <xf numFmtId="14" fontId="38" fillId="2" borderId="11" xfId="0" applyNumberFormat="1" applyFont="1" applyFill="1" applyBorder="1" applyAlignment="1">
      <alignment vertical="center"/>
    </xf>
    <xf numFmtId="4" fontId="33" fillId="8" borderId="15" xfId="1" applyNumberFormat="1" applyFont="1" applyFill="1" applyBorder="1" applyAlignment="1">
      <alignment horizontal="center" vertical="center" wrapText="1"/>
    </xf>
    <xf numFmtId="4" fontId="38" fillId="2" borderId="1" xfId="0" applyNumberFormat="1" applyFont="1" applyFill="1" applyBorder="1"/>
    <xf numFmtId="43" fontId="22" fillId="8" borderId="19" xfId="1" applyFont="1" applyFill="1" applyBorder="1"/>
    <xf numFmtId="9" fontId="33" fillId="8" borderId="2" xfId="10" applyFont="1" applyFill="1" applyBorder="1" applyAlignment="1">
      <alignment horizontal="center" vertical="center" wrapText="1"/>
    </xf>
    <xf numFmtId="166" fontId="38" fillId="2" borderId="2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/>
    <xf numFmtId="167" fontId="22" fillId="0" borderId="0" xfId="0" applyNumberFormat="1" applyFont="1" applyFill="1" applyBorder="1"/>
    <xf numFmtId="43" fontId="22" fillId="0" borderId="0" xfId="1" applyFont="1" applyFill="1" applyBorder="1"/>
    <xf numFmtId="0" fontId="2" fillId="0" borderId="0" xfId="0" applyFont="1" applyFill="1" applyBorder="1" applyAlignment="1">
      <alignment horizontal="left"/>
    </xf>
    <xf numFmtId="14" fontId="39" fillId="0" borderId="2" xfId="0" applyNumberFormat="1" applyFont="1" applyFill="1" applyBorder="1" applyAlignment="1">
      <alignment horizontal="left"/>
    </xf>
    <xf numFmtId="0" fontId="45" fillId="12" borderId="24" xfId="0" applyFont="1" applyFill="1" applyBorder="1" applyAlignment="1">
      <alignment horizontal="center" vertical="center" wrapText="1"/>
    </xf>
    <xf numFmtId="0" fontId="46" fillId="11" borderId="24" xfId="0" applyFont="1" applyFill="1" applyBorder="1" applyAlignment="1">
      <alignment vertical="center" wrapText="1"/>
    </xf>
    <xf numFmtId="0" fontId="46" fillId="11" borderId="24" xfId="0" applyFont="1" applyFill="1" applyBorder="1" applyAlignment="1">
      <alignment horizontal="center" vertical="center" wrapText="1"/>
    </xf>
    <xf numFmtId="0" fontId="46" fillId="13" borderId="24" xfId="0" applyFont="1" applyFill="1" applyBorder="1" applyAlignment="1">
      <alignment vertical="center" wrapText="1"/>
    </xf>
    <xf numFmtId="0" fontId="46" fillId="3" borderId="24" xfId="0" applyFont="1" applyFill="1" applyBorder="1" applyAlignment="1">
      <alignment vertical="center" wrapText="1"/>
    </xf>
    <xf numFmtId="0" fontId="46" fillId="14" borderId="24" xfId="0" applyFont="1" applyFill="1" applyBorder="1" applyAlignment="1">
      <alignment vertical="center" wrapText="1"/>
    </xf>
    <xf numFmtId="0" fontId="45" fillId="12" borderId="24" xfId="0" applyFont="1" applyFill="1" applyBorder="1" applyAlignment="1">
      <alignment horizontal="right" vertical="center" wrapText="1"/>
    </xf>
    <xf numFmtId="0" fontId="45" fillId="12" borderId="23" xfId="0" applyFont="1" applyFill="1" applyBorder="1" applyAlignment="1">
      <alignment horizontal="center" vertical="center" wrapText="1"/>
    </xf>
    <xf numFmtId="0" fontId="45" fillId="12" borderId="24" xfId="0" applyFont="1" applyFill="1" applyBorder="1" applyAlignment="1">
      <alignment vertical="center" wrapText="1"/>
    </xf>
    <xf numFmtId="0" fontId="46" fillId="11" borderId="23" xfId="0" applyFont="1" applyFill="1" applyBorder="1" applyAlignment="1">
      <alignment horizontal="center" vertical="center" wrapText="1"/>
    </xf>
    <xf numFmtId="0" fontId="46" fillId="11" borderId="24" xfId="0" applyFont="1" applyFill="1" applyBorder="1" applyAlignment="1">
      <alignment horizontal="right" vertical="center" wrapText="1"/>
    </xf>
    <xf numFmtId="0" fontId="45" fillId="12" borderId="23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43" fontId="14" fillId="0" borderId="2" xfId="1" applyFont="1" applyFill="1" applyBorder="1"/>
    <xf numFmtId="0" fontId="21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left" wrapText="1"/>
    </xf>
    <xf numFmtId="43" fontId="14" fillId="0" borderId="2" xfId="1" applyFont="1" applyBorder="1"/>
    <xf numFmtId="43" fontId="38" fillId="0" borderId="2" xfId="0" applyNumberFormat="1" applyFont="1" applyFill="1" applyBorder="1"/>
    <xf numFmtId="43" fontId="14" fillId="2" borderId="2" xfId="0" applyNumberFormat="1" applyFont="1" applyFill="1" applyBorder="1" applyAlignment="1">
      <alignment horizontal="center"/>
    </xf>
    <xf numFmtId="43" fontId="14" fillId="2" borderId="2" xfId="0" applyNumberFormat="1" applyFont="1" applyFill="1" applyBorder="1" applyAlignment="1">
      <alignment horizontal="center" vertical="center"/>
    </xf>
    <xf numFmtId="43" fontId="0" fillId="0" borderId="0" xfId="0" applyNumberFormat="1"/>
    <xf numFmtId="0" fontId="22" fillId="8" borderId="17" xfId="0" applyFont="1" applyFill="1" applyBorder="1"/>
    <xf numFmtId="43" fontId="22" fillId="8" borderId="17" xfId="1" applyFont="1" applyFill="1" applyBorder="1"/>
    <xf numFmtId="0" fontId="22" fillId="8" borderId="17" xfId="0" applyFont="1" applyFill="1" applyBorder="1" applyAlignment="1">
      <alignment horizontal="center"/>
    </xf>
    <xf numFmtId="0" fontId="34" fillId="8" borderId="2" xfId="0" applyFont="1" applyFill="1" applyBorder="1" applyAlignment="1">
      <alignment horizontal="center" vertical="center"/>
    </xf>
    <xf numFmtId="43" fontId="34" fillId="8" borderId="2" xfId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8" fillId="2" borderId="3" xfId="0" applyFont="1" applyFill="1" applyBorder="1" applyAlignment="1">
      <alignment wrapText="1"/>
    </xf>
    <xf numFmtId="0" fontId="27" fillId="0" borderId="2" xfId="0" applyFont="1" applyBorder="1" applyAlignment="1">
      <alignment wrapText="1"/>
    </xf>
    <xf numFmtId="0" fontId="35" fillId="8" borderId="2" xfId="0" applyFont="1" applyFill="1" applyBorder="1"/>
    <xf numFmtId="0" fontId="35" fillId="8" borderId="2" xfId="0" applyFont="1" applyFill="1" applyBorder="1" applyAlignment="1">
      <alignment wrapText="1"/>
    </xf>
    <xf numFmtId="0" fontId="27" fillId="0" borderId="0" xfId="0" applyFont="1" applyAlignment="1">
      <alignment wrapText="1"/>
    </xf>
    <xf numFmtId="0" fontId="27" fillId="0" borderId="3" xfId="0" applyFont="1" applyFill="1" applyBorder="1" applyAlignment="1">
      <alignment horizontal="left" wrapText="1"/>
    </xf>
    <xf numFmtId="0" fontId="2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27" fillId="2" borderId="3" xfId="0" applyFont="1" applyFill="1" applyBorder="1" applyAlignment="1">
      <alignment horizontal="left" vertical="center" wrapText="1"/>
    </xf>
    <xf numFmtId="0" fontId="27" fillId="0" borderId="3" xfId="0" applyFont="1" applyFill="1" applyBorder="1" applyAlignment="1">
      <alignment vertical="center" wrapText="1"/>
    </xf>
    <xf numFmtId="164" fontId="27" fillId="0" borderId="3" xfId="0" applyNumberFormat="1" applyFont="1" applyFill="1" applyBorder="1" applyAlignment="1">
      <alignment horizontal="left" wrapText="1"/>
    </xf>
    <xf numFmtId="0" fontId="27" fillId="0" borderId="17" xfId="0" applyFont="1" applyFill="1" applyBorder="1"/>
    <xf numFmtId="0" fontId="0" fillId="9" borderId="0" xfId="0" applyFill="1"/>
    <xf numFmtId="0" fontId="0" fillId="10" borderId="0" xfId="0" applyFill="1"/>
    <xf numFmtId="0" fontId="38" fillId="0" borderId="1" xfId="0" applyFont="1" applyFill="1" applyBorder="1"/>
    <xf numFmtId="0" fontId="32" fillId="8" borderId="2" xfId="0" applyFont="1" applyFill="1" applyBorder="1" applyAlignment="1">
      <alignment wrapText="1"/>
    </xf>
    <xf numFmtId="0" fontId="28" fillId="0" borderId="2" xfId="0" applyFont="1" applyFill="1" applyBorder="1" applyAlignment="1">
      <alignment vertical="center" wrapText="1"/>
    </xf>
    <xf numFmtId="0" fontId="28" fillId="0" borderId="3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right"/>
    </xf>
    <xf numFmtId="9" fontId="38" fillId="2" borderId="2" xfId="0" applyNumberFormat="1" applyFont="1" applyFill="1" applyBorder="1" applyAlignment="1">
      <alignment horizontal="center"/>
    </xf>
    <xf numFmtId="4" fontId="42" fillId="0" borderId="15" xfId="10" applyNumberFormat="1" applyFont="1" applyFill="1" applyBorder="1" applyAlignment="1">
      <alignment horizontal="center" vertical="center" wrapText="1"/>
    </xf>
    <xf numFmtId="43" fontId="42" fillId="0" borderId="15" xfId="1" applyFont="1" applyFill="1" applyBorder="1" applyAlignment="1">
      <alignment horizontal="center" vertical="center" wrapText="1"/>
    </xf>
    <xf numFmtId="9" fontId="38" fillId="15" borderId="2" xfId="0" applyNumberFormat="1" applyFont="1" applyFill="1" applyBorder="1" applyAlignment="1">
      <alignment horizontal="center"/>
    </xf>
    <xf numFmtId="43" fontId="38" fillId="0" borderId="2" xfId="1" applyFont="1" applyFill="1" applyBorder="1" applyAlignment="1">
      <alignment horizontal="center" vertical="center"/>
    </xf>
    <xf numFmtId="43" fontId="22" fillId="8" borderId="0" xfId="0" applyNumberFormat="1" applyFont="1" applyFill="1" applyBorder="1"/>
    <xf numFmtId="43" fontId="22" fillId="0" borderId="0" xfId="0" applyNumberFormat="1" applyFont="1" applyFill="1" applyBorder="1"/>
    <xf numFmtId="0" fontId="22" fillId="8" borderId="5" xfId="0" applyFont="1" applyFill="1" applyBorder="1"/>
    <xf numFmtId="0" fontId="22" fillId="8" borderId="5" xfId="0" applyFont="1" applyFill="1" applyBorder="1" applyAlignment="1">
      <alignment horizontal="left"/>
    </xf>
    <xf numFmtId="43" fontId="22" fillId="8" borderId="17" xfId="0" applyNumberFormat="1" applyFont="1" applyFill="1" applyBorder="1"/>
    <xf numFmtId="9" fontId="22" fillId="8" borderId="5" xfId="0" applyNumberFormat="1" applyFont="1" applyFill="1" applyBorder="1" applyAlignment="1">
      <alignment horizontal="center"/>
    </xf>
    <xf numFmtId="43" fontId="22" fillId="8" borderId="5" xfId="0" applyNumberFormat="1" applyFont="1" applyFill="1" applyBorder="1"/>
    <xf numFmtId="0" fontId="22" fillId="0" borderId="0" xfId="0" applyFont="1" applyFill="1" applyBorder="1" applyAlignment="1">
      <alignment horizontal="center"/>
    </xf>
    <xf numFmtId="9" fontId="22" fillId="0" borderId="0" xfId="0" applyNumberFormat="1" applyFont="1" applyFill="1" applyBorder="1" applyAlignment="1">
      <alignment horizontal="center"/>
    </xf>
    <xf numFmtId="4" fontId="22" fillId="0" borderId="0" xfId="1" applyNumberFormat="1" applyFont="1" applyFill="1" applyBorder="1"/>
    <xf numFmtId="43" fontId="22" fillId="8" borderId="5" xfId="1" applyFont="1" applyFill="1" applyBorder="1"/>
    <xf numFmtId="4" fontId="22" fillId="8" borderId="17" xfId="1" applyNumberFormat="1" applyFont="1" applyFill="1" applyBorder="1"/>
    <xf numFmtId="166" fontId="38" fillId="0" borderId="2" xfId="0" applyNumberFormat="1" applyFont="1" applyFill="1" applyBorder="1" applyAlignment="1">
      <alignment vertical="center"/>
    </xf>
    <xf numFmtId="4" fontId="38" fillId="0" borderId="1" xfId="0" applyNumberFormat="1" applyFont="1" applyFill="1" applyBorder="1"/>
    <xf numFmtId="9" fontId="39" fillId="0" borderId="2" xfId="0" applyNumberFormat="1" applyFont="1" applyFill="1" applyBorder="1" applyAlignment="1">
      <alignment horizontal="left"/>
    </xf>
    <xf numFmtId="0" fontId="38" fillId="0" borderId="2" xfId="0" applyFont="1" applyFill="1" applyBorder="1" applyAlignment="1">
      <alignment horizontal="center" vertical="center"/>
    </xf>
    <xf numFmtId="14" fontId="38" fillId="0" borderId="2" xfId="0" applyNumberFormat="1" applyFont="1" applyFill="1" applyBorder="1" applyAlignment="1">
      <alignment vertical="center"/>
    </xf>
    <xf numFmtId="0" fontId="28" fillId="0" borderId="11" xfId="0" applyFont="1" applyFill="1" applyBorder="1" applyAlignment="1">
      <alignment horizontal="center"/>
    </xf>
    <xf numFmtId="0" fontId="37" fillId="0" borderId="6" xfId="0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/>
    </xf>
    <xf numFmtId="14" fontId="38" fillId="0" borderId="6" xfId="0" applyNumberFormat="1" applyFont="1" applyFill="1" applyBorder="1" applyAlignment="1">
      <alignment horizontal="right"/>
    </xf>
    <xf numFmtId="167" fontId="38" fillId="0" borderId="6" xfId="0" applyNumberFormat="1" applyFont="1" applyFill="1" applyBorder="1"/>
    <xf numFmtId="0" fontId="38" fillId="0" borderId="6" xfId="0" applyFont="1" applyFill="1" applyBorder="1"/>
    <xf numFmtId="0" fontId="39" fillId="0" borderId="6" xfId="0" applyFont="1" applyFill="1" applyBorder="1" applyAlignment="1">
      <alignment horizontal="left"/>
    </xf>
    <xf numFmtId="43" fontId="39" fillId="0" borderId="6" xfId="1" applyFont="1" applyFill="1" applyBorder="1" applyAlignment="1">
      <alignment horizontal="left"/>
    </xf>
    <xf numFmtId="9" fontId="38" fillId="0" borderId="6" xfId="0" applyNumberFormat="1" applyFont="1" applyFill="1" applyBorder="1" applyAlignment="1">
      <alignment horizontal="center"/>
    </xf>
    <xf numFmtId="14" fontId="38" fillId="0" borderId="6" xfId="0" applyNumberFormat="1" applyFont="1" applyFill="1" applyBorder="1"/>
    <xf numFmtId="43" fontId="38" fillId="0" borderId="6" xfId="1" applyFont="1" applyFill="1" applyBorder="1" applyAlignment="1">
      <alignment horizontal="center" vertical="center"/>
    </xf>
    <xf numFmtId="43" fontId="38" fillId="0" borderId="6" xfId="0" applyNumberFormat="1" applyFont="1" applyFill="1" applyBorder="1"/>
    <xf numFmtId="4" fontId="42" fillId="0" borderId="18" xfId="10" applyNumberFormat="1" applyFont="1" applyFill="1" applyBorder="1" applyAlignment="1">
      <alignment horizontal="center" vertical="center" wrapText="1"/>
    </xf>
    <xf numFmtId="43" fontId="42" fillId="0" borderId="18" xfId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/>
    <xf numFmtId="0" fontId="38" fillId="0" borderId="6" xfId="0" applyFont="1" applyFill="1" applyBorder="1" applyAlignment="1">
      <alignment horizontal="right"/>
    </xf>
    <xf numFmtId="0" fontId="38" fillId="0" borderId="6" xfId="0" applyFont="1" applyFill="1" applyBorder="1" applyAlignment="1">
      <alignment vertical="center"/>
    </xf>
    <xf numFmtId="43" fontId="38" fillId="0" borderId="6" xfId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14" fontId="38" fillId="0" borderId="6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0" fillId="0" borderId="2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7" fillId="0" borderId="0" xfId="7" applyNumberFormat="1" applyFont="1" applyFill="1" applyBorder="1" applyAlignment="1" applyProtection="1">
      <alignment horizontal="center"/>
    </xf>
    <xf numFmtId="0" fontId="15" fillId="0" borderId="0" xfId="7" applyNumberFormat="1" applyFont="1" applyFill="1" applyBorder="1" applyAlignment="1" applyProtection="1">
      <alignment horizontal="center"/>
    </xf>
    <xf numFmtId="0" fontId="16" fillId="0" borderId="0" xfId="7" applyNumberFormat="1" applyFont="1" applyFill="1" applyBorder="1" applyAlignment="1" applyProtection="1">
      <alignment horizontal="center"/>
    </xf>
    <xf numFmtId="0" fontId="0" fillId="0" borderId="2" xfId="0" applyBorder="1" applyAlignment="1">
      <alignment horizontal="left" vertical="center"/>
    </xf>
    <xf numFmtId="3" fontId="17" fillId="0" borderId="7" xfId="0" applyNumberFormat="1" applyFont="1" applyBorder="1" applyAlignment="1">
      <alignment horizontal="center"/>
    </xf>
    <xf numFmtId="3" fontId="17" fillId="0" borderId="8" xfId="0" applyNumberFormat="1" applyFont="1" applyBorder="1" applyAlignment="1">
      <alignment horizontal="center"/>
    </xf>
    <xf numFmtId="3" fontId="17" fillId="0" borderId="9" xfId="0" applyNumberFormat="1" applyFont="1" applyBorder="1" applyAlignment="1">
      <alignment horizontal="center"/>
    </xf>
    <xf numFmtId="3" fontId="17" fillId="0" borderId="10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7" fillId="2" borderId="0" xfId="7" applyNumberFormat="1" applyFont="1" applyFill="1" applyBorder="1" applyAlignment="1" applyProtection="1">
      <alignment horizontal="center" wrapText="1"/>
    </xf>
    <xf numFmtId="0" fontId="45" fillId="12" borderId="20" xfId="0" applyFont="1" applyFill="1" applyBorder="1" applyAlignment="1">
      <alignment horizontal="center" vertical="center" wrapText="1"/>
    </xf>
    <xf numFmtId="0" fontId="45" fillId="12" borderId="21" xfId="0" applyFont="1" applyFill="1" applyBorder="1" applyAlignment="1">
      <alignment horizontal="center" vertical="center" wrapText="1"/>
    </xf>
    <xf numFmtId="0" fontId="45" fillId="12" borderId="22" xfId="0" applyFont="1" applyFill="1" applyBorder="1" applyAlignment="1">
      <alignment horizontal="center" vertical="center" wrapText="1"/>
    </xf>
    <xf numFmtId="0" fontId="46" fillId="11" borderId="25" xfId="0" applyFont="1" applyFill="1" applyBorder="1" applyAlignment="1">
      <alignment horizontal="center" vertical="center" wrapText="1"/>
    </xf>
    <xf numFmtId="0" fontId="46" fillId="11" borderId="23" xfId="0" applyFont="1" applyFill="1" applyBorder="1" applyAlignment="1">
      <alignment horizontal="center" vertical="center" wrapText="1"/>
    </xf>
    <xf numFmtId="0" fontId="47" fillId="11" borderId="25" xfId="11" applyFill="1" applyBorder="1" applyAlignment="1">
      <alignment vertical="center" wrapText="1"/>
    </xf>
    <xf numFmtId="0" fontId="47" fillId="11" borderId="23" xfId="11" applyFill="1" applyBorder="1" applyAlignment="1">
      <alignment vertical="center" wrapText="1"/>
    </xf>
    <xf numFmtId="0" fontId="46" fillId="14" borderId="25" xfId="0" applyFont="1" applyFill="1" applyBorder="1" applyAlignment="1">
      <alignment vertical="center" wrapText="1"/>
    </xf>
    <xf numFmtId="0" fontId="46" fillId="14" borderId="23" xfId="0" applyFont="1" applyFill="1" applyBorder="1" applyAlignment="1">
      <alignment vertical="center" wrapText="1"/>
    </xf>
    <xf numFmtId="0" fontId="46" fillId="11" borderId="25" xfId="0" applyFont="1" applyFill="1" applyBorder="1" applyAlignment="1">
      <alignment vertical="center" wrapText="1"/>
    </xf>
    <xf numFmtId="0" fontId="46" fillId="11" borderId="23" xfId="0" applyFont="1" applyFill="1" applyBorder="1" applyAlignment="1">
      <alignment vertical="center" wrapText="1"/>
    </xf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</cellXfs>
  <cellStyles count="13">
    <cellStyle name="=C:\WINNT\SYSTEM32\COMMAND.COM" xfId="9"/>
    <cellStyle name="Hipervínculo" xfId="11" builtinId="8"/>
    <cellStyle name="Millares" xfId="1" builtinId="3"/>
    <cellStyle name="Millares 2" xfId="4"/>
    <cellStyle name="Millares 2 3" xfId="5"/>
    <cellStyle name="Millares 5" xfId="8"/>
    <cellStyle name="Moneda 2" xfId="12"/>
    <cellStyle name="Normal" xfId="0" builtinId="0"/>
    <cellStyle name="Normal 2" xfId="3"/>
    <cellStyle name="Normal 2 3" xfId="6"/>
    <cellStyle name="Normal 3" xfId="2"/>
    <cellStyle name="Normal_PTTO JUNIO" xfId="7"/>
    <cellStyle name="Porcentaje" xfId="10" builtinId="5"/>
  </cellStyles>
  <dxfs count="0"/>
  <tableStyles count="0" defaultTableStyle="TableStyleMedium9" defaultPivotStyle="PivotStyleLight16"/>
  <colors>
    <mruColors>
      <color rgb="FF13C7F1"/>
      <color rgb="FFFF9900"/>
      <color rgb="FF95E6F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172.62.0.31/owa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23320</xdr:rowOff>
    </xdr:from>
    <xdr:to>
      <xdr:col>0</xdr:col>
      <xdr:colOff>571500</xdr:colOff>
      <xdr:row>3</xdr:row>
      <xdr:rowOff>110687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527" t="24349" r="63470" b="59115"/>
        <a:stretch>
          <a:fillRect/>
        </a:stretch>
      </xdr:blipFill>
      <xdr:spPr bwMode="auto">
        <a:xfrm>
          <a:off x="0" y="23320"/>
          <a:ext cx="571500" cy="706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1970690</xdr:colOff>
      <xdr:row>0</xdr:row>
      <xdr:rowOff>87040</xdr:rowOff>
    </xdr:from>
    <xdr:to>
      <xdr:col>3</xdr:col>
      <xdr:colOff>123825</xdr:colOff>
      <xdr:row>3</xdr:row>
      <xdr:rowOff>190378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8741" t="27865" r="70717" b="51302"/>
        <a:stretch>
          <a:fillRect/>
        </a:stretch>
      </xdr:blipFill>
      <xdr:spPr bwMode="auto">
        <a:xfrm>
          <a:off x="6123590" y="87040"/>
          <a:ext cx="648685" cy="7224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39687</xdr:rowOff>
    </xdr:from>
    <xdr:to>
      <xdr:col>1</xdr:col>
      <xdr:colOff>325438</xdr:colOff>
      <xdr:row>5</xdr:row>
      <xdr:rowOff>182617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527" t="24349" r="63470" b="59115"/>
        <a:stretch>
          <a:fillRect/>
        </a:stretch>
      </xdr:blipFill>
      <xdr:spPr bwMode="auto">
        <a:xfrm>
          <a:off x="71438" y="39687"/>
          <a:ext cx="571500" cy="698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79373</xdr:colOff>
      <xdr:row>0</xdr:row>
      <xdr:rowOff>71437</xdr:rowOff>
    </xdr:from>
    <xdr:to>
      <xdr:col>24</xdr:col>
      <xdr:colOff>639760</xdr:colOff>
      <xdr:row>5</xdr:row>
      <xdr:rowOff>174625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8741" t="27865" r="70717" b="51302"/>
        <a:stretch>
          <a:fillRect/>
        </a:stretch>
      </xdr:blipFill>
      <xdr:spPr bwMode="auto">
        <a:xfrm>
          <a:off x="8421686" y="71437"/>
          <a:ext cx="560387" cy="658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1</xdr:col>
      <xdr:colOff>95250</xdr:colOff>
      <xdr:row>13</xdr:row>
      <xdr:rowOff>95250</xdr:rowOff>
    </xdr:to>
    <xdr:pic>
      <xdr:nvPicPr>
        <xdr:cNvPr id="2" name="Imagen 1" descr="https://cdncache1-a.akamaihd.net/items/it/img/arrow-10x10.png">
          <a:hlinkClick xmlns:r="http://schemas.openxmlformats.org/officeDocument/2006/relationships" r:id="rId1" tooltip="Click to Continue &gt; by assistan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5154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95250</xdr:colOff>
      <xdr:row>17</xdr:row>
      <xdr:rowOff>95250</xdr:rowOff>
    </xdr:to>
    <xdr:pic>
      <xdr:nvPicPr>
        <xdr:cNvPr id="3" name="Imagen 2" descr="https://cdncache1-a.akamaihd.net/items/it/img/arrow-10x10.png">
          <a:hlinkClick xmlns:r="http://schemas.openxmlformats.org/officeDocument/2006/relationships" r:id="rId1" tooltip="Click to Continue &gt; by assistant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879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757238</xdr:colOff>
      <xdr:row>4</xdr:row>
      <xdr:rowOff>86254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527" t="24349" r="63470" b="59115"/>
        <a:stretch>
          <a:fillRect/>
        </a:stretch>
      </xdr:blipFill>
      <xdr:spPr bwMode="auto">
        <a:xfrm>
          <a:off x="0" y="0"/>
          <a:ext cx="757238" cy="876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28575</xdr:colOff>
      <xdr:row>0</xdr:row>
      <xdr:rowOff>57150</xdr:rowOff>
    </xdr:from>
    <xdr:to>
      <xdr:col>8</xdr:col>
      <xdr:colOff>20957</xdr:colOff>
      <xdr:row>4</xdr:row>
      <xdr:rowOff>135730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8741" t="27865" r="70717" b="51302"/>
        <a:stretch>
          <a:fillRect/>
        </a:stretch>
      </xdr:blipFill>
      <xdr:spPr bwMode="auto">
        <a:xfrm>
          <a:off x="6229350" y="57150"/>
          <a:ext cx="754382" cy="869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757238</xdr:colOff>
      <xdr:row>4</xdr:row>
      <xdr:rowOff>57679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0527" t="24349" r="63470" b="59115"/>
        <a:stretch>
          <a:fillRect/>
        </a:stretch>
      </xdr:blipFill>
      <xdr:spPr bwMode="auto">
        <a:xfrm>
          <a:off x="0" y="0"/>
          <a:ext cx="757238" cy="876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28575</xdr:colOff>
      <xdr:row>0</xdr:row>
      <xdr:rowOff>57150</xdr:rowOff>
    </xdr:from>
    <xdr:to>
      <xdr:col>8</xdr:col>
      <xdr:colOff>20957</xdr:colOff>
      <xdr:row>4</xdr:row>
      <xdr:rowOff>107155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8741" t="27865" r="70717" b="51302"/>
        <a:stretch>
          <a:fillRect/>
        </a:stretch>
      </xdr:blipFill>
      <xdr:spPr bwMode="auto">
        <a:xfrm>
          <a:off x="6886575" y="57150"/>
          <a:ext cx="754382" cy="869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o.calderon\Downloads\corporativo\infousr\DirEgresos%20Falta\Presupuesto\2006\PTTO%202006\PTTO%202006%2013%20DICIEMBRE\presentaci&#243;n\2da%20PRESENTACI&#211;N\PROYECTO%20PTTO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grafico"/>
      <sheetName val="NOMINA 2N"/>
      <sheetName val="NOMINA 3n"/>
      <sheetName val="NOMINA 4n"/>
      <sheetName val="CONC N2"/>
      <sheetName val="CONC N3"/>
      <sheetName val="CONC N4"/>
      <sheetName val="CONC"/>
      <sheetName val="GTO  N2"/>
      <sheetName val="GTO N3"/>
      <sheetName val="GTO N4"/>
      <sheetName val="GTO"/>
      <sheetName val="PROY 2006"/>
      <sheetName val="FORTAMUN"/>
      <sheetName val="FISM"/>
      <sheetName val="PROYECTOS"/>
      <sheetName val="EGRESOS"/>
      <sheetName val="ACUERDO"/>
      <sheetName val="PROY"/>
      <sheetName val="NOMINA RH"/>
    </sheetNames>
    <sheetDataSet>
      <sheetData sheetId="0"/>
      <sheetData sheetId="1"/>
      <sheetData sheetId="2"/>
      <sheetData sheetId="3"/>
      <sheetData sheetId="4">
        <row r="81">
          <cell r="DL81" t="str">
            <v>FONDO DE RETIRO</v>
          </cell>
          <cell r="DM81">
            <v>21000000</v>
          </cell>
        </row>
        <row r="82">
          <cell r="DL82" t="str">
            <v>INTEGRACION DE SUELDOS</v>
          </cell>
          <cell r="DM82">
            <v>20574760</v>
          </cell>
        </row>
        <row r="83">
          <cell r="DL83" t="str">
            <v>PREVISION SOCIAL</v>
          </cell>
          <cell r="DM83">
            <v>15170049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172.62.0.31/owa/" TargetMode="External"/><Relationship Id="rId1" Type="http://schemas.openxmlformats.org/officeDocument/2006/relationships/hyperlink" Target="https://172.62.0.31/owa/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N822"/>
  <sheetViews>
    <sheetView topLeftCell="B7" zoomScale="136" zoomScaleNormal="136" workbookViewId="0">
      <pane xSplit="2" ySplit="6" topLeftCell="D298" activePane="bottomRight" state="frozen"/>
      <selection activeCell="B7" sqref="B7"/>
      <selection pane="topRight" activeCell="E7" sqref="E7"/>
      <selection pane="bottomLeft" activeCell="B13" sqref="B13"/>
      <selection pane="bottomRight" activeCell="F308" sqref="F308"/>
    </sheetView>
  </sheetViews>
  <sheetFormatPr baseColWidth="10" defaultColWidth="11.42578125" defaultRowHeight="15" outlineLevelRow="2" outlineLevelCol="1" x14ac:dyDescent="0.25"/>
  <cols>
    <col min="1" max="1" width="12.5703125" bestFit="1" customWidth="1"/>
    <col min="2" max="2" width="9.7109375" style="18" customWidth="1"/>
    <col min="3" max="3" width="37.42578125" style="29" customWidth="1"/>
    <col min="4" max="4" width="8.7109375" style="18" bestFit="1" customWidth="1"/>
    <col min="5" max="5" width="45.5703125" hidden="1" customWidth="1" outlineLevel="1"/>
    <col min="6" max="6" width="13.42578125" style="43" customWidth="1" collapsed="1"/>
    <col min="7" max="9" width="13.42578125" style="43" customWidth="1"/>
    <col min="10" max="10" width="13.42578125" style="43" hidden="1" customWidth="1" outlineLevel="1"/>
    <col min="11" max="11" width="13.42578125" style="43" customWidth="1" collapsed="1"/>
    <col min="12" max="12" width="3.140625" style="5" customWidth="1"/>
    <col min="13" max="17" width="14" style="43" customWidth="1" outlineLevel="1"/>
    <col min="18" max="19" width="10.7109375" customWidth="1"/>
    <col min="20" max="20" width="23.42578125" customWidth="1"/>
  </cols>
  <sheetData>
    <row r="1" spans="1:40" s="2" customFormat="1" ht="16.5" x14ac:dyDescent="0.3">
      <c r="A1" s="315"/>
      <c r="B1" s="315"/>
      <c r="C1" s="27"/>
      <c r="D1" s="17"/>
      <c r="E1" s="1"/>
      <c r="F1" s="51"/>
      <c r="G1" s="51"/>
      <c r="H1" s="52"/>
      <c r="I1" s="52"/>
      <c r="J1" s="52"/>
      <c r="K1" s="9"/>
      <c r="L1" s="3"/>
      <c r="M1" s="9"/>
      <c r="N1" s="9"/>
      <c r="O1" s="9"/>
      <c r="P1" s="9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s="2" customFormat="1" ht="16.5" x14ac:dyDescent="0.3">
      <c r="A2" s="316" t="s">
        <v>69</v>
      </c>
      <c r="B2" s="316"/>
      <c r="C2" s="316"/>
      <c r="D2" s="13"/>
      <c r="E2" s="10"/>
      <c r="F2" s="53"/>
      <c r="G2" s="53"/>
      <c r="H2" s="52"/>
      <c r="I2" s="52"/>
      <c r="J2" s="52"/>
      <c r="K2" s="9"/>
      <c r="L2" s="3"/>
      <c r="M2" s="9"/>
      <c r="N2" s="9"/>
      <c r="O2" s="9"/>
      <c r="P2" s="9"/>
      <c r="Q2" s="9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s="2" customFormat="1" ht="15.75" x14ac:dyDescent="0.3">
      <c r="A3" s="316" t="s">
        <v>104</v>
      </c>
      <c r="B3" s="316"/>
      <c r="C3" s="316"/>
      <c r="D3" s="7"/>
      <c r="E3" s="11"/>
      <c r="F3" s="54"/>
      <c r="G3" s="54"/>
      <c r="H3" s="52"/>
      <c r="I3" s="52"/>
      <c r="J3" s="52"/>
      <c r="K3" s="9"/>
      <c r="L3" s="3"/>
      <c r="M3" s="9"/>
      <c r="N3" s="9"/>
      <c r="O3" s="9"/>
      <c r="P3" s="9"/>
      <c r="Q3" s="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s="2" customFormat="1" ht="15.75" x14ac:dyDescent="0.3">
      <c r="A4" s="317" t="s">
        <v>105</v>
      </c>
      <c r="B4" s="317"/>
      <c r="C4" s="317"/>
      <c r="D4" s="8"/>
      <c r="E4" s="12"/>
      <c r="F4" s="55"/>
      <c r="G4" s="55"/>
      <c r="H4" s="52"/>
      <c r="I4" s="52"/>
      <c r="J4" s="52"/>
      <c r="K4" s="9"/>
      <c r="L4" s="3"/>
      <c r="M4" s="9"/>
      <c r="N4" s="9"/>
      <c r="O4" s="9"/>
      <c r="P4" s="9"/>
      <c r="Q4" s="9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s="2" customFormat="1" ht="15.75" x14ac:dyDescent="0.3">
      <c r="A5" s="16" t="s">
        <v>72</v>
      </c>
      <c r="B5" s="14"/>
      <c r="C5" s="28"/>
      <c r="D5" s="8"/>
      <c r="E5" s="12"/>
      <c r="F5" s="55"/>
      <c r="G5" s="55"/>
      <c r="H5" s="52"/>
      <c r="I5" s="52"/>
      <c r="J5" s="52"/>
      <c r="K5" s="9"/>
      <c r="L5" s="3"/>
      <c r="M5" s="9"/>
      <c r="N5" s="9"/>
      <c r="O5" s="9"/>
      <c r="P5" s="9"/>
      <c r="Q5" s="9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7" spans="1:40" ht="15.75" thickBot="1" x14ac:dyDescent="0.3">
      <c r="A7" t="s">
        <v>72</v>
      </c>
    </row>
    <row r="8" spans="1:40" ht="15.75" thickBot="1" x14ac:dyDescent="0.3">
      <c r="F8" s="319" t="s">
        <v>395</v>
      </c>
      <c r="G8" s="320"/>
      <c r="H8" s="320"/>
      <c r="I8" s="320"/>
      <c r="J8" s="320"/>
      <c r="K8" s="321"/>
      <c r="L8" s="26"/>
      <c r="M8" s="319" t="s">
        <v>396</v>
      </c>
      <c r="N8" s="320"/>
      <c r="O8" s="320"/>
      <c r="P8" s="320"/>
      <c r="Q8" s="322"/>
      <c r="R8" s="323" t="s">
        <v>397</v>
      </c>
      <c r="S8" s="324"/>
    </row>
    <row r="9" spans="1:40" s="37" customFormat="1" ht="22.5" x14ac:dyDescent="0.2">
      <c r="A9" s="34" t="s">
        <v>379</v>
      </c>
      <c r="B9" s="34" t="s">
        <v>0</v>
      </c>
      <c r="C9" s="34" t="s">
        <v>67</v>
      </c>
      <c r="D9" s="34" t="s">
        <v>65</v>
      </c>
      <c r="E9" s="34" t="s">
        <v>68</v>
      </c>
      <c r="F9" s="44" t="s">
        <v>94</v>
      </c>
      <c r="G9" s="44" t="s">
        <v>394</v>
      </c>
      <c r="H9" s="44" t="s">
        <v>95</v>
      </c>
      <c r="I9" s="44" t="s">
        <v>234</v>
      </c>
      <c r="J9" s="44" t="s">
        <v>96</v>
      </c>
      <c r="K9" s="44" t="s">
        <v>96</v>
      </c>
      <c r="L9" s="36"/>
      <c r="M9" s="44" t="s">
        <v>94</v>
      </c>
      <c r="N9" s="44" t="s">
        <v>394</v>
      </c>
      <c r="O9" s="44" t="s">
        <v>95</v>
      </c>
      <c r="P9" s="44" t="s">
        <v>234</v>
      </c>
      <c r="Q9" s="44" t="s">
        <v>96</v>
      </c>
      <c r="R9" s="35" t="s">
        <v>398</v>
      </c>
      <c r="S9" s="35" t="s">
        <v>399</v>
      </c>
    </row>
    <row r="10" spans="1:40" ht="15" hidden="1" customHeight="1" outlineLevel="1" x14ac:dyDescent="0.25">
      <c r="A10" s="313">
        <v>111011</v>
      </c>
      <c r="B10" s="19">
        <v>14112</v>
      </c>
      <c r="C10" s="30" t="s">
        <v>154</v>
      </c>
      <c r="D10" s="19">
        <v>6140</v>
      </c>
      <c r="E10" s="15" t="s">
        <v>84</v>
      </c>
      <c r="F10" s="46">
        <v>0</v>
      </c>
      <c r="G10" s="46"/>
      <c r="H10" s="46">
        <v>0</v>
      </c>
      <c r="I10" s="46">
        <v>0</v>
      </c>
      <c r="J10" s="46">
        <v>0</v>
      </c>
      <c r="K10" s="46">
        <f>+F10-G10-I10</f>
        <v>0</v>
      </c>
      <c r="L10" s="24"/>
    </row>
    <row r="11" spans="1:40" ht="15" hidden="1" customHeight="1" outlineLevel="1" x14ac:dyDescent="0.25">
      <c r="A11" s="314"/>
      <c r="B11" s="19">
        <v>14000</v>
      </c>
      <c r="C11" s="30" t="s">
        <v>153</v>
      </c>
      <c r="D11" s="19"/>
      <c r="E11" s="15" t="s">
        <v>84</v>
      </c>
      <c r="F11" s="46">
        <v>0</v>
      </c>
      <c r="G11" s="46"/>
      <c r="H11" s="46">
        <v>0</v>
      </c>
      <c r="I11" s="46">
        <v>0</v>
      </c>
      <c r="J11" s="46">
        <v>0</v>
      </c>
      <c r="K11" s="46">
        <f>+F11-G11-I11</f>
        <v>0</v>
      </c>
      <c r="L11" s="24"/>
    </row>
    <row r="12" spans="1:40" hidden="1" outlineLevel="1" x14ac:dyDescent="0.25">
      <c r="F12" s="45">
        <v>0</v>
      </c>
      <c r="G12" s="45"/>
      <c r="H12" s="45">
        <v>0</v>
      </c>
      <c r="I12" s="45">
        <v>0</v>
      </c>
      <c r="J12" s="45">
        <v>0</v>
      </c>
    </row>
    <row r="13" spans="1:40" collapsed="1" x14ac:dyDescent="0.25"/>
    <row r="14" spans="1:40" ht="15" hidden="1" customHeight="1" outlineLevel="1" x14ac:dyDescent="0.25">
      <c r="A14" s="312">
        <v>112011</v>
      </c>
      <c r="B14" s="19">
        <v>15001</v>
      </c>
      <c r="C14" s="30" t="s">
        <v>226</v>
      </c>
      <c r="D14" s="19">
        <v>4420</v>
      </c>
      <c r="E14" s="15" t="s">
        <v>225</v>
      </c>
      <c r="F14" s="46">
        <v>4760377.5099999979</v>
      </c>
      <c r="G14" s="46"/>
      <c r="H14" s="46">
        <v>1319900</v>
      </c>
      <c r="I14" s="46">
        <v>2205200</v>
      </c>
      <c r="J14" s="46">
        <v>2555177.5099999979</v>
      </c>
      <c r="K14" s="46">
        <f>+F14-G14-I14</f>
        <v>2555177.5099999979</v>
      </c>
      <c r="L14" s="24"/>
    </row>
    <row r="15" spans="1:40" ht="15" hidden="1" customHeight="1" outlineLevel="1" x14ac:dyDescent="0.25">
      <c r="A15" s="312"/>
      <c r="B15" s="19">
        <v>31501</v>
      </c>
      <c r="C15" s="30" t="s">
        <v>142</v>
      </c>
      <c r="D15" s="19">
        <v>2460</v>
      </c>
      <c r="E15" s="15" t="s">
        <v>128</v>
      </c>
      <c r="F15" s="46">
        <v>8656204.7400000021</v>
      </c>
      <c r="G15" s="46"/>
      <c r="H15" s="46">
        <v>0</v>
      </c>
      <c r="I15" s="46">
        <v>8656204.7400000002</v>
      </c>
      <c r="J15" s="46">
        <v>0</v>
      </c>
      <c r="K15" s="46">
        <f t="shared" ref="K15:K39" si="0">+F15-G15-I15</f>
        <v>0</v>
      </c>
      <c r="L15" s="24"/>
    </row>
    <row r="16" spans="1:40" ht="15" hidden="1" customHeight="1" outlineLevel="1" x14ac:dyDescent="0.25">
      <c r="A16" s="312"/>
      <c r="B16" s="19"/>
      <c r="C16" s="30"/>
      <c r="D16" s="19">
        <v>3290</v>
      </c>
      <c r="E16" s="15" t="s">
        <v>29</v>
      </c>
      <c r="F16" s="46">
        <v>145624</v>
      </c>
      <c r="G16" s="46"/>
      <c r="H16" s="46">
        <v>36104.06</v>
      </c>
      <c r="I16" s="46">
        <v>83520</v>
      </c>
      <c r="J16" s="46">
        <v>62104</v>
      </c>
      <c r="K16" s="46">
        <f t="shared" si="0"/>
        <v>62104</v>
      </c>
      <c r="L16" s="24"/>
    </row>
    <row r="17" spans="1:12" ht="15" hidden="1" customHeight="1" outlineLevel="1" x14ac:dyDescent="0.25">
      <c r="A17" s="312"/>
      <c r="B17" s="19"/>
      <c r="C17" s="30"/>
      <c r="D17" s="19">
        <v>5410</v>
      </c>
      <c r="E17" s="15" t="s">
        <v>139</v>
      </c>
      <c r="F17" s="46">
        <v>6745080.5</v>
      </c>
      <c r="G17" s="46"/>
      <c r="H17" s="46">
        <v>0</v>
      </c>
      <c r="I17" s="46">
        <v>6745080</v>
      </c>
      <c r="J17" s="46">
        <v>0.5</v>
      </c>
      <c r="K17" s="46">
        <f t="shared" si="0"/>
        <v>0.5</v>
      </c>
      <c r="L17" s="24"/>
    </row>
    <row r="18" spans="1:12" ht="15" hidden="1" customHeight="1" outlineLevel="1" x14ac:dyDescent="0.25">
      <c r="A18" s="312"/>
      <c r="B18" s="19"/>
      <c r="C18" s="30"/>
      <c r="D18" s="19">
        <v>5630</v>
      </c>
      <c r="E18" s="15" t="s">
        <v>57</v>
      </c>
      <c r="F18" s="46">
        <v>3103658.88</v>
      </c>
      <c r="G18" s="46"/>
      <c r="H18" s="46">
        <v>0</v>
      </c>
      <c r="I18" s="46">
        <v>3103658.88</v>
      </c>
      <c r="J18" s="46">
        <v>0</v>
      </c>
      <c r="K18" s="46">
        <f t="shared" si="0"/>
        <v>0</v>
      </c>
      <c r="L18" s="24"/>
    </row>
    <row r="19" spans="1:12" ht="15" hidden="1" customHeight="1" outlineLevel="1" x14ac:dyDescent="0.25">
      <c r="A19" s="312"/>
      <c r="B19" s="19">
        <v>15000</v>
      </c>
      <c r="C19" s="30" t="s">
        <v>155</v>
      </c>
      <c r="D19" s="19">
        <v>6140</v>
      </c>
      <c r="E19" s="15" t="s">
        <v>84</v>
      </c>
      <c r="F19" s="46">
        <v>0</v>
      </c>
      <c r="G19" s="46"/>
      <c r="H19" s="46">
        <v>0</v>
      </c>
      <c r="I19" s="46">
        <v>0</v>
      </c>
      <c r="J19" s="46">
        <v>0</v>
      </c>
      <c r="K19" s="46">
        <f t="shared" si="0"/>
        <v>0</v>
      </c>
      <c r="L19" s="24"/>
    </row>
    <row r="20" spans="1:12" ht="15" hidden="1" customHeight="1" outlineLevel="1" x14ac:dyDescent="0.25">
      <c r="A20" s="312"/>
      <c r="B20" s="19">
        <v>15026</v>
      </c>
      <c r="C20" s="30" t="s">
        <v>156</v>
      </c>
      <c r="D20" s="19"/>
      <c r="E20" s="15" t="s">
        <v>84</v>
      </c>
      <c r="F20" s="46">
        <v>660863.29999999981</v>
      </c>
      <c r="G20" s="46"/>
      <c r="H20" s="46">
        <v>0</v>
      </c>
      <c r="I20" s="46">
        <v>660863.30000000005</v>
      </c>
      <c r="J20" s="46">
        <v>0</v>
      </c>
      <c r="K20" s="46">
        <f t="shared" si="0"/>
        <v>0</v>
      </c>
      <c r="L20" s="24"/>
    </row>
    <row r="21" spans="1:12" ht="15" hidden="1" customHeight="1" outlineLevel="1" x14ac:dyDescent="0.25">
      <c r="A21" s="312"/>
      <c r="B21" s="19">
        <v>15027</v>
      </c>
      <c r="C21" s="30" t="s">
        <v>157</v>
      </c>
      <c r="D21" s="19"/>
      <c r="E21" s="15" t="s">
        <v>84</v>
      </c>
      <c r="F21" s="46">
        <v>0</v>
      </c>
      <c r="G21" s="46"/>
      <c r="H21" s="46">
        <v>0</v>
      </c>
      <c r="I21" s="46">
        <v>0</v>
      </c>
      <c r="J21" s="46">
        <v>0</v>
      </c>
      <c r="K21" s="46">
        <f t="shared" si="0"/>
        <v>0</v>
      </c>
      <c r="L21" s="24"/>
    </row>
    <row r="22" spans="1:12" ht="15" hidden="1" customHeight="1" outlineLevel="1" x14ac:dyDescent="0.25">
      <c r="A22" s="312"/>
      <c r="B22" s="19">
        <v>15028</v>
      </c>
      <c r="C22" s="30" t="s">
        <v>158</v>
      </c>
      <c r="D22" s="19"/>
      <c r="E22" s="15" t="s">
        <v>84</v>
      </c>
      <c r="F22" s="46">
        <v>0</v>
      </c>
      <c r="G22" s="46"/>
      <c r="H22" s="46">
        <v>0</v>
      </c>
      <c r="I22" s="46">
        <v>0</v>
      </c>
      <c r="J22" s="46">
        <v>0</v>
      </c>
      <c r="K22" s="46">
        <f t="shared" si="0"/>
        <v>0</v>
      </c>
      <c r="L22" s="24"/>
    </row>
    <row r="23" spans="1:12" ht="15" hidden="1" customHeight="1" outlineLevel="1" x14ac:dyDescent="0.25">
      <c r="A23" s="312"/>
      <c r="B23" s="19">
        <v>15030</v>
      </c>
      <c r="C23" s="30" t="s">
        <v>159</v>
      </c>
      <c r="D23" s="19"/>
      <c r="E23" s="15" t="s">
        <v>84</v>
      </c>
      <c r="F23" s="46">
        <v>0</v>
      </c>
      <c r="G23" s="46"/>
      <c r="H23" s="46">
        <v>0</v>
      </c>
      <c r="I23" s="46">
        <v>0</v>
      </c>
      <c r="J23" s="46">
        <v>0</v>
      </c>
      <c r="K23" s="46">
        <f t="shared" si="0"/>
        <v>0</v>
      </c>
      <c r="L23" s="24"/>
    </row>
    <row r="24" spans="1:12" ht="15" hidden="1" customHeight="1" outlineLevel="1" x14ac:dyDescent="0.25">
      <c r="A24" s="312"/>
      <c r="B24" s="19">
        <v>15031</v>
      </c>
      <c r="C24" s="30" t="s">
        <v>160</v>
      </c>
      <c r="D24" s="19"/>
      <c r="E24" s="15" t="s">
        <v>84</v>
      </c>
      <c r="F24" s="46">
        <v>0</v>
      </c>
      <c r="G24" s="46"/>
      <c r="H24" s="46">
        <v>0</v>
      </c>
      <c r="I24" s="46">
        <v>0</v>
      </c>
      <c r="J24" s="46">
        <v>0</v>
      </c>
      <c r="K24" s="46">
        <f t="shared" si="0"/>
        <v>0</v>
      </c>
      <c r="L24" s="24"/>
    </row>
    <row r="25" spans="1:12" ht="15" hidden="1" customHeight="1" outlineLevel="1" x14ac:dyDescent="0.25">
      <c r="A25" s="312"/>
      <c r="B25" s="19">
        <v>15032</v>
      </c>
      <c r="C25" s="30" t="s">
        <v>161</v>
      </c>
      <c r="D25" s="19"/>
      <c r="E25" s="15" t="s">
        <v>84</v>
      </c>
      <c r="F25" s="46">
        <v>0</v>
      </c>
      <c r="G25" s="46"/>
      <c r="H25" s="46">
        <v>0</v>
      </c>
      <c r="I25" s="46">
        <v>0</v>
      </c>
      <c r="J25" s="46">
        <v>0</v>
      </c>
      <c r="K25" s="46">
        <f t="shared" si="0"/>
        <v>0</v>
      </c>
      <c r="L25" s="24"/>
    </row>
    <row r="26" spans="1:12" ht="15" hidden="1" customHeight="1" outlineLevel="1" x14ac:dyDescent="0.25">
      <c r="A26" s="312"/>
      <c r="B26" s="19">
        <v>15039</v>
      </c>
      <c r="C26" s="30" t="s">
        <v>162</v>
      </c>
      <c r="D26" s="19"/>
      <c r="E26" s="15" t="s">
        <v>84</v>
      </c>
      <c r="F26" s="46">
        <v>173594.17000000004</v>
      </c>
      <c r="G26" s="46"/>
      <c r="H26" s="46">
        <v>0</v>
      </c>
      <c r="I26" s="46">
        <v>0</v>
      </c>
      <c r="J26" s="46">
        <v>173594.17000000004</v>
      </c>
      <c r="K26" s="46">
        <f t="shared" si="0"/>
        <v>173594.17000000004</v>
      </c>
      <c r="L26" s="24"/>
    </row>
    <row r="27" spans="1:12" ht="15" hidden="1" customHeight="1" outlineLevel="1" x14ac:dyDescent="0.25">
      <c r="A27" s="312"/>
      <c r="B27" s="19">
        <v>15045</v>
      </c>
      <c r="C27" s="30" t="s">
        <v>163</v>
      </c>
      <c r="D27" s="19"/>
      <c r="E27" s="15" t="s">
        <v>84</v>
      </c>
      <c r="F27" s="46">
        <v>21485.840000000004</v>
      </c>
      <c r="G27" s="46"/>
      <c r="H27" s="46">
        <v>0</v>
      </c>
      <c r="I27" s="46">
        <v>21485.84</v>
      </c>
      <c r="J27" s="46">
        <v>0</v>
      </c>
      <c r="K27" s="46">
        <f t="shared" si="0"/>
        <v>0</v>
      </c>
      <c r="L27" s="24"/>
    </row>
    <row r="28" spans="1:12" ht="15" hidden="1" customHeight="1" outlineLevel="1" x14ac:dyDescent="0.25">
      <c r="A28" s="312"/>
      <c r="B28" s="19">
        <v>15046</v>
      </c>
      <c r="C28" s="30" t="s">
        <v>164</v>
      </c>
      <c r="D28" s="19"/>
      <c r="E28" s="15" t="s">
        <v>84</v>
      </c>
      <c r="F28" s="46">
        <v>0</v>
      </c>
      <c r="G28" s="46"/>
      <c r="H28" s="46">
        <v>0</v>
      </c>
      <c r="I28" s="46">
        <v>0</v>
      </c>
      <c r="J28" s="46">
        <v>0</v>
      </c>
      <c r="K28" s="46">
        <f t="shared" si="0"/>
        <v>0</v>
      </c>
      <c r="L28" s="24"/>
    </row>
    <row r="29" spans="1:12" ht="15" hidden="1" customHeight="1" outlineLevel="1" x14ac:dyDescent="0.25">
      <c r="A29" s="312"/>
      <c r="B29" s="19">
        <v>15048</v>
      </c>
      <c r="C29" s="30" t="s">
        <v>165</v>
      </c>
      <c r="D29" s="19"/>
      <c r="E29" s="15" t="s">
        <v>84</v>
      </c>
      <c r="F29" s="46">
        <v>0</v>
      </c>
      <c r="G29" s="46"/>
      <c r="H29" s="46">
        <v>0</v>
      </c>
      <c r="I29" s="46">
        <v>0</v>
      </c>
      <c r="J29" s="46">
        <v>0</v>
      </c>
      <c r="K29" s="46">
        <f t="shared" si="0"/>
        <v>0</v>
      </c>
      <c r="L29" s="24"/>
    </row>
    <row r="30" spans="1:12" ht="15" hidden="1" customHeight="1" outlineLevel="1" x14ac:dyDescent="0.25">
      <c r="A30" s="312"/>
      <c r="B30" s="19">
        <v>15049</v>
      </c>
      <c r="C30" s="30" t="s">
        <v>166</v>
      </c>
      <c r="D30" s="19"/>
      <c r="E30" s="15" t="s">
        <v>84</v>
      </c>
      <c r="F30" s="46">
        <v>0</v>
      </c>
      <c r="G30" s="46"/>
      <c r="H30" s="46">
        <v>0</v>
      </c>
      <c r="I30" s="46">
        <v>0</v>
      </c>
      <c r="J30" s="46">
        <v>0</v>
      </c>
      <c r="K30" s="46">
        <f t="shared" si="0"/>
        <v>0</v>
      </c>
      <c r="L30" s="24"/>
    </row>
    <row r="31" spans="1:12" ht="15" hidden="1" customHeight="1" outlineLevel="1" x14ac:dyDescent="0.25">
      <c r="A31" s="312"/>
      <c r="B31" s="19">
        <v>15053</v>
      </c>
      <c r="C31" s="30" t="s">
        <v>167</v>
      </c>
      <c r="D31" s="19"/>
      <c r="E31" s="15" t="s">
        <v>84</v>
      </c>
      <c r="F31" s="46">
        <v>0</v>
      </c>
      <c r="G31" s="46"/>
      <c r="H31" s="46">
        <v>0</v>
      </c>
      <c r="I31" s="46">
        <v>0</v>
      </c>
      <c r="J31" s="46">
        <v>0</v>
      </c>
      <c r="K31" s="46">
        <f t="shared" si="0"/>
        <v>0</v>
      </c>
      <c r="L31" s="24"/>
    </row>
    <row r="32" spans="1:12" ht="15" hidden="1" customHeight="1" outlineLevel="1" x14ac:dyDescent="0.25">
      <c r="A32" s="312"/>
      <c r="B32" s="19">
        <v>15065</v>
      </c>
      <c r="C32" s="30" t="s">
        <v>168</v>
      </c>
      <c r="D32" s="19"/>
      <c r="E32" s="15" t="s">
        <v>84</v>
      </c>
      <c r="F32" s="46">
        <v>0</v>
      </c>
      <c r="G32" s="46"/>
      <c r="H32" s="46">
        <v>0</v>
      </c>
      <c r="I32" s="46">
        <v>0</v>
      </c>
      <c r="J32" s="46">
        <v>0</v>
      </c>
      <c r="K32" s="46">
        <f t="shared" si="0"/>
        <v>0</v>
      </c>
      <c r="L32" s="24"/>
    </row>
    <row r="33" spans="1:19" ht="15" hidden="1" customHeight="1" outlineLevel="1" x14ac:dyDescent="0.25">
      <c r="A33" s="312"/>
      <c r="B33" s="19">
        <v>15067</v>
      </c>
      <c r="C33" s="30" t="s">
        <v>169</v>
      </c>
      <c r="D33" s="19"/>
      <c r="E33" s="15" t="s">
        <v>84</v>
      </c>
      <c r="F33" s="46">
        <v>0</v>
      </c>
      <c r="G33" s="46"/>
      <c r="H33" s="46">
        <v>0</v>
      </c>
      <c r="I33" s="46">
        <v>0</v>
      </c>
      <c r="J33" s="46">
        <v>0</v>
      </c>
      <c r="K33" s="46">
        <f t="shared" si="0"/>
        <v>0</v>
      </c>
      <c r="L33" s="24"/>
    </row>
    <row r="34" spans="1:19" ht="15" hidden="1" customHeight="1" outlineLevel="1" x14ac:dyDescent="0.25">
      <c r="A34" s="312"/>
      <c r="B34" s="19">
        <v>15069</v>
      </c>
      <c r="C34" s="30" t="s">
        <v>170</v>
      </c>
      <c r="D34" s="19"/>
      <c r="E34" s="15" t="s">
        <v>84</v>
      </c>
      <c r="F34" s="46">
        <v>35239.31</v>
      </c>
      <c r="G34" s="46"/>
      <c r="H34" s="46">
        <v>0</v>
      </c>
      <c r="I34" s="46">
        <v>35239.31</v>
      </c>
      <c r="J34" s="46">
        <v>0</v>
      </c>
      <c r="K34" s="46">
        <f t="shared" si="0"/>
        <v>0</v>
      </c>
      <c r="L34" s="24"/>
    </row>
    <row r="35" spans="1:19" ht="15" hidden="1" customHeight="1" outlineLevel="1" x14ac:dyDescent="0.25">
      <c r="A35" s="312"/>
      <c r="B35" s="19">
        <v>21501</v>
      </c>
      <c r="C35" s="30" t="s">
        <v>136</v>
      </c>
      <c r="D35" s="19">
        <v>2610</v>
      </c>
      <c r="E35" s="15" t="s">
        <v>2</v>
      </c>
      <c r="F35" s="46">
        <v>384764.48</v>
      </c>
      <c r="G35" s="46"/>
      <c r="H35" s="46">
        <v>0</v>
      </c>
      <c r="I35" s="46">
        <v>384764.48000000004</v>
      </c>
      <c r="J35" s="46">
        <v>0</v>
      </c>
      <c r="K35" s="46">
        <f t="shared" si="0"/>
        <v>0</v>
      </c>
      <c r="L35" s="24"/>
    </row>
    <row r="36" spans="1:19" ht="15" hidden="1" customHeight="1" outlineLevel="1" x14ac:dyDescent="0.25">
      <c r="A36" s="312"/>
      <c r="B36" s="19"/>
      <c r="C36" s="30"/>
      <c r="D36" s="19">
        <v>3390</v>
      </c>
      <c r="E36" s="15" t="s">
        <v>122</v>
      </c>
      <c r="F36" s="46">
        <v>737441.00000000012</v>
      </c>
      <c r="G36" s="46"/>
      <c r="H36" s="46">
        <v>0</v>
      </c>
      <c r="I36" s="46">
        <v>737441</v>
      </c>
      <c r="J36" s="46">
        <v>0</v>
      </c>
      <c r="K36" s="46">
        <f t="shared" si="0"/>
        <v>0</v>
      </c>
      <c r="L36" s="24"/>
    </row>
    <row r="37" spans="1:19" ht="15" hidden="1" customHeight="1" outlineLevel="1" x14ac:dyDescent="0.25">
      <c r="A37" s="312"/>
      <c r="B37" s="19"/>
      <c r="C37" s="30"/>
      <c r="D37" s="19">
        <v>3580</v>
      </c>
      <c r="E37" s="15" t="s">
        <v>93</v>
      </c>
      <c r="F37" s="46">
        <v>0</v>
      </c>
      <c r="G37" s="46"/>
      <c r="H37" s="46">
        <v>0</v>
      </c>
      <c r="I37" s="46">
        <v>0</v>
      </c>
      <c r="J37" s="46">
        <v>0</v>
      </c>
      <c r="K37" s="46">
        <f t="shared" si="0"/>
        <v>0</v>
      </c>
      <c r="L37" s="24"/>
    </row>
    <row r="38" spans="1:19" ht="15" hidden="1" customHeight="1" outlineLevel="1" x14ac:dyDescent="0.25">
      <c r="A38" s="312"/>
      <c r="B38" s="19"/>
      <c r="C38" s="30"/>
      <c r="D38" s="19">
        <v>3940</v>
      </c>
      <c r="E38" s="15" t="s">
        <v>137</v>
      </c>
      <c r="F38" s="46">
        <v>270703.48000000021</v>
      </c>
      <c r="G38" s="46"/>
      <c r="H38" s="46">
        <v>0</v>
      </c>
      <c r="I38" s="46">
        <v>270703.48</v>
      </c>
      <c r="J38" s="46">
        <v>0</v>
      </c>
      <c r="K38" s="46">
        <f t="shared" si="0"/>
        <v>0</v>
      </c>
      <c r="L38" s="24"/>
    </row>
    <row r="39" spans="1:19" ht="15" hidden="1" customHeight="1" outlineLevel="1" x14ac:dyDescent="0.25">
      <c r="A39" s="312"/>
      <c r="B39" s="19">
        <v>15068</v>
      </c>
      <c r="C39" s="30" t="s">
        <v>236</v>
      </c>
      <c r="D39" s="19">
        <v>6140</v>
      </c>
      <c r="E39" s="15" t="s">
        <v>84</v>
      </c>
      <c r="F39" s="46">
        <v>49611.6</v>
      </c>
      <c r="G39" s="46"/>
      <c r="H39" s="46">
        <v>0</v>
      </c>
      <c r="I39" s="46">
        <v>49611.6</v>
      </c>
      <c r="J39" s="46">
        <v>0</v>
      </c>
      <c r="K39" s="46">
        <f t="shared" si="0"/>
        <v>0</v>
      </c>
      <c r="L39" s="24"/>
    </row>
    <row r="40" spans="1:19" s="20" customFormat="1" hidden="1" outlineLevel="1" x14ac:dyDescent="0.25">
      <c r="B40" s="23"/>
      <c r="C40" s="31"/>
      <c r="D40" s="23"/>
      <c r="E40" s="22"/>
      <c r="F40" s="48">
        <v>25744648.810000002</v>
      </c>
      <c r="G40" s="48"/>
      <c r="H40" s="48">
        <v>1356004.06</v>
      </c>
      <c r="I40" s="48">
        <v>22953772.630000003</v>
      </c>
      <c r="J40" s="48">
        <v>2790876.1799999978</v>
      </c>
      <c r="K40" s="48"/>
      <c r="L40" s="22"/>
      <c r="M40" s="45"/>
      <c r="N40" s="45"/>
      <c r="O40" s="45"/>
      <c r="P40" s="45"/>
      <c r="Q40" s="45"/>
    </row>
    <row r="41" spans="1:19" collapsed="1" x14ac:dyDescent="0.25"/>
    <row r="42" spans="1:19" x14ac:dyDescent="0.25">
      <c r="A42" s="318">
        <v>113011</v>
      </c>
      <c r="B42" s="19">
        <v>101601</v>
      </c>
      <c r="C42" s="30" t="s">
        <v>131</v>
      </c>
      <c r="D42" s="19">
        <v>6120</v>
      </c>
      <c r="E42" s="15" t="s">
        <v>63</v>
      </c>
      <c r="F42" s="46">
        <v>0</v>
      </c>
      <c r="G42" s="46"/>
      <c r="H42" s="46">
        <v>0</v>
      </c>
      <c r="I42" s="46">
        <v>0</v>
      </c>
      <c r="J42" s="46">
        <v>0</v>
      </c>
      <c r="K42" s="46">
        <f>+F42-I42</f>
        <v>0</v>
      </c>
      <c r="L42" s="25"/>
      <c r="M42" s="46">
        <f>+F42</f>
        <v>0</v>
      </c>
      <c r="N42" s="46">
        <f>+G42</f>
        <v>0</v>
      </c>
      <c r="O42" s="46">
        <f>+M42-Q42</f>
        <v>0</v>
      </c>
      <c r="P42" s="46">
        <f>+I42</f>
        <v>0</v>
      </c>
      <c r="Q42" s="46">
        <f t="shared" ref="Q42:Q105" si="1">+M42-P42</f>
        <v>0</v>
      </c>
      <c r="R42" s="15"/>
      <c r="S42" s="15"/>
    </row>
    <row r="43" spans="1:19" x14ac:dyDescent="0.25">
      <c r="A43" s="318"/>
      <c r="B43" s="19">
        <v>16001</v>
      </c>
      <c r="C43" s="30" t="s">
        <v>134</v>
      </c>
      <c r="D43" s="19">
        <v>2110</v>
      </c>
      <c r="E43" s="15" t="s">
        <v>78</v>
      </c>
      <c r="F43" s="46">
        <v>164309.41</v>
      </c>
      <c r="G43" s="46"/>
      <c r="H43" s="46">
        <v>71652.01999999999</v>
      </c>
      <c r="I43" s="46">
        <v>70935.909999999989</v>
      </c>
      <c r="J43" s="46">
        <v>93373.500000000015</v>
      </c>
      <c r="K43" s="46">
        <f t="shared" ref="K43:K106" si="2">+F43-I43</f>
        <v>93373.500000000015</v>
      </c>
      <c r="L43" s="25"/>
      <c r="M43" s="46">
        <f t="shared" ref="M43:M106" si="3">+F43</f>
        <v>164309.41</v>
      </c>
      <c r="N43" s="46">
        <f t="shared" ref="N43:N106" si="4">+G43</f>
        <v>0</v>
      </c>
      <c r="O43" s="46">
        <f t="shared" ref="O43:O106" si="5">+H43</f>
        <v>71652.01999999999</v>
      </c>
      <c r="P43" s="46">
        <f t="shared" ref="P43:P106" si="6">+I43</f>
        <v>70935.909999999989</v>
      </c>
      <c r="Q43" s="46">
        <f t="shared" si="1"/>
        <v>93373.500000000015</v>
      </c>
      <c r="R43" s="15"/>
      <c r="S43" s="15"/>
    </row>
    <row r="44" spans="1:19" ht="15" hidden="1" customHeight="1" outlineLevel="1" x14ac:dyDescent="0.25">
      <c r="A44" s="318"/>
      <c r="B44" s="19"/>
      <c r="C44" s="30"/>
      <c r="D44" s="19">
        <v>2120</v>
      </c>
      <c r="E44" s="15" t="s">
        <v>85</v>
      </c>
      <c r="F44" s="46">
        <v>121.08999999999651</v>
      </c>
      <c r="G44" s="46"/>
      <c r="H44" s="46">
        <v>0</v>
      </c>
      <c r="I44" s="46">
        <v>0</v>
      </c>
      <c r="J44" s="46">
        <v>121.08999999999651</v>
      </c>
      <c r="K44" s="46">
        <f t="shared" si="2"/>
        <v>121.08999999999651</v>
      </c>
      <c r="L44" s="25"/>
      <c r="M44" s="46">
        <f t="shared" si="3"/>
        <v>121.08999999999651</v>
      </c>
      <c r="N44" s="46">
        <f t="shared" si="4"/>
        <v>0</v>
      </c>
      <c r="O44" s="46">
        <f t="shared" si="5"/>
        <v>0</v>
      </c>
      <c r="P44" s="46">
        <f t="shared" si="6"/>
        <v>0</v>
      </c>
      <c r="Q44" s="46">
        <f t="shared" si="1"/>
        <v>121.08999999999651</v>
      </c>
      <c r="R44" s="15"/>
      <c r="S44" s="15"/>
    </row>
    <row r="45" spans="1:19" ht="15" hidden="1" customHeight="1" outlineLevel="1" x14ac:dyDescent="0.25">
      <c r="A45" s="318"/>
      <c r="B45" s="19"/>
      <c r="C45" s="30"/>
      <c r="D45" s="19">
        <v>2140</v>
      </c>
      <c r="E45" s="15" t="s">
        <v>125</v>
      </c>
      <c r="F45" s="46">
        <v>249298.65000000002</v>
      </c>
      <c r="G45" s="46"/>
      <c r="H45" s="46">
        <v>25642.400000000001</v>
      </c>
      <c r="I45" s="46">
        <v>132115.54</v>
      </c>
      <c r="J45" s="46">
        <v>117183.11000000002</v>
      </c>
      <c r="K45" s="46">
        <f t="shared" si="2"/>
        <v>117183.11000000002</v>
      </c>
      <c r="L45" s="25"/>
      <c r="M45" s="46">
        <f t="shared" si="3"/>
        <v>249298.65000000002</v>
      </c>
      <c r="N45" s="46">
        <f t="shared" si="4"/>
        <v>0</v>
      </c>
      <c r="O45" s="46">
        <f t="shared" si="5"/>
        <v>25642.400000000001</v>
      </c>
      <c r="P45" s="46">
        <f t="shared" si="6"/>
        <v>132115.54</v>
      </c>
      <c r="Q45" s="46">
        <f t="shared" si="1"/>
        <v>117183.11000000002</v>
      </c>
      <c r="R45" s="15"/>
      <c r="S45" s="15"/>
    </row>
    <row r="46" spans="1:19" ht="15" hidden="1" customHeight="1" outlineLevel="1" x14ac:dyDescent="0.25">
      <c r="A46" s="318"/>
      <c r="B46" s="19"/>
      <c r="C46" s="30"/>
      <c r="D46" s="19">
        <v>2150</v>
      </c>
      <c r="E46" s="15" t="s">
        <v>118</v>
      </c>
      <c r="F46" s="46">
        <v>245098.21999999991</v>
      </c>
      <c r="G46" s="46"/>
      <c r="H46" s="46">
        <v>29835.200000000001</v>
      </c>
      <c r="I46" s="46">
        <v>139155.22</v>
      </c>
      <c r="J46" s="46">
        <v>105942.99999999991</v>
      </c>
      <c r="K46" s="46">
        <f t="shared" si="2"/>
        <v>105942.99999999991</v>
      </c>
      <c r="L46" s="25"/>
      <c r="M46" s="46">
        <f t="shared" si="3"/>
        <v>245098.21999999991</v>
      </c>
      <c r="N46" s="46">
        <f t="shared" si="4"/>
        <v>0</v>
      </c>
      <c r="O46" s="46">
        <f t="shared" si="5"/>
        <v>29835.200000000001</v>
      </c>
      <c r="P46" s="46">
        <f t="shared" si="6"/>
        <v>139155.22</v>
      </c>
      <c r="Q46" s="46">
        <f t="shared" si="1"/>
        <v>105942.99999999991</v>
      </c>
      <c r="R46" s="15"/>
      <c r="S46" s="15"/>
    </row>
    <row r="47" spans="1:19" ht="15" hidden="1" customHeight="1" outlineLevel="1" x14ac:dyDescent="0.25">
      <c r="A47" s="318"/>
      <c r="B47" s="19"/>
      <c r="C47" s="30"/>
      <c r="D47" s="19">
        <v>2210</v>
      </c>
      <c r="E47" s="15" t="s">
        <v>14</v>
      </c>
      <c r="F47" s="46">
        <v>6763.5200000000186</v>
      </c>
      <c r="G47" s="46"/>
      <c r="H47" s="46">
        <v>0</v>
      </c>
      <c r="I47" s="46">
        <v>117.2</v>
      </c>
      <c r="J47" s="46">
        <v>6646.3200000000188</v>
      </c>
      <c r="K47" s="46">
        <f t="shared" si="2"/>
        <v>6646.3200000000188</v>
      </c>
      <c r="L47" s="25"/>
      <c r="M47" s="46">
        <f t="shared" si="3"/>
        <v>6763.5200000000186</v>
      </c>
      <c r="N47" s="46">
        <f t="shared" si="4"/>
        <v>0</v>
      </c>
      <c r="O47" s="46">
        <f t="shared" si="5"/>
        <v>0</v>
      </c>
      <c r="P47" s="46">
        <f t="shared" si="6"/>
        <v>117.2</v>
      </c>
      <c r="Q47" s="46">
        <f t="shared" si="1"/>
        <v>6646.3200000000188</v>
      </c>
      <c r="R47" s="15"/>
      <c r="S47" s="15"/>
    </row>
    <row r="48" spans="1:19" ht="15" hidden="1" customHeight="1" outlineLevel="1" x14ac:dyDescent="0.25">
      <c r="A48" s="318"/>
      <c r="B48" s="19"/>
      <c r="C48" s="30"/>
      <c r="D48" s="19">
        <v>2460</v>
      </c>
      <c r="E48" s="15" t="s">
        <v>128</v>
      </c>
      <c r="F48" s="46">
        <v>76638.48</v>
      </c>
      <c r="G48" s="46"/>
      <c r="H48" s="46">
        <v>56750.69</v>
      </c>
      <c r="I48" s="46">
        <v>14937.49</v>
      </c>
      <c r="J48" s="46">
        <v>61700.99</v>
      </c>
      <c r="K48" s="46">
        <f t="shared" si="2"/>
        <v>61700.99</v>
      </c>
      <c r="L48" s="25"/>
      <c r="M48" s="46">
        <f t="shared" si="3"/>
        <v>76638.48</v>
      </c>
      <c r="N48" s="46">
        <f t="shared" si="4"/>
        <v>0</v>
      </c>
      <c r="O48" s="46">
        <f t="shared" si="5"/>
        <v>56750.69</v>
      </c>
      <c r="P48" s="46">
        <f t="shared" si="6"/>
        <v>14937.49</v>
      </c>
      <c r="Q48" s="46">
        <f t="shared" si="1"/>
        <v>61700.99</v>
      </c>
      <c r="R48" s="15"/>
      <c r="S48" s="15"/>
    </row>
    <row r="49" spans="1:19" ht="15" hidden="1" customHeight="1" outlineLevel="1" x14ac:dyDescent="0.25">
      <c r="A49" s="318"/>
      <c r="B49" s="19"/>
      <c r="C49" s="30"/>
      <c r="D49" s="19">
        <v>2910</v>
      </c>
      <c r="E49" s="15" t="s">
        <v>22</v>
      </c>
      <c r="F49" s="46">
        <v>10000</v>
      </c>
      <c r="G49" s="46"/>
      <c r="H49" s="46">
        <v>9952.7999999999993</v>
      </c>
      <c r="I49" s="46">
        <v>0</v>
      </c>
      <c r="J49" s="46">
        <v>10000</v>
      </c>
      <c r="K49" s="46">
        <f t="shared" si="2"/>
        <v>10000</v>
      </c>
      <c r="L49" s="25"/>
      <c r="M49" s="46">
        <f t="shared" si="3"/>
        <v>10000</v>
      </c>
      <c r="N49" s="46">
        <f t="shared" si="4"/>
        <v>0</v>
      </c>
      <c r="O49" s="46">
        <f t="shared" si="5"/>
        <v>9952.7999999999993</v>
      </c>
      <c r="P49" s="46">
        <f t="shared" si="6"/>
        <v>0</v>
      </c>
      <c r="Q49" s="46">
        <f t="shared" si="1"/>
        <v>10000</v>
      </c>
      <c r="R49" s="15"/>
      <c r="S49" s="15"/>
    </row>
    <row r="50" spans="1:19" ht="15" hidden="1" customHeight="1" outlineLevel="1" x14ac:dyDescent="0.25">
      <c r="A50" s="318"/>
      <c r="B50" s="19"/>
      <c r="C50" s="30"/>
      <c r="D50" s="19">
        <v>2920</v>
      </c>
      <c r="E50" s="15" t="s">
        <v>129</v>
      </c>
      <c r="F50" s="46">
        <v>11200</v>
      </c>
      <c r="G50" s="46"/>
      <c r="H50" s="46">
        <v>0</v>
      </c>
      <c r="I50" s="46">
        <v>0</v>
      </c>
      <c r="J50" s="46">
        <v>11200</v>
      </c>
      <c r="K50" s="46">
        <f t="shared" si="2"/>
        <v>11200</v>
      </c>
      <c r="L50" s="25"/>
      <c r="M50" s="46">
        <f t="shared" si="3"/>
        <v>11200</v>
      </c>
      <c r="N50" s="46">
        <f t="shared" si="4"/>
        <v>0</v>
      </c>
      <c r="O50" s="46">
        <f t="shared" si="5"/>
        <v>0</v>
      </c>
      <c r="P50" s="46">
        <f t="shared" si="6"/>
        <v>0</v>
      </c>
      <c r="Q50" s="46">
        <f t="shared" si="1"/>
        <v>11200</v>
      </c>
      <c r="R50" s="15"/>
      <c r="S50" s="15"/>
    </row>
    <row r="51" spans="1:19" ht="15" hidden="1" customHeight="1" outlineLevel="1" x14ac:dyDescent="0.25">
      <c r="A51" s="318"/>
      <c r="B51" s="19"/>
      <c r="C51" s="30"/>
      <c r="D51" s="19">
        <v>2940</v>
      </c>
      <c r="E51" s="15" t="s">
        <v>70</v>
      </c>
      <c r="F51" s="46">
        <v>131496.25</v>
      </c>
      <c r="G51" s="46"/>
      <c r="H51" s="46">
        <v>38326.400000000001</v>
      </c>
      <c r="I51" s="46">
        <v>13600.3</v>
      </c>
      <c r="J51" s="46">
        <v>117895.95</v>
      </c>
      <c r="K51" s="46">
        <f t="shared" si="2"/>
        <v>117895.95</v>
      </c>
      <c r="L51" s="25"/>
      <c r="M51" s="46">
        <f t="shared" si="3"/>
        <v>131496.25</v>
      </c>
      <c r="N51" s="46">
        <f t="shared" si="4"/>
        <v>0</v>
      </c>
      <c r="O51" s="46">
        <f t="shared" si="5"/>
        <v>38326.400000000001</v>
      </c>
      <c r="P51" s="46">
        <f t="shared" si="6"/>
        <v>13600.3</v>
      </c>
      <c r="Q51" s="46">
        <f t="shared" si="1"/>
        <v>117895.95</v>
      </c>
      <c r="R51" s="15"/>
      <c r="S51" s="15"/>
    </row>
    <row r="52" spans="1:19" ht="15" hidden="1" customHeight="1" outlineLevel="1" x14ac:dyDescent="0.25">
      <c r="A52" s="318"/>
      <c r="B52" s="19"/>
      <c r="C52" s="30"/>
      <c r="D52" s="19">
        <v>3170</v>
      </c>
      <c r="E52" s="15" t="s">
        <v>81</v>
      </c>
      <c r="F52" s="46">
        <v>696</v>
      </c>
      <c r="G52" s="46"/>
      <c r="H52" s="46">
        <v>0</v>
      </c>
      <c r="I52" s="46">
        <v>696</v>
      </c>
      <c r="J52" s="46">
        <v>0</v>
      </c>
      <c r="K52" s="46">
        <f t="shared" si="2"/>
        <v>0</v>
      </c>
      <c r="L52" s="25"/>
      <c r="M52" s="46">
        <f t="shared" si="3"/>
        <v>696</v>
      </c>
      <c r="N52" s="46">
        <f t="shared" si="4"/>
        <v>0</v>
      </c>
      <c r="O52" s="46">
        <f t="shared" si="5"/>
        <v>0</v>
      </c>
      <c r="P52" s="46">
        <f t="shared" si="6"/>
        <v>696</v>
      </c>
      <c r="Q52" s="46">
        <f t="shared" si="1"/>
        <v>0</v>
      </c>
      <c r="R52" s="15"/>
      <c r="S52" s="15"/>
    </row>
    <row r="53" spans="1:19" ht="15" hidden="1" customHeight="1" outlineLevel="1" x14ac:dyDescent="0.25">
      <c r="A53" s="318"/>
      <c r="B53" s="19"/>
      <c r="C53" s="30"/>
      <c r="D53" s="19">
        <v>3520</v>
      </c>
      <c r="E53" s="15" t="s">
        <v>86</v>
      </c>
      <c r="F53" s="46">
        <v>7532</v>
      </c>
      <c r="G53" s="46"/>
      <c r="H53" s="46">
        <v>0</v>
      </c>
      <c r="I53" s="46">
        <v>7532</v>
      </c>
      <c r="J53" s="46">
        <v>0</v>
      </c>
      <c r="K53" s="46">
        <f t="shared" si="2"/>
        <v>0</v>
      </c>
      <c r="L53" s="25"/>
      <c r="M53" s="46">
        <f t="shared" si="3"/>
        <v>7532</v>
      </c>
      <c r="N53" s="46">
        <f t="shared" si="4"/>
        <v>0</v>
      </c>
      <c r="O53" s="46">
        <f t="shared" si="5"/>
        <v>0</v>
      </c>
      <c r="P53" s="46">
        <f t="shared" si="6"/>
        <v>7532</v>
      </c>
      <c r="Q53" s="46">
        <f t="shared" si="1"/>
        <v>0</v>
      </c>
      <c r="R53" s="15"/>
      <c r="S53" s="15"/>
    </row>
    <row r="54" spans="1:19" ht="15" hidden="1" customHeight="1" outlineLevel="1" x14ac:dyDescent="0.25">
      <c r="A54" s="318"/>
      <c r="B54" s="19"/>
      <c r="C54" s="30"/>
      <c r="D54" s="19">
        <v>3850</v>
      </c>
      <c r="E54" s="15" t="s">
        <v>40</v>
      </c>
      <c r="F54" s="46">
        <v>26763.52</v>
      </c>
      <c r="G54" s="46"/>
      <c r="H54" s="46">
        <v>0</v>
      </c>
      <c r="I54" s="46">
        <v>26753.52</v>
      </c>
      <c r="J54" s="46">
        <v>10</v>
      </c>
      <c r="K54" s="46">
        <f t="shared" si="2"/>
        <v>10</v>
      </c>
      <c r="L54" s="25"/>
      <c r="M54" s="46">
        <f t="shared" si="3"/>
        <v>26763.52</v>
      </c>
      <c r="N54" s="46">
        <f t="shared" si="4"/>
        <v>0</v>
      </c>
      <c r="O54" s="46">
        <f t="shared" si="5"/>
        <v>0</v>
      </c>
      <c r="P54" s="46">
        <f t="shared" si="6"/>
        <v>26753.52</v>
      </c>
      <c r="Q54" s="46">
        <f t="shared" si="1"/>
        <v>10</v>
      </c>
      <c r="R54" s="15"/>
      <c r="S54" s="15"/>
    </row>
    <row r="55" spans="1:19" ht="15" hidden="1" customHeight="1" outlineLevel="1" x14ac:dyDescent="0.25">
      <c r="A55" s="318"/>
      <c r="B55" s="19"/>
      <c r="C55" s="30"/>
      <c r="D55" s="19">
        <v>5150</v>
      </c>
      <c r="E55" s="15" t="s">
        <v>87</v>
      </c>
      <c r="F55" s="46">
        <v>602470.61</v>
      </c>
      <c r="G55" s="46"/>
      <c r="H55" s="46">
        <v>441673.08</v>
      </c>
      <c r="I55" s="46">
        <v>88711.260000000009</v>
      </c>
      <c r="J55" s="46">
        <v>513759.35</v>
      </c>
      <c r="K55" s="46">
        <f t="shared" si="2"/>
        <v>513759.35</v>
      </c>
      <c r="L55" s="25"/>
      <c r="M55" s="46">
        <f t="shared" si="3"/>
        <v>602470.61</v>
      </c>
      <c r="N55" s="46">
        <f t="shared" si="4"/>
        <v>0</v>
      </c>
      <c r="O55" s="46">
        <f t="shared" si="5"/>
        <v>441673.08</v>
      </c>
      <c r="P55" s="46">
        <f t="shared" si="6"/>
        <v>88711.260000000009</v>
      </c>
      <c r="Q55" s="46">
        <f t="shared" si="1"/>
        <v>513759.35</v>
      </c>
      <c r="R55" s="15"/>
      <c r="S55" s="15"/>
    </row>
    <row r="56" spans="1:19" ht="15" hidden="1" customHeight="1" outlineLevel="1" x14ac:dyDescent="0.25">
      <c r="A56" s="318"/>
      <c r="B56" s="19"/>
      <c r="C56" s="30"/>
      <c r="D56" s="19">
        <v>5190</v>
      </c>
      <c r="E56" s="15" t="s">
        <v>135</v>
      </c>
      <c r="F56" s="46">
        <v>230284</v>
      </c>
      <c r="G56" s="46"/>
      <c r="H56" s="46">
        <v>0</v>
      </c>
      <c r="I56" s="46">
        <v>0</v>
      </c>
      <c r="J56" s="46">
        <v>230284</v>
      </c>
      <c r="K56" s="46">
        <f t="shared" si="2"/>
        <v>230284</v>
      </c>
      <c r="L56" s="25"/>
      <c r="M56" s="46">
        <f t="shared" si="3"/>
        <v>230284</v>
      </c>
      <c r="N56" s="46">
        <f t="shared" si="4"/>
        <v>0</v>
      </c>
      <c r="O56" s="46">
        <f t="shared" si="5"/>
        <v>0</v>
      </c>
      <c r="P56" s="46">
        <f t="shared" si="6"/>
        <v>0</v>
      </c>
      <c r="Q56" s="46">
        <f t="shared" si="1"/>
        <v>230284</v>
      </c>
      <c r="R56" s="15"/>
      <c r="S56" s="15"/>
    </row>
    <row r="57" spans="1:19" ht="15" hidden="1" customHeight="1" outlineLevel="1" x14ac:dyDescent="0.25">
      <c r="A57" s="318"/>
      <c r="B57" s="19"/>
      <c r="C57" s="30"/>
      <c r="D57" s="19">
        <v>5230</v>
      </c>
      <c r="E57" s="15" t="s">
        <v>52</v>
      </c>
      <c r="F57" s="46">
        <v>34850</v>
      </c>
      <c r="G57" s="46"/>
      <c r="H57" s="46">
        <v>13314.01</v>
      </c>
      <c r="I57" s="46">
        <v>3336.28</v>
      </c>
      <c r="J57" s="46">
        <v>31513.72</v>
      </c>
      <c r="K57" s="46">
        <f t="shared" si="2"/>
        <v>31513.72</v>
      </c>
      <c r="L57" s="25"/>
      <c r="M57" s="46">
        <f t="shared" si="3"/>
        <v>34850</v>
      </c>
      <c r="N57" s="46">
        <f t="shared" si="4"/>
        <v>0</v>
      </c>
      <c r="O57" s="46">
        <f t="shared" si="5"/>
        <v>13314.01</v>
      </c>
      <c r="P57" s="46">
        <f t="shared" si="6"/>
        <v>3336.28</v>
      </c>
      <c r="Q57" s="46">
        <f t="shared" si="1"/>
        <v>31513.72</v>
      </c>
      <c r="R57" s="15"/>
      <c r="S57" s="15"/>
    </row>
    <row r="58" spans="1:19" ht="15" hidden="1" customHeight="1" outlineLevel="1" x14ac:dyDescent="0.25">
      <c r="A58" s="318"/>
      <c r="B58" s="19"/>
      <c r="C58" s="30"/>
      <c r="D58" s="19">
        <v>5910</v>
      </c>
      <c r="E58" s="15" t="s">
        <v>61</v>
      </c>
      <c r="F58" s="46">
        <v>1500</v>
      </c>
      <c r="G58" s="46"/>
      <c r="H58" s="46">
        <v>0</v>
      </c>
      <c r="I58" s="46">
        <v>0</v>
      </c>
      <c r="J58" s="46">
        <v>1500</v>
      </c>
      <c r="K58" s="46">
        <f t="shared" si="2"/>
        <v>1500</v>
      </c>
      <c r="L58" s="25"/>
      <c r="M58" s="46">
        <f t="shared" si="3"/>
        <v>1500</v>
      </c>
      <c r="N58" s="46">
        <f t="shared" si="4"/>
        <v>0</v>
      </c>
      <c r="O58" s="46">
        <f t="shared" si="5"/>
        <v>0</v>
      </c>
      <c r="P58" s="46">
        <f t="shared" si="6"/>
        <v>0</v>
      </c>
      <c r="Q58" s="46">
        <f t="shared" si="1"/>
        <v>1500</v>
      </c>
      <c r="R58" s="15"/>
      <c r="S58" s="15"/>
    </row>
    <row r="59" spans="1:19" ht="15" hidden="1" customHeight="1" outlineLevel="1" x14ac:dyDescent="0.25">
      <c r="A59" s="318"/>
      <c r="B59" s="19"/>
      <c r="C59" s="30"/>
      <c r="D59" s="19">
        <v>2930</v>
      </c>
      <c r="E59" s="15" t="s">
        <v>99</v>
      </c>
      <c r="F59" s="46">
        <v>532.80999999999995</v>
      </c>
      <c r="G59" s="46"/>
      <c r="H59" s="46">
        <v>0</v>
      </c>
      <c r="I59" s="46">
        <v>0</v>
      </c>
      <c r="J59" s="46">
        <v>532.80999999999995</v>
      </c>
      <c r="K59" s="46">
        <f t="shared" si="2"/>
        <v>532.80999999999995</v>
      </c>
      <c r="L59" s="25"/>
      <c r="M59" s="46">
        <f t="shared" si="3"/>
        <v>532.80999999999995</v>
      </c>
      <c r="N59" s="46">
        <f t="shared" si="4"/>
        <v>0</v>
      </c>
      <c r="O59" s="46">
        <f t="shared" si="5"/>
        <v>0</v>
      </c>
      <c r="P59" s="46">
        <f t="shared" si="6"/>
        <v>0</v>
      </c>
      <c r="Q59" s="46">
        <f t="shared" si="1"/>
        <v>532.80999999999995</v>
      </c>
      <c r="R59" s="15"/>
      <c r="S59" s="15"/>
    </row>
    <row r="60" spans="1:19" ht="15" hidden="1" customHeight="1" outlineLevel="1" x14ac:dyDescent="0.25">
      <c r="A60" s="318"/>
      <c r="B60" s="19"/>
      <c r="C60" s="30"/>
      <c r="D60" s="19">
        <v>2990</v>
      </c>
      <c r="E60" s="15" t="s">
        <v>145</v>
      </c>
      <c r="F60" s="46">
        <v>6000</v>
      </c>
      <c r="G60" s="46"/>
      <c r="H60" s="46">
        <v>3244.34</v>
      </c>
      <c r="I60" s="46">
        <v>0</v>
      </c>
      <c r="J60" s="46">
        <v>6000</v>
      </c>
      <c r="K60" s="46">
        <f t="shared" si="2"/>
        <v>6000</v>
      </c>
      <c r="L60" s="25"/>
      <c r="M60" s="46">
        <f t="shared" si="3"/>
        <v>6000</v>
      </c>
      <c r="N60" s="46">
        <f t="shared" si="4"/>
        <v>0</v>
      </c>
      <c r="O60" s="46">
        <f t="shared" si="5"/>
        <v>3244.34</v>
      </c>
      <c r="P60" s="46">
        <f t="shared" si="6"/>
        <v>0</v>
      </c>
      <c r="Q60" s="46">
        <f t="shared" si="1"/>
        <v>6000</v>
      </c>
      <c r="R60" s="15"/>
      <c r="S60" s="15"/>
    </row>
    <row r="61" spans="1:19" ht="15" hidden="1" customHeight="1" outlineLevel="1" x14ac:dyDescent="0.25">
      <c r="A61" s="318"/>
      <c r="B61" s="19"/>
      <c r="C61" s="30"/>
      <c r="D61" s="19">
        <v>5110</v>
      </c>
      <c r="E61" s="15" t="s">
        <v>48</v>
      </c>
      <c r="F61" s="46">
        <v>71400</v>
      </c>
      <c r="G61" s="46"/>
      <c r="H61" s="46">
        <v>61609.919999999998</v>
      </c>
      <c r="I61" s="46">
        <v>0</v>
      </c>
      <c r="J61" s="46">
        <v>71400</v>
      </c>
      <c r="K61" s="46">
        <f t="shared" si="2"/>
        <v>71400</v>
      </c>
      <c r="L61" s="25"/>
      <c r="M61" s="46">
        <f t="shared" si="3"/>
        <v>71400</v>
      </c>
      <c r="N61" s="46">
        <f t="shared" si="4"/>
        <v>0</v>
      </c>
      <c r="O61" s="46">
        <f t="shared" si="5"/>
        <v>61609.919999999998</v>
      </c>
      <c r="P61" s="46">
        <f t="shared" si="6"/>
        <v>0</v>
      </c>
      <c r="Q61" s="46">
        <f t="shared" si="1"/>
        <v>71400</v>
      </c>
      <c r="R61" s="15"/>
      <c r="S61" s="15"/>
    </row>
    <row r="62" spans="1:19" collapsed="1" x14ac:dyDescent="0.25">
      <c r="A62" s="318"/>
      <c r="B62" s="19">
        <v>16002</v>
      </c>
      <c r="C62" s="30" t="s">
        <v>227</v>
      </c>
      <c r="D62" s="19">
        <v>2110</v>
      </c>
      <c r="E62" s="15" t="s">
        <v>78</v>
      </c>
      <c r="F62" s="46">
        <v>18408.270000000004</v>
      </c>
      <c r="G62" s="46"/>
      <c r="H62" s="46">
        <v>1758.23</v>
      </c>
      <c r="I62" s="46">
        <v>16650.060000000001</v>
      </c>
      <c r="J62" s="46">
        <v>1758.2100000000028</v>
      </c>
      <c r="K62" s="46">
        <f t="shared" si="2"/>
        <v>1758.2100000000028</v>
      </c>
      <c r="L62" s="25"/>
      <c r="M62" s="46">
        <f t="shared" si="3"/>
        <v>18408.270000000004</v>
      </c>
      <c r="N62" s="46">
        <f t="shared" si="4"/>
        <v>0</v>
      </c>
      <c r="O62" s="46">
        <f t="shared" si="5"/>
        <v>1758.23</v>
      </c>
      <c r="P62" s="46">
        <f t="shared" si="6"/>
        <v>16650.060000000001</v>
      </c>
      <c r="Q62" s="46">
        <f t="shared" si="1"/>
        <v>1758.2100000000028</v>
      </c>
      <c r="R62" s="15"/>
      <c r="S62" s="15"/>
    </row>
    <row r="63" spans="1:19" ht="15" hidden="1" customHeight="1" outlineLevel="1" x14ac:dyDescent="0.25">
      <c r="A63" s="318"/>
      <c r="B63" s="19"/>
      <c r="C63" s="30"/>
      <c r="D63" s="19">
        <v>2120</v>
      </c>
      <c r="E63" s="15" t="s">
        <v>85</v>
      </c>
      <c r="F63" s="46">
        <v>522</v>
      </c>
      <c r="G63" s="46"/>
      <c r="H63" s="46">
        <v>0</v>
      </c>
      <c r="I63" s="46">
        <v>458.2</v>
      </c>
      <c r="J63" s="46">
        <v>63.800000000000011</v>
      </c>
      <c r="K63" s="46">
        <f t="shared" si="2"/>
        <v>63.800000000000011</v>
      </c>
      <c r="L63" s="25"/>
      <c r="M63" s="46">
        <f t="shared" si="3"/>
        <v>522</v>
      </c>
      <c r="N63" s="46">
        <f t="shared" si="4"/>
        <v>0</v>
      </c>
      <c r="O63" s="46">
        <f t="shared" si="5"/>
        <v>0</v>
      </c>
      <c r="P63" s="46">
        <f t="shared" si="6"/>
        <v>458.2</v>
      </c>
      <c r="Q63" s="46">
        <f t="shared" si="1"/>
        <v>63.800000000000011</v>
      </c>
      <c r="R63" s="15"/>
      <c r="S63" s="15"/>
    </row>
    <row r="64" spans="1:19" ht="15" hidden="1" customHeight="1" outlineLevel="1" x14ac:dyDescent="0.25">
      <c r="A64" s="318"/>
      <c r="B64" s="19"/>
      <c r="C64" s="30"/>
      <c r="D64" s="19">
        <v>2140</v>
      </c>
      <c r="E64" s="15" t="s">
        <v>125</v>
      </c>
      <c r="F64" s="46">
        <v>4640</v>
      </c>
      <c r="G64" s="46"/>
      <c r="H64" s="46">
        <v>0</v>
      </c>
      <c r="I64" s="46">
        <v>3201.6</v>
      </c>
      <c r="J64" s="46">
        <v>1438.4</v>
      </c>
      <c r="K64" s="46">
        <f t="shared" si="2"/>
        <v>1438.4</v>
      </c>
      <c r="L64" s="25"/>
      <c r="M64" s="46">
        <f t="shared" si="3"/>
        <v>4640</v>
      </c>
      <c r="N64" s="46">
        <f t="shared" si="4"/>
        <v>0</v>
      </c>
      <c r="O64" s="46">
        <f t="shared" si="5"/>
        <v>0</v>
      </c>
      <c r="P64" s="46">
        <f t="shared" si="6"/>
        <v>3201.6</v>
      </c>
      <c r="Q64" s="46">
        <f t="shared" si="1"/>
        <v>1438.4</v>
      </c>
      <c r="R64" s="15"/>
      <c r="S64" s="15"/>
    </row>
    <row r="65" spans="1:19" ht="15" hidden="1" customHeight="1" outlineLevel="1" x14ac:dyDescent="0.25">
      <c r="A65" s="318"/>
      <c r="B65" s="19"/>
      <c r="C65" s="30"/>
      <c r="D65" s="19">
        <v>2160</v>
      </c>
      <c r="E65" s="15" t="s">
        <v>13</v>
      </c>
      <c r="F65" s="46">
        <v>1363</v>
      </c>
      <c r="G65" s="46"/>
      <c r="H65" s="46">
        <v>0</v>
      </c>
      <c r="I65" s="46">
        <v>1212.27</v>
      </c>
      <c r="J65" s="46">
        <v>150.73000000000002</v>
      </c>
      <c r="K65" s="46">
        <f t="shared" si="2"/>
        <v>150.73000000000002</v>
      </c>
      <c r="L65" s="25"/>
      <c r="M65" s="46">
        <f t="shared" si="3"/>
        <v>1363</v>
      </c>
      <c r="N65" s="46">
        <f t="shared" si="4"/>
        <v>0</v>
      </c>
      <c r="O65" s="46">
        <f t="shared" si="5"/>
        <v>0</v>
      </c>
      <c r="P65" s="46">
        <f t="shared" si="6"/>
        <v>1212.27</v>
      </c>
      <c r="Q65" s="46">
        <f t="shared" si="1"/>
        <v>150.73000000000002</v>
      </c>
      <c r="R65" s="15"/>
      <c r="S65" s="15"/>
    </row>
    <row r="66" spans="1:19" ht="15" hidden="1" customHeight="1" outlineLevel="1" x14ac:dyDescent="0.25">
      <c r="A66" s="318"/>
      <c r="B66" s="19"/>
      <c r="C66" s="30"/>
      <c r="D66" s="19">
        <v>2210</v>
      </c>
      <c r="E66" s="15" t="s">
        <v>14</v>
      </c>
      <c r="F66" s="46">
        <v>62252.579999999987</v>
      </c>
      <c r="G66" s="46"/>
      <c r="H66" s="46">
        <v>0</v>
      </c>
      <c r="I66" s="46">
        <v>61845.979999999996</v>
      </c>
      <c r="J66" s="46">
        <v>406.59999999999127</v>
      </c>
      <c r="K66" s="46">
        <f t="shared" si="2"/>
        <v>406.59999999999127</v>
      </c>
      <c r="L66" s="25"/>
      <c r="M66" s="46">
        <f t="shared" si="3"/>
        <v>62252.579999999987</v>
      </c>
      <c r="N66" s="46">
        <f t="shared" si="4"/>
        <v>0</v>
      </c>
      <c r="O66" s="46">
        <f t="shared" si="5"/>
        <v>0</v>
      </c>
      <c r="P66" s="46">
        <f t="shared" si="6"/>
        <v>61845.979999999996</v>
      </c>
      <c r="Q66" s="46">
        <f t="shared" si="1"/>
        <v>406.59999999999127</v>
      </c>
      <c r="R66" s="15"/>
      <c r="S66" s="15"/>
    </row>
    <row r="67" spans="1:19" ht="15" hidden="1" customHeight="1" outlineLevel="1" x14ac:dyDescent="0.25">
      <c r="A67" s="318"/>
      <c r="B67" s="19"/>
      <c r="C67" s="30"/>
      <c r="D67" s="19">
        <v>2740</v>
      </c>
      <c r="E67" s="15" t="s">
        <v>21</v>
      </c>
      <c r="F67" s="46">
        <v>279.99999999999989</v>
      </c>
      <c r="G67" s="46"/>
      <c r="H67" s="46">
        <v>9.0399999999999991</v>
      </c>
      <c r="I67" s="46">
        <v>8.6300000000000008</v>
      </c>
      <c r="J67" s="46">
        <v>271.36999999999989</v>
      </c>
      <c r="K67" s="46">
        <f t="shared" si="2"/>
        <v>271.36999999999989</v>
      </c>
      <c r="L67" s="25"/>
      <c r="M67" s="46">
        <f t="shared" si="3"/>
        <v>279.99999999999989</v>
      </c>
      <c r="N67" s="46">
        <f t="shared" si="4"/>
        <v>0</v>
      </c>
      <c r="O67" s="46">
        <f t="shared" si="5"/>
        <v>9.0399999999999991</v>
      </c>
      <c r="P67" s="46">
        <f t="shared" si="6"/>
        <v>8.6300000000000008</v>
      </c>
      <c r="Q67" s="46">
        <f t="shared" si="1"/>
        <v>271.36999999999989</v>
      </c>
      <c r="R67" s="15"/>
      <c r="S67" s="15"/>
    </row>
    <row r="68" spans="1:19" ht="15" hidden="1" customHeight="1" outlineLevel="1" x14ac:dyDescent="0.25">
      <c r="A68" s="318"/>
      <c r="B68" s="19"/>
      <c r="C68" s="30"/>
      <c r="D68" s="19">
        <v>2910</v>
      </c>
      <c r="E68" s="15" t="s">
        <v>22</v>
      </c>
      <c r="F68" s="46">
        <v>0</v>
      </c>
      <c r="G68" s="46"/>
      <c r="H68" s="46">
        <v>0</v>
      </c>
      <c r="I68" s="46">
        <v>0</v>
      </c>
      <c r="J68" s="46">
        <v>0</v>
      </c>
      <c r="K68" s="46">
        <f t="shared" si="2"/>
        <v>0</v>
      </c>
      <c r="L68" s="25"/>
      <c r="M68" s="46">
        <f t="shared" si="3"/>
        <v>0</v>
      </c>
      <c r="N68" s="46">
        <f t="shared" si="4"/>
        <v>0</v>
      </c>
      <c r="O68" s="46">
        <f t="shared" si="5"/>
        <v>0</v>
      </c>
      <c r="P68" s="46">
        <f t="shared" si="6"/>
        <v>0</v>
      </c>
      <c r="Q68" s="46">
        <f t="shared" si="1"/>
        <v>0</v>
      </c>
      <c r="R68" s="15"/>
      <c r="S68" s="15"/>
    </row>
    <row r="69" spans="1:19" ht="15" hidden="1" customHeight="1" outlineLevel="1" x14ac:dyDescent="0.25">
      <c r="A69" s="318"/>
      <c r="B69" s="19"/>
      <c r="C69" s="30"/>
      <c r="D69" s="19">
        <v>3250</v>
      </c>
      <c r="E69" s="15" t="s">
        <v>27</v>
      </c>
      <c r="F69" s="46">
        <v>127660</v>
      </c>
      <c r="G69" s="46"/>
      <c r="H69" s="46">
        <v>106480</v>
      </c>
      <c r="I69" s="46">
        <v>11500</v>
      </c>
      <c r="J69" s="46">
        <v>116160</v>
      </c>
      <c r="K69" s="46">
        <f t="shared" si="2"/>
        <v>116160</v>
      </c>
      <c r="L69" s="25"/>
      <c r="M69" s="46">
        <f t="shared" si="3"/>
        <v>127660</v>
      </c>
      <c r="N69" s="46">
        <f t="shared" si="4"/>
        <v>0</v>
      </c>
      <c r="O69" s="46">
        <f t="shared" si="5"/>
        <v>106480</v>
      </c>
      <c r="P69" s="46">
        <f t="shared" si="6"/>
        <v>11500</v>
      </c>
      <c r="Q69" s="46">
        <f t="shared" si="1"/>
        <v>116160</v>
      </c>
      <c r="R69" s="15"/>
      <c r="S69" s="15"/>
    </row>
    <row r="70" spans="1:19" ht="15" hidden="1" customHeight="1" outlineLevel="1" x14ac:dyDescent="0.25">
      <c r="A70" s="318"/>
      <c r="B70" s="19"/>
      <c r="C70" s="30"/>
      <c r="D70" s="19">
        <v>3290</v>
      </c>
      <c r="E70" s="15" t="s">
        <v>29</v>
      </c>
      <c r="F70" s="46">
        <v>215543.88999999998</v>
      </c>
      <c r="G70" s="46"/>
      <c r="H70" s="46">
        <v>0</v>
      </c>
      <c r="I70" s="46">
        <v>210621.19999999998</v>
      </c>
      <c r="J70" s="46">
        <v>4922.6900000000023</v>
      </c>
      <c r="K70" s="46">
        <f t="shared" si="2"/>
        <v>4922.6900000000023</v>
      </c>
      <c r="L70" s="25"/>
      <c r="M70" s="46">
        <f t="shared" si="3"/>
        <v>215543.88999999998</v>
      </c>
      <c r="N70" s="46">
        <f t="shared" si="4"/>
        <v>0</v>
      </c>
      <c r="O70" s="46">
        <f t="shared" si="5"/>
        <v>0</v>
      </c>
      <c r="P70" s="46">
        <f t="shared" si="6"/>
        <v>210621.19999999998</v>
      </c>
      <c r="Q70" s="46">
        <f t="shared" si="1"/>
        <v>4922.6900000000023</v>
      </c>
      <c r="R70" s="15"/>
      <c r="S70" s="15"/>
    </row>
    <row r="71" spans="1:19" ht="15" hidden="1" customHeight="1" outlineLevel="1" x14ac:dyDescent="0.25">
      <c r="A71" s="318"/>
      <c r="B71" s="19"/>
      <c r="C71" s="30"/>
      <c r="D71" s="19">
        <v>3850</v>
      </c>
      <c r="E71" s="15" t="s">
        <v>40</v>
      </c>
      <c r="F71" s="46">
        <v>90959.53</v>
      </c>
      <c r="G71" s="46"/>
      <c r="H71" s="46">
        <v>14434.34</v>
      </c>
      <c r="I71" s="46">
        <v>64288.94</v>
      </c>
      <c r="J71" s="46">
        <v>26670.589999999997</v>
      </c>
      <c r="K71" s="46">
        <f t="shared" si="2"/>
        <v>26670.589999999997</v>
      </c>
      <c r="L71" s="25"/>
      <c r="M71" s="46">
        <f t="shared" si="3"/>
        <v>90959.53</v>
      </c>
      <c r="N71" s="46">
        <f t="shared" si="4"/>
        <v>0</v>
      </c>
      <c r="O71" s="46">
        <f t="shared" si="5"/>
        <v>14434.34</v>
      </c>
      <c r="P71" s="46">
        <f t="shared" si="6"/>
        <v>64288.94</v>
      </c>
      <c r="Q71" s="46">
        <f t="shared" si="1"/>
        <v>26670.589999999997</v>
      </c>
      <c r="R71" s="15"/>
      <c r="S71" s="15"/>
    </row>
    <row r="72" spans="1:19" ht="15" hidden="1" customHeight="1" outlineLevel="1" x14ac:dyDescent="0.25">
      <c r="A72" s="318"/>
      <c r="B72" s="19"/>
      <c r="C72" s="30"/>
      <c r="D72" s="19">
        <v>4420</v>
      </c>
      <c r="E72" s="15" t="s">
        <v>225</v>
      </c>
      <c r="F72" s="46">
        <v>4849377.8900000006</v>
      </c>
      <c r="G72" s="46"/>
      <c r="H72" s="46">
        <v>0</v>
      </c>
      <c r="I72" s="46">
        <v>4301270</v>
      </c>
      <c r="J72" s="46">
        <v>548107.8900000006</v>
      </c>
      <c r="K72" s="46">
        <f t="shared" si="2"/>
        <v>548107.8900000006</v>
      </c>
      <c r="L72" s="25"/>
      <c r="M72" s="46">
        <f t="shared" si="3"/>
        <v>4849377.8900000006</v>
      </c>
      <c r="N72" s="46">
        <f t="shared" si="4"/>
        <v>0</v>
      </c>
      <c r="O72" s="46">
        <f t="shared" si="5"/>
        <v>0</v>
      </c>
      <c r="P72" s="46">
        <f t="shared" si="6"/>
        <v>4301270</v>
      </c>
      <c r="Q72" s="46">
        <f t="shared" si="1"/>
        <v>548107.8900000006</v>
      </c>
      <c r="R72" s="15"/>
      <c r="S72" s="15"/>
    </row>
    <row r="73" spans="1:19" ht="15" hidden="1" customHeight="1" outlineLevel="1" x14ac:dyDescent="0.25">
      <c r="A73" s="318"/>
      <c r="B73" s="19"/>
      <c r="C73" s="30"/>
      <c r="D73" s="19">
        <v>4412</v>
      </c>
      <c r="E73" s="15" t="s">
        <v>45</v>
      </c>
      <c r="F73" s="46">
        <v>25445</v>
      </c>
      <c r="G73" s="46"/>
      <c r="H73" s="46">
        <v>0</v>
      </c>
      <c r="I73" s="46">
        <v>25445</v>
      </c>
      <c r="J73" s="46">
        <v>0</v>
      </c>
      <c r="K73" s="46">
        <f t="shared" si="2"/>
        <v>0</v>
      </c>
      <c r="L73" s="25"/>
      <c r="M73" s="46">
        <f t="shared" si="3"/>
        <v>25445</v>
      </c>
      <c r="N73" s="46">
        <f t="shared" si="4"/>
        <v>0</v>
      </c>
      <c r="O73" s="46">
        <f t="shared" si="5"/>
        <v>0</v>
      </c>
      <c r="P73" s="46">
        <f t="shared" si="6"/>
        <v>25445</v>
      </c>
      <c r="Q73" s="46">
        <f t="shared" si="1"/>
        <v>0</v>
      </c>
      <c r="R73" s="15"/>
      <c r="S73" s="15"/>
    </row>
    <row r="74" spans="1:19" ht="15" hidden="1" customHeight="1" outlineLevel="1" x14ac:dyDescent="0.25">
      <c r="A74" s="318"/>
      <c r="B74" s="19"/>
      <c r="C74" s="30"/>
      <c r="D74" s="19">
        <v>4411</v>
      </c>
      <c r="E74" s="15" t="s">
        <v>217</v>
      </c>
      <c r="F74" s="46">
        <v>122725.20999999999</v>
      </c>
      <c r="G74" s="46"/>
      <c r="H74" s="46">
        <v>0</v>
      </c>
      <c r="I74" s="46">
        <v>122725.21</v>
      </c>
      <c r="J74" s="46">
        <v>0</v>
      </c>
      <c r="K74" s="46">
        <f t="shared" si="2"/>
        <v>0</v>
      </c>
      <c r="L74" s="25"/>
      <c r="M74" s="46">
        <f t="shared" si="3"/>
        <v>122725.20999999999</v>
      </c>
      <c r="N74" s="46">
        <f t="shared" si="4"/>
        <v>0</v>
      </c>
      <c r="O74" s="46">
        <f t="shared" si="5"/>
        <v>0</v>
      </c>
      <c r="P74" s="46">
        <f t="shared" si="6"/>
        <v>122725.21</v>
      </c>
      <c r="Q74" s="46">
        <f t="shared" si="1"/>
        <v>0</v>
      </c>
      <c r="R74" s="15"/>
      <c r="S74" s="15"/>
    </row>
    <row r="75" spans="1:19" collapsed="1" x14ac:dyDescent="0.25">
      <c r="A75" s="318"/>
      <c r="B75" s="19">
        <v>16003</v>
      </c>
      <c r="C75" s="30" t="s">
        <v>228</v>
      </c>
      <c r="D75" s="19">
        <v>2110</v>
      </c>
      <c r="E75" s="15" t="s">
        <v>78</v>
      </c>
      <c r="F75" s="46">
        <v>13841.07</v>
      </c>
      <c r="G75" s="46"/>
      <c r="H75" s="46">
        <v>0</v>
      </c>
      <c r="I75" s="46">
        <v>13841.08</v>
      </c>
      <c r="J75" s="46">
        <v>-1.0000000000218279E-2</v>
      </c>
      <c r="K75" s="46">
        <f t="shared" si="2"/>
        <v>-1.0000000000218279E-2</v>
      </c>
      <c r="L75" s="25"/>
      <c r="M75" s="46">
        <f t="shared" si="3"/>
        <v>13841.07</v>
      </c>
      <c r="N75" s="46">
        <f t="shared" si="4"/>
        <v>0</v>
      </c>
      <c r="O75" s="46">
        <f t="shared" si="5"/>
        <v>0</v>
      </c>
      <c r="P75" s="46">
        <f t="shared" si="6"/>
        <v>13841.08</v>
      </c>
      <c r="Q75" s="46">
        <f t="shared" si="1"/>
        <v>-1.0000000000218279E-2</v>
      </c>
      <c r="R75" s="15"/>
      <c r="S75" s="15"/>
    </row>
    <row r="76" spans="1:19" ht="15" hidden="1" customHeight="1" outlineLevel="1" x14ac:dyDescent="0.25">
      <c r="A76" s="318"/>
      <c r="B76" s="19"/>
      <c r="C76" s="30"/>
      <c r="D76" s="19">
        <v>2150</v>
      </c>
      <c r="E76" s="15" t="s">
        <v>118</v>
      </c>
      <c r="F76" s="46">
        <v>0</v>
      </c>
      <c r="G76" s="46"/>
      <c r="H76" s="46">
        <v>0</v>
      </c>
      <c r="I76" s="46">
        <v>0</v>
      </c>
      <c r="J76" s="46">
        <v>0</v>
      </c>
      <c r="K76" s="46">
        <f t="shared" si="2"/>
        <v>0</v>
      </c>
      <c r="L76" s="25"/>
      <c r="M76" s="46">
        <f t="shared" si="3"/>
        <v>0</v>
      </c>
      <c r="N76" s="46">
        <f t="shared" si="4"/>
        <v>0</v>
      </c>
      <c r="O76" s="46">
        <f t="shared" si="5"/>
        <v>0</v>
      </c>
      <c r="P76" s="46">
        <f t="shared" si="6"/>
        <v>0</v>
      </c>
      <c r="Q76" s="46">
        <f t="shared" si="1"/>
        <v>0</v>
      </c>
      <c r="R76" s="15"/>
      <c r="S76" s="15"/>
    </row>
    <row r="77" spans="1:19" ht="15" hidden="1" customHeight="1" outlineLevel="1" x14ac:dyDescent="0.25">
      <c r="A77" s="318"/>
      <c r="B77" s="19"/>
      <c r="C77" s="30"/>
      <c r="D77" s="19">
        <v>2210</v>
      </c>
      <c r="E77" s="15" t="s">
        <v>14</v>
      </c>
      <c r="F77" s="46">
        <v>6500</v>
      </c>
      <c r="G77" s="46"/>
      <c r="H77" s="46">
        <v>0</v>
      </c>
      <c r="I77" s="46">
        <v>0</v>
      </c>
      <c r="J77" s="46">
        <v>6500</v>
      </c>
      <c r="K77" s="46">
        <f t="shared" si="2"/>
        <v>6500</v>
      </c>
      <c r="L77" s="25"/>
      <c r="M77" s="46">
        <f t="shared" si="3"/>
        <v>6500</v>
      </c>
      <c r="N77" s="46">
        <f t="shared" si="4"/>
        <v>0</v>
      </c>
      <c r="O77" s="46">
        <f t="shared" si="5"/>
        <v>0</v>
      </c>
      <c r="P77" s="46">
        <f t="shared" si="6"/>
        <v>0</v>
      </c>
      <c r="Q77" s="46">
        <f t="shared" si="1"/>
        <v>6500</v>
      </c>
      <c r="R77" s="15"/>
      <c r="S77" s="15"/>
    </row>
    <row r="78" spans="1:19" ht="15" hidden="1" customHeight="1" outlineLevel="1" x14ac:dyDescent="0.25">
      <c r="A78" s="318"/>
      <c r="B78" s="19"/>
      <c r="C78" s="30"/>
      <c r="D78" s="19">
        <v>2420</v>
      </c>
      <c r="E78" s="15" t="s">
        <v>15</v>
      </c>
      <c r="F78" s="46">
        <v>0</v>
      </c>
      <c r="G78" s="46"/>
      <c r="H78" s="46">
        <v>0</v>
      </c>
      <c r="I78" s="46">
        <v>0</v>
      </c>
      <c r="J78" s="46">
        <v>0</v>
      </c>
      <c r="K78" s="46">
        <f t="shared" si="2"/>
        <v>0</v>
      </c>
      <c r="L78" s="25"/>
      <c r="M78" s="46">
        <f t="shared" si="3"/>
        <v>0</v>
      </c>
      <c r="N78" s="46">
        <f t="shared" si="4"/>
        <v>0</v>
      </c>
      <c r="O78" s="46">
        <f t="shared" si="5"/>
        <v>0</v>
      </c>
      <c r="P78" s="46">
        <f t="shared" si="6"/>
        <v>0</v>
      </c>
      <c r="Q78" s="46">
        <f t="shared" si="1"/>
        <v>0</v>
      </c>
      <c r="R78" s="15"/>
      <c r="S78" s="15"/>
    </row>
    <row r="79" spans="1:19" ht="15" hidden="1" customHeight="1" outlineLevel="1" x14ac:dyDescent="0.25">
      <c r="A79" s="318"/>
      <c r="B79" s="19"/>
      <c r="C79" s="30"/>
      <c r="D79" s="19">
        <v>2430</v>
      </c>
      <c r="E79" s="15" t="s">
        <v>16</v>
      </c>
      <c r="F79" s="46">
        <v>0</v>
      </c>
      <c r="G79" s="46"/>
      <c r="H79" s="46">
        <v>0</v>
      </c>
      <c r="I79" s="46">
        <v>0</v>
      </c>
      <c r="J79" s="46">
        <v>0</v>
      </c>
      <c r="K79" s="46">
        <f t="shared" si="2"/>
        <v>0</v>
      </c>
      <c r="L79" s="25"/>
      <c r="M79" s="46">
        <f t="shared" si="3"/>
        <v>0</v>
      </c>
      <c r="N79" s="46">
        <f t="shared" si="4"/>
        <v>0</v>
      </c>
      <c r="O79" s="46">
        <f t="shared" si="5"/>
        <v>0</v>
      </c>
      <c r="P79" s="46">
        <f t="shared" si="6"/>
        <v>0</v>
      </c>
      <c r="Q79" s="46">
        <f t="shared" si="1"/>
        <v>0</v>
      </c>
      <c r="R79" s="15"/>
      <c r="S79" s="15"/>
    </row>
    <row r="80" spans="1:19" ht="15" hidden="1" customHeight="1" outlineLevel="1" x14ac:dyDescent="0.25">
      <c r="A80" s="318"/>
      <c r="B80" s="19"/>
      <c r="C80" s="30"/>
      <c r="D80" s="19">
        <v>2490</v>
      </c>
      <c r="E80" s="15" t="s">
        <v>123</v>
      </c>
      <c r="F80" s="46">
        <v>655.9900000000016</v>
      </c>
      <c r="G80" s="46"/>
      <c r="H80" s="46">
        <v>655.99</v>
      </c>
      <c r="I80" s="46">
        <v>0</v>
      </c>
      <c r="J80" s="46">
        <v>655.9900000000016</v>
      </c>
      <c r="K80" s="46">
        <f t="shared" si="2"/>
        <v>655.9900000000016</v>
      </c>
      <c r="L80" s="25"/>
      <c r="M80" s="46">
        <f t="shared" si="3"/>
        <v>655.9900000000016</v>
      </c>
      <c r="N80" s="46">
        <f t="shared" si="4"/>
        <v>0</v>
      </c>
      <c r="O80" s="46">
        <f t="shared" si="5"/>
        <v>655.99</v>
      </c>
      <c r="P80" s="46">
        <f t="shared" si="6"/>
        <v>0</v>
      </c>
      <c r="Q80" s="46">
        <f t="shared" si="1"/>
        <v>655.9900000000016</v>
      </c>
      <c r="R80" s="15"/>
      <c r="S80" s="15"/>
    </row>
    <row r="81" spans="1:19" ht="15" hidden="1" customHeight="1" outlineLevel="1" x14ac:dyDescent="0.25">
      <c r="A81" s="318"/>
      <c r="B81" s="19"/>
      <c r="C81" s="30"/>
      <c r="D81" s="19">
        <v>2710</v>
      </c>
      <c r="E81" s="15" t="s">
        <v>20</v>
      </c>
      <c r="F81" s="46">
        <v>10811.199999999997</v>
      </c>
      <c r="G81" s="46"/>
      <c r="H81" s="46">
        <v>0</v>
      </c>
      <c r="I81" s="46">
        <v>10811.2</v>
      </c>
      <c r="J81" s="46">
        <v>0</v>
      </c>
      <c r="K81" s="46">
        <f t="shared" si="2"/>
        <v>0</v>
      </c>
      <c r="L81" s="25"/>
      <c r="M81" s="46">
        <f t="shared" si="3"/>
        <v>10811.199999999997</v>
      </c>
      <c r="N81" s="46">
        <f t="shared" si="4"/>
        <v>0</v>
      </c>
      <c r="O81" s="46">
        <f t="shared" si="5"/>
        <v>0</v>
      </c>
      <c r="P81" s="46">
        <f t="shared" si="6"/>
        <v>10811.2</v>
      </c>
      <c r="Q81" s="46">
        <f t="shared" si="1"/>
        <v>0</v>
      </c>
      <c r="R81" s="15"/>
      <c r="S81" s="15"/>
    </row>
    <row r="82" spans="1:19" ht="15" hidden="1" customHeight="1" outlineLevel="1" x14ac:dyDescent="0.25">
      <c r="A82" s="318"/>
      <c r="B82" s="19"/>
      <c r="C82" s="30"/>
      <c r="D82" s="19">
        <v>2740</v>
      </c>
      <c r="E82" s="15" t="s">
        <v>21</v>
      </c>
      <c r="F82" s="46">
        <v>0</v>
      </c>
      <c r="G82" s="46"/>
      <c r="H82" s="46">
        <v>0</v>
      </c>
      <c r="I82" s="46">
        <v>0</v>
      </c>
      <c r="J82" s="46">
        <v>0</v>
      </c>
      <c r="K82" s="46">
        <f t="shared" si="2"/>
        <v>0</v>
      </c>
      <c r="L82" s="25"/>
      <c r="M82" s="46">
        <f t="shared" si="3"/>
        <v>0</v>
      </c>
      <c r="N82" s="46">
        <f t="shared" si="4"/>
        <v>0</v>
      </c>
      <c r="O82" s="46">
        <f t="shared" si="5"/>
        <v>0</v>
      </c>
      <c r="P82" s="46">
        <f t="shared" si="6"/>
        <v>0</v>
      </c>
      <c r="Q82" s="46">
        <f t="shared" si="1"/>
        <v>0</v>
      </c>
      <c r="R82" s="15"/>
      <c r="S82" s="15"/>
    </row>
    <row r="83" spans="1:19" ht="15" hidden="1" customHeight="1" outlineLevel="1" x14ac:dyDescent="0.25">
      <c r="A83" s="318"/>
      <c r="B83" s="19"/>
      <c r="C83" s="30"/>
      <c r="D83" s="19">
        <v>2910</v>
      </c>
      <c r="E83" s="15" t="s">
        <v>22</v>
      </c>
      <c r="F83" s="46">
        <v>9.9999999983992893E-3</v>
      </c>
      <c r="G83" s="46"/>
      <c r="H83" s="46">
        <v>0</v>
      </c>
      <c r="I83" s="46">
        <v>0</v>
      </c>
      <c r="J83" s="46">
        <v>9.9999999983992893E-3</v>
      </c>
      <c r="K83" s="46">
        <f t="shared" si="2"/>
        <v>9.9999999983992893E-3</v>
      </c>
      <c r="L83" s="25"/>
      <c r="M83" s="46">
        <f t="shared" si="3"/>
        <v>9.9999999983992893E-3</v>
      </c>
      <c r="N83" s="46">
        <f t="shared" si="4"/>
        <v>0</v>
      </c>
      <c r="O83" s="46">
        <f t="shared" si="5"/>
        <v>0</v>
      </c>
      <c r="P83" s="46">
        <f t="shared" si="6"/>
        <v>0</v>
      </c>
      <c r="Q83" s="46">
        <f t="shared" si="1"/>
        <v>9.9999999983992893E-3</v>
      </c>
      <c r="R83" s="15"/>
      <c r="S83" s="15"/>
    </row>
    <row r="84" spans="1:19" ht="15" hidden="1" customHeight="1" outlineLevel="1" x14ac:dyDescent="0.25">
      <c r="A84" s="318"/>
      <c r="B84" s="19"/>
      <c r="C84" s="30"/>
      <c r="D84" s="19">
        <v>3250</v>
      </c>
      <c r="E84" s="15" t="s">
        <v>27</v>
      </c>
      <c r="F84" s="46">
        <v>0</v>
      </c>
      <c r="G84" s="46"/>
      <c r="H84" s="46">
        <v>0</v>
      </c>
      <c r="I84" s="46">
        <v>0</v>
      </c>
      <c r="J84" s="46">
        <v>0</v>
      </c>
      <c r="K84" s="46">
        <f t="shared" si="2"/>
        <v>0</v>
      </c>
      <c r="L84" s="25"/>
      <c r="M84" s="46">
        <f t="shared" si="3"/>
        <v>0</v>
      </c>
      <c r="N84" s="46">
        <f t="shared" si="4"/>
        <v>0</v>
      </c>
      <c r="O84" s="46">
        <f t="shared" si="5"/>
        <v>0</v>
      </c>
      <c r="P84" s="46">
        <f t="shared" si="6"/>
        <v>0</v>
      </c>
      <c r="Q84" s="46">
        <f t="shared" si="1"/>
        <v>0</v>
      </c>
      <c r="R84" s="15"/>
      <c r="S84" s="15"/>
    </row>
    <row r="85" spans="1:19" ht="15" hidden="1" customHeight="1" outlineLevel="1" x14ac:dyDescent="0.25">
      <c r="A85" s="318"/>
      <c r="B85" s="19"/>
      <c r="C85" s="30"/>
      <c r="D85" s="19">
        <v>3290</v>
      </c>
      <c r="E85" s="15" t="s">
        <v>29</v>
      </c>
      <c r="F85" s="46">
        <v>0</v>
      </c>
      <c r="G85" s="46"/>
      <c r="H85" s="46">
        <v>0</v>
      </c>
      <c r="I85" s="46">
        <v>0</v>
      </c>
      <c r="J85" s="46">
        <v>0</v>
      </c>
      <c r="K85" s="46">
        <f t="shared" si="2"/>
        <v>0</v>
      </c>
      <c r="L85" s="25"/>
      <c r="M85" s="46">
        <f t="shared" si="3"/>
        <v>0</v>
      </c>
      <c r="N85" s="46">
        <f t="shared" si="4"/>
        <v>0</v>
      </c>
      <c r="O85" s="46">
        <f t="shared" si="5"/>
        <v>0</v>
      </c>
      <c r="P85" s="46">
        <f t="shared" si="6"/>
        <v>0</v>
      </c>
      <c r="Q85" s="46">
        <f t="shared" si="1"/>
        <v>0</v>
      </c>
      <c r="R85" s="15"/>
      <c r="S85" s="15"/>
    </row>
    <row r="86" spans="1:19" ht="15" hidden="1" customHeight="1" outlineLevel="1" x14ac:dyDescent="0.25">
      <c r="A86" s="318"/>
      <c r="B86" s="19"/>
      <c r="C86" s="30"/>
      <c r="D86" s="19">
        <v>3390</v>
      </c>
      <c r="E86" s="15" t="s">
        <v>122</v>
      </c>
      <c r="F86" s="46">
        <v>165000</v>
      </c>
      <c r="G86" s="46"/>
      <c r="H86" s="46">
        <v>0</v>
      </c>
      <c r="I86" s="46">
        <v>165000</v>
      </c>
      <c r="J86" s="46">
        <v>0</v>
      </c>
      <c r="K86" s="46">
        <f t="shared" si="2"/>
        <v>0</v>
      </c>
      <c r="L86" s="25"/>
      <c r="M86" s="46">
        <f t="shared" si="3"/>
        <v>165000</v>
      </c>
      <c r="N86" s="46">
        <f t="shared" si="4"/>
        <v>0</v>
      </c>
      <c r="O86" s="46">
        <f t="shared" si="5"/>
        <v>0</v>
      </c>
      <c r="P86" s="46">
        <f t="shared" si="6"/>
        <v>165000</v>
      </c>
      <c r="Q86" s="46">
        <f t="shared" si="1"/>
        <v>0</v>
      </c>
      <c r="R86" s="15"/>
      <c r="S86" s="15"/>
    </row>
    <row r="87" spans="1:19" ht="15" hidden="1" customHeight="1" outlineLevel="1" x14ac:dyDescent="0.25">
      <c r="A87" s="318"/>
      <c r="B87" s="19"/>
      <c r="C87" s="30"/>
      <c r="D87" s="19">
        <v>3590</v>
      </c>
      <c r="E87" s="15" t="s">
        <v>34</v>
      </c>
      <c r="F87" s="46">
        <v>754</v>
      </c>
      <c r="G87" s="46"/>
      <c r="H87" s="46">
        <v>0</v>
      </c>
      <c r="I87" s="46">
        <v>754</v>
      </c>
      <c r="J87" s="46">
        <v>0</v>
      </c>
      <c r="K87" s="46">
        <f t="shared" si="2"/>
        <v>0</v>
      </c>
      <c r="L87" s="25"/>
      <c r="M87" s="46">
        <f t="shared" si="3"/>
        <v>754</v>
      </c>
      <c r="N87" s="46">
        <f t="shared" si="4"/>
        <v>0</v>
      </c>
      <c r="O87" s="46">
        <f t="shared" si="5"/>
        <v>0</v>
      </c>
      <c r="P87" s="46">
        <f t="shared" si="6"/>
        <v>754</v>
      </c>
      <c r="Q87" s="46">
        <f t="shared" si="1"/>
        <v>0</v>
      </c>
      <c r="R87" s="15"/>
      <c r="S87" s="15"/>
    </row>
    <row r="88" spans="1:19" ht="15" hidden="1" customHeight="1" outlineLevel="1" x14ac:dyDescent="0.25">
      <c r="A88" s="318"/>
      <c r="B88" s="19"/>
      <c r="C88" s="30"/>
      <c r="D88" s="19">
        <v>3610</v>
      </c>
      <c r="E88" s="15" t="s">
        <v>121</v>
      </c>
      <c r="F88" s="46">
        <v>1080</v>
      </c>
      <c r="G88" s="46"/>
      <c r="H88" s="46">
        <v>0</v>
      </c>
      <c r="I88" s="46">
        <v>0</v>
      </c>
      <c r="J88" s="46">
        <v>1080</v>
      </c>
      <c r="K88" s="46">
        <f t="shared" si="2"/>
        <v>1080</v>
      </c>
      <c r="L88" s="25"/>
      <c r="M88" s="46">
        <f t="shared" si="3"/>
        <v>1080</v>
      </c>
      <c r="N88" s="46">
        <f t="shared" si="4"/>
        <v>0</v>
      </c>
      <c r="O88" s="46">
        <f t="shared" si="5"/>
        <v>0</v>
      </c>
      <c r="P88" s="46">
        <f t="shared" si="6"/>
        <v>0</v>
      </c>
      <c r="Q88" s="46">
        <f t="shared" si="1"/>
        <v>1080</v>
      </c>
      <c r="R88" s="15"/>
      <c r="S88" s="15"/>
    </row>
    <row r="89" spans="1:19" ht="15" hidden="1" customHeight="1" outlineLevel="1" x14ac:dyDescent="0.25">
      <c r="A89" s="318"/>
      <c r="B89" s="19"/>
      <c r="C89" s="30"/>
      <c r="D89" s="19">
        <v>3720</v>
      </c>
      <c r="E89" s="15" t="s">
        <v>35</v>
      </c>
      <c r="F89" s="46">
        <v>400</v>
      </c>
      <c r="G89" s="46"/>
      <c r="H89" s="46">
        <v>0</v>
      </c>
      <c r="I89" s="46">
        <v>400</v>
      </c>
      <c r="J89" s="46">
        <v>0</v>
      </c>
      <c r="K89" s="46">
        <f t="shared" si="2"/>
        <v>0</v>
      </c>
      <c r="L89" s="25"/>
      <c r="M89" s="46">
        <f t="shared" si="3"/>
        <v>400</v>
      </c>
      <c r="N89" s="46">
        <f t="shared" si="4"/>
        <v>0</v>
      </c>
      <c r="O89" s="46">
        <f t="shared" si="5"/>
        <v>0</v>
      </c>
      <c r="P89" s="46">
        <f t="shared" si="6"/>
        <v>400</v>
      </c>
      <c r="Q89" s="46">
        <f t="shared" si="1"/>
        <v>0</v>
      </c>
      <c r="R89" s="15"/>
      <c r="S89" s="15"/>
    </row>
    <row r="90" spans="1:19" ht="15" hidden="1" customHeight="1" outlineLevel="1" x14ac:dyDescent="0.25">
      <c r="A90" s="318"/>
      <c r="B90" s="19"/>
      <c r="C90" s="30"/>
      <c r="D90" s="19">
        <v>3820</v>
      </c>
      <c r="E90" s="15" t="s">
        <v>38</v>
      </c>
      <c r="F90" s="46">
        <v>3201.6</v>
      </c>
      <c r="G90" s="46"/>
      <c r="H90" s="46">
        <v>3199.99</v>
      </c>
      <c r="I90" s="46">
        <v>0</v>
      </c>
      <c r="J90" s="46">
        <v>3201.6</v>
      </c>
      <c r="K90" s="46">
        <f t="shared" si="2"/>
        <v>3201.6</v>
      </c>
      <c r="L90" s="25"/>
      <c r="M90" s="46">
        <f t="shared" si="3"/>
        <v>3201.6</v>
      </c>
      <c r="N90" s="46">
        <f t="shared" si="4"/>
        <v>0</v>
      </c>
      <c r="O90" s="46">
        <f t="shared" si="5"/>
        <v>3199.99</v>
      </c>
      <c r="P90" s="46">
        <f t="shared" si="6"/>
        <v>0</v>
      </c>
      <c r="Q90" s="46">
        <f t="shared" si="1"/>
        <v>3201.6</v>
      </c>
      <c r="R90" s="15"/>
      <c r="S90" s="15"/>
    </row>
    <row r="91" spans="1:19" ht="15" hidden="1" customHeight="1" outlineLevel="1" x14ac:dyDescent="0.25">
      <c r="A91" s="318"/>
      <c r="B91" s="19"/>
      <c r="C91" s="30"/>
      <c r="D91" s="19">
        <v>3990</v>
      </c>
      <c r="E91" s="15" t="s">
        <v>3</v>
      </c>
      <c r="F91" s="46">
        <v>0</v>
      </c>
      <c r="G91" s="46"/>
      <c r="H91" s="46">
        <v>0</v>
      </c>
      <c r="I91" s="46">
        <v>0</v>
      </c>
      <c r="J91" s="46">
        <v>0</v>
      </c>
      <c r="K91" s="46">
        <f t="shared" si="2"/>
        <v>0</v>
      </c>
      <c r="L91" s="25"/>
      <c r="M91" s="46">
        <f t="shared" si="3"/>
        <v>0</v>
      </c>
      <c r="N91" s="46">
        <f t="shared" si="4"/>
        <v>0</v>
      </c>
      <c r="O91" s="46">
        <f t="shared" si="5"/>
        <v>0</v>
      </c>
      <c r="P91" s="46">
        <f t="shared" si="6"/>
        <v>0</v>
      </c>
      <c r="Q91" s="46">
        <f t="shared" si="1"/>
        <v>0</v>
      </c>
      <c r="R91" s="15"/>
      <c r="S91" s="15"/>
    </row>
    <row r="92" spans="1:19" ht="15" hidden="1" customHeight="1" outlineLevel="1" x14ac:dyDescent="0.25">
      <c r="A92" s="318"/>
      <c r="B92" s="19"/>
      <c r="C92" s="30"/>
      <c r="D92" s="19">
        <v>5190</v>
      </c>
      <c r="E92" s="15" t="s">
        <v>135</v>
      </c>
      <c r="F92" s="46">
        <v>0</v>
      </c>
      <c r="G92" s="46"/>
      <c r="H92" s="46">
        <v>0</v>
      </c>
      <c r="I92" s="46">
        <v>0</v>
      </c>
      <c r="J92" s="46">
        <v>0</v>
      </c>
      <c r="K92" s="46">
        <f t="shared" si="2"/>
        <v>0</v>
      </c>
      <c r="L92" s="25"/>
      <c r="M92" s="46">
        <f t="shared" si="3"/>
        <v>0</v>
      </c>
      <c r="N92" s="46">
        <f t="shared" si="4"/>
        <v>0</v>
      </c>
      <c r="O92" s="46">
        <f t="shared" si="5"/>
        <v>0</v>
      </c>
      <c r="P92" s="46">
        <f t="shared" si="6"/>
        <v>0</v>
      </c>
      <c r="Q92" s="46">
        <f t="shared" si="1"/>
        <v>0</v>
      </c>
      <c r="R92" s="15"/>
      <c r="S92" s="15"/>
    </row>
    <row r="93" spans="1:19" ht="15" hidden="1" customHeight="1" outlineLevel="1" x14ac:dyDescent="0.25">
      <c r="A93" s="318"/>
      <c r="B93" s="19"/>
      <c r="C93" s="30"/>
      <c r="D93" s="19">
        <v>2990</v>
      </c>
      <c r="E93" s="15" t="s">
        <v>145</v>
      </c>
      <c r="F93" s="46">
        <v>0</v>
      </c>
      <c r="G93" s="46"/>
      <c r="H93" s="46">
        <v>0</v>
      </c>
      <c r="I93" s="46">
        <v>0</v>
      </c>
      <c r="J93" s="46">
        <v>0</v>
      </c>
      <c r="K93" s="46">
        <f t="shared" si="2"/>
        <v>0</v>
      </c>
      <c r="L93" s="25"/>
      <c r="M93" s="46">
        <f t="shared" si="3"/>
        <v>0</v>
      </c>
      <c r="N93" s="46">
        <f t="shared" si="4"/>
        <v>0</v>
      </c>
      <c r="O93" s="46">
        <f t="shared" si="5"/>
        <v>0</v>
      </c>
      <c r="P93" s="46">
        <f t="shared" si="6"/>
        <v>0</v>
      </c>
      <c r="Q93" s="46">
        <f t="shared" si="1"/>
        <v>0</v>
      </c>
      <c r="R93" s="15"/>
      <c r="S93" s="15"/>
    </row>
    <row r="94" spans="1:19" ht="15" hidden="1" customHeight="1" outlineLevel="1" x14ac:dyDescent="0.25">
      <c r="A94" s="318"/>
      <c r="B94" s="19"/>
      <c r="C94" s="30"/>
      <c r="D94" s="19">
        <v>3512</v>
      </c>
      <c r="E94" s="15" t="s">
        <v>100</v>
      </c>
      <c r="F94" s="46">
        <v>37004</v>
      </c>
      <c r="G94" s="46"/>
      <c r="H94" s="46">
        <v>0</v>
      </c>
      <c r="I94" s="46">
        <v>37004</v>
      </c>
      <c r="J94" s="46">
        <v>0</v>
      </c>
      <c r="K94" s="46">
        <f t="shared" si="2"/>
        <v>0</v>
      </c>
      <c r="L94" s="25"/>
      <c r="M94" s="46">
        <f t="shared" si="3"/>
        <v>37004</v>
      </c>
      <c r="N94" s="46">
        <f t="shared" si="4"/>
        <v>0</v>
      </c>
      <c r="O94" s="46">
        <f t="shared" si="5"/>
        <v>0</v>
      </c>
      <c r="P94" s="46">
        <f t="shared" si="6"/>
        <v>37004</v>
      </c>
      <c r="Q94" s="46">
        <f t="shared" si="1"/>
        <v>0</v>
      </c>
      <c r="R94" s="15"/>
      <c r="S94" s="15"/>
    </row>
    <row r="95" spans="1:19" ht="15" hidden="1" customHeight="1" outlineLevel="1" x14ac:dyDescent="0.25">
      <c r="A95" s="318"/>
      <c r="B95" s="19"/>
      <c r="C95" s="30"/>
      <c r="D95" s="19">
        <v>3994</v>
      </c>
      <c r="E95" s="15" t="s">
        <v>151</v>
      </c>
      <c r="F95" s="46">
        <v>1950</v>
      </c>
      <c r="G95" s="46"/>
      <c r="H95" s="46">
        <v>0</v>
      </c>
      <c r="I95" s="46">
        <v>1950</v>
      </c>
      <c r="J95" s="46">
        <v>0</v>
      </c>
      <c r="K95" s="46">
        <f t="shared" si="2"/>
        <v>0</v>
      </c>
      <c r="L95" s="25"/>
      <c r="M95" s="46">
        <f t="shared" si="3"/>
        <v>1950</v>
      </c>
      <c r="N95" s="46">
        <f t="shared" si="4"/>
        <v>0</v>
      </c>
      <c r="O95" s="46">
        <f t="shared" si="5"/>
        <v>0</v>
      </c>
      <c r="P95" s="46">
        <f t="shared" si="6"/>
        <v>1950</v>
      </c>
      <c r="Q95" s="46">
        <f t="shared" si="1"/>
        <v>0</v>
      </c>
      <c r="R95" s="15"/>
      <c r="S95" s="15"/>
    </row>
    <row r="96" spans="1:19" ht="15" hidden="1" customHeight="1" outlineLevel="1" x14ac:dyDescent="0.25">
      <c r="A96" s="318"/>
      <c r="B96" s="19"/>
      <c r="C96" s="30"/>
      <c r="D96" s="19">
        <v>4412</v>
      </c>
      <c r="E96" s="15" t="s">
        <v>45</v>
      </c>
      <c r="F96" s="46">
        <v>0</v>
      </c>
      <c r="G96" s="46"/>
      <c r="H96" s="46">
        <v>0</v>
      </c>
      <c r="I96" s="46">
        <v>0</v>
      </c>
      <c r="J96" s="46">
        <v>0</v>
      </c>
      <c r="K96" s="46">
        <f t="shared" si="2"/>
        <v>0</v>
      </c>
      <c r="L96" s="25"/>
      <c r="M96" s="46">
        <f t="shared" si="3"/>
        <v>0</v>
      </c>
      <c r="N96" s="46">
        <f t="shared" si="4"/>
        <v>0</v>
      </c>
      <c r="O96" s="46">
        <f t="shared" si="5"/>
        <v>0</v>
      </c>
      <c r="P96" s="46">
        <f t="shared" si="6"/>
        <v>0</v>
      </c>
      <c r="Q96" s="46">
        <f t="shared" si="1"/>
        <v>0</v>
      </c>
      <c r="R96" s="15"/>
      <c r="S96" s="15"/>
    </row>
    <row r="97" spans="1:19" ht="15" hidden="1" customHeight="1" outlineLevel="1" x14ac:dyDescent="0.25">
      <c r="A97" s="318"/>
      <c r="B97" s="19"/>
      <c r="C97" s="30"/>
      <c r="D97" s="19">
        <v>2480</v>
      </c>
      <c r="E97" s="15" t="s">
        <v>19</v>
      </c>
      <c r="F97" s="46">
        <v>0</v>
      </c>
      <c r="G97" s="46"/>
      <c r="H97" s="46">
        <v>0</v>
      </c>
      <c r="I97" s="46">
        <v>0</v>
      </c>
      <c r="J97" s="46">
        <v>0</v>
      </c>
      <c r="K97" s="46">
        <f t="shared" si="2"/>
        <v>0</v>
      </c>
      <c r="L97" s="25"/>
      <c r="M97" s="46">
        <f t="shared" si="3"/>
        <v>0</v>
      </c>
      <c r="N97" s="46">
        <f t="shared" si="4"/>
        <v>0</v>
      </c>
      <c r="O97" s="46">
        <f t="shared" si="5"/>
        <v>0</v>
      </c>
      <c r="P97" s="46">
        <f t="shared" si="6"/>
        <v>0</v>
      </c>
      <c r="Q97" s="46">
        <f t="shared" si="1"/>
        <v>0</v>
      </c>
      <c r="R97" s="15"/>
      <c r="S97" s="15"/>
    </row>
    <row r="98" spans="1:19" ht="15" hidden="1" customHeight="1" outlineLevel="1" x14ac:dyDescent="0.25">
      <c r="A98" s="318"/>
      <c r="B98" s="19"/>
      <c r="C98" s="30"/>
      <c r="D98" s="19">
        <v>5210</v>
      </c>
      <c r="E98" s="15" t="s">
        <v>50</v>
      </c>
      <c r="F98" s="46">
        <v>0</v>
      </c>
      <c r="G98" s="46"/>
      <c r="H98" s="46">
        <v>0</v>
      </c>
      <c r="I98" s="46">
        <v>0</v>
      </c>
      <c r="J98" s="46">
        <v>0</v>
      </c>
      <c r="K98" s="46">
        <f t="shared" si="2"/>
        <v>0</v>
      </c>
      <c r="L98" s="25"/>
      <c r="M98" s="46">
        <f t="shared" si="3"/>
        <v>0</v>
      </c>
      <c r="N98" s="46">
        <f t="shared" si="4"/>
        <v>0</v>
      </c>
      <c r="O98" s="46">
        <f t="shared" si="5"/>
        <v>0</v>
      </c>
      <c r="P98" s="46">
        <f t="shared" si="6"/>
        <v>0</v>
      </c>
      <c r="Q98" s="46">
        <f t="shared" si="1"/>
        <v>0</v>
      </c>
      <c r="R98" s="15"/>
      <c r="S98" s="15"/>
    </row>
    <row r="99" spans="1:19" collapsed="1" x14ac:dyDescent="0.25">
      <c r="A99" s="318"/>
      <c r="B99" s="19">
        <v>16006</v>
      </c>
      <c r="C99" s="30" t="s">
        <v>233</v>
      </c>
      <c r="D99" s="19">
        <v>8530</v>
      </c>
      <c r="E99" s="15" t="s">
        <v>64</v>
      </c>
      <c r="F99" s="46">
        <v>200000</v>
      </c>
      <c r="G99" s="46"/>
      <c r="H99" s="46">
        <v>0</v>
      </c>
      <c r="I99" s="46">
        <v>200000</v>
      </c>
      <c r="J99" s="46">
        <v>0</v>
      </c>
      <c r="K99" s="46">
        <f t="shared" si="2"/>
        <v>0</v>
      </c>
      <c r="L99" s="25"/>
      <c r="M99" s="46">
        <f t="shared" si="3"/>
        <v>200000</v>
      </c>
      <c r="N99" s="46">
        <f t="shared" si="4"/>
        <v>0</v>
      </c>
      <c r="O99" s="46">
        <f t="shared" si="5"/>
        <v>0</v>
      </c>
      <c r="P99" s="46">
        <f t="shared" si="6"/>
        <v>200000</v>
      </c>
      <c r="Q99" s="46">
        <f t="shared" si="1"/>
        <v>0</v>
      </c>
      <c r="R99" s="15"/>
      <c r="S99" s="15"/>
    </row>
    <row r="100" spans="1:19" ht="15" hidden="1" customHeight="1" outlineLevel="1" x14ac:dyDescent="0.25">
      <c r="A100" s="318"/>
      <c r="B100" s="19"/>
      <c r="C100" s="30"/>
      <c r="D100" s="19">
        <v>4412</v>
      </c>
      <c r="E100" s="15" t="s">
        <v>45</v>
      </c>
      <c r="F100" s="46">
        <v>0</v>
      </c>
      <c r="G100" s="46"/>
      <c r="H100" s="46">
        <v>0</v>
      </c>
      <c r="I100" s="46">
        <v>0</v>
      </c>
      <c r="J100" s="46">
        <v>0</v>
      </c>
      <c r="K100" s="46">
        <f t="shared" si="2"/>
        <v>0</v>
      </c>
      <c r="L100" s="25"/>
      <c r="M100" s="46">
        <f t="shared" si="3"/>
        <v>0</v>
      </c>
      <c r="N100" s="46">
        <f t="shared" si="4"/>
        <v>0</v>
      </c>
      <c r="O100" s="46">
        <f t="shared" si="5"/>
        <v>0</v>
      </c>
      <c r="P100" s="46">
        <f t="shared" si="6"/>
        <v>0</v>
      </c>
      <c r="Q100" s="46">
        <f t="shared" si="1"/>
        <v>0</v>
      </c>
      <c r="R100" s="15"/>
      <c r="S100" s="15"/>
    </row>
    <row r="101" spans="1:19" collapsed="1" x14ac:dyDescent="0.25">
      <c r="A101" s="318"/>
      <c r="B101" s="19">
        <v>16005</v>
      </c>
      <c r="C101" s="30" t="s">
        <v>232</v>
      </c>
      <c r="D101" s="19">
        <v>8530</v>
      </c>
      <c r="E101" s="15" t="s">
        <v>64</v>
      </c>
      <c r="F101" s="46">
        <v>2000000</v>
      </c>
      <c r="G101" s="46"/>
      <c r="H101" s="46">
        <v>0</v>
      </c>
      <c r="I101" s="46">
        <v>0</v>
      </c>
      <c r="J101" s="46">
        <v>2000000</v>
      </c>
      <c r="K101" s="46">
        <f t="shared" si="2"/>
        <v>2000000</v>
      </c>
      <c r="L101" s="25"/>
      <c r="M101" s="46">
        <f t="shared" si="3"/>
        <v>2000000</v>
      </c>
      <c r="N101" s="46">
        <f t="shared" si="4"/>
        <v>0</v>
      </c>
      <c r="O101" s="46">
        <f t="shared" si="5"/>
        <v>0</v>
      </c>
      <c r="P101" s="46">
        <f t="shared" si="6"/>
        <v>0</v>
      </c>
      <c r="Q101" s="46">
        <f t="shared" si="1"/>
        <v>2000000</v>
      </c>
      <c r="R101" s="15"/>
      <c r="S101" s="15"/>
    </row>
    <row r="102" spans="1:19" ht="15" hidden="1" customHeight="1" outlineLevel="1" x14ac:dyDescent="0.25">
      <c r="A102" s="318"/>
      <c r="B102" s="19"/>
      <c r="C102" s="30"/>
      <c r="D102" s="19">
        <v>4412</v>
      </c>
      <c r="E102" s="15" t="s">
        <v>45</v>
      </c>
      <c r="F102" s="46">
        <v>0</v>
      </c>
      <c r="G102" s="46"/>
      <c r="H102" s="46">
        <v>0</v>
      </c>
      <c r="I102" s="46">
        <v>0</v>
      </c>
      <c r="J102" s="46">
        <v>0</v>
      </c>
      <c r="K102" s="46">
        <f t="shared" si="2"/>
        <v>0</v>
      </c>
      <c r="L102" s="25"/>
      <c r="M102" s="46">
        <f t="shared" si="3"/>
        <v>0</v>
      </c>
      <c r="N102" s="46">
        <f t="shared" si="4"/>
        <v>0</v>
      </c>
      <c r="O102" s="46">
        <f t="shared" si="5"/>
        <v>0</v>
      </c>
      <c r="P102" s="46">
        <f t="shared" si="6"/>
        <v>0</v>
      </c>
      <c r="Q102" s="46">
        <f t="shared" si="1"/>
        <v>0</v>
      </c>
      <c r="R102" s="15"/>
      <c r="S102" s="15"/>
    </row>
    <row r="103" spans="1:19" collapsed="1" x14ac:dyDescent="0.25">
      <c r="A103" s="318"/>
      <c r="B103" s="19">
        <v>16004</v>
      </c>
      <c r="C103" s="30" t="s">
        <v>231</v>
      </c>
      <c r="D103" s="19">
        <v>4310</v>
      </c>
      <c r="E103" s="15" t="s">
        <v>43</v>
      </c>
      <c r="F103" s="46">
        <v>1815000</v>
      </c>
      <c r="G103" s="46"/>
      <c r="H103" s="46">
        <v>0</v>
      </c>
      <c r="I103" s="46">
        <v>550000</v>
      </c>
      <c r="J103" s="46">
        <v>1265000</v>
      </c>
      <c r="K103" s="46">
        <f t="shared" si="2"/>
        <v>1265000</v>
      </c>
      <c r="L103" s="25"/>
      <c r="M103" s="46">
        <f t="shared" si="3"/>
        <v>1815000</v>
      </c>
      <c r="N103" s="46">
        <f t="shared" si="4"/>
        <v>0</v>
      </c>
      <c r="O103" s="46">
        <f t="shared" si="5"/>
        <v>0</v>
      </c>
      <c r="P103" s="46">
        <f t="shared" si="6"/>
        <v>550000</v>
      </c>
      <c r="Q103" s="46">
        <f t="shared" si="1"/>
        <v>1265000</v>
      </c>
      <c r="R103" s="15"/>
      <c r="S103" s="15"/>
    </row>
    <row r="104" spans="1:19" ht="15" hidden="1" customHeight="1" outlineLevel="1" x14ac:dyDescent="0.25">
      <c r="A104" s="318"/>
      <c r="B104" s="19"/>
      <c r="C104" s="30"/>
      <c r="D104" s="19">
        <v>4412</v>
      </c>
      <c r="E104" s="15" t="s">
        <v>45</v>
      </c>
      <c r="F104" s="46">
        <v>0</v>
      </c>
      <c r="G104" s="46"/>
      <c r="H104" s="46">
        <v>0</v>
      </c>
      <c r="I104" s="46">
        <v>0</v>
      </c>
      <c r="J104" s="46">
        <v>0</v>
      </c>
      <c r="K104" s="46">
        <f t="shared" si="2"/>
        <v>0</v>
      </c>
      <c r="L104" s="25"/>
      <c r="M104" s="46">
        <f t="shared" si="3"/>
        <v>0</v>
      </c>
      <c r="N104" s="46">
        <f t="shared" si="4"/>
        <v>0</v>
      </c>
      <c r="O104" s="46">
        <f t="shared" si="5"/>
        <v>0</v>
      </c>
      <c r="P104" s="46">
        <f t="shared" si="6"/>
        <v>0</v>
      </c>
      <c r="Q104" s="46">
        <f t="shared" si="1"/>
        <v>0</v>
      </c>
      <c r="R104" s="15"/>
      <c r="S104" s="15"/>
    </row>
    <row r="105" spans="1:19" ht="15" hidden="1" customHeight="1" outlineLevel="1" x14ac:dyDescent="0.25">
      <c r="A105" s="318"/>
      <c r="B105" s="19"/>
      <c r="C105" s="30"/>
      <c r="D105" s="19">
        <v>5610</v>
      </c>
      <c r="E105" s="15" t="s">
        <v>56</v>
      </c>
      <c r="F105" s="46">
        <v>185000</v>
      </c>
      <c r="G105" s="46"/>
      <c r="H105" s="46">
        <v>0</v>
      </c>
      <c r="I105" s="46">
        <v>0</v>
      </c>
      <c r="J105" s="46">
        <v>185000</v>
      </c>
      <c r="K105" s="46">
        <f t="shared" si="2"/>
        <v>185000</v>
      </c>
      <c r="L105" s="25"/>
      <c r="M105" s="46">
        <f t="shared" si="3"/>
        <v>185000</v>
      </c>
      <c r="N105" s="46">
        <f t="shared" si="4"/>
        <v>0</v>
      </c>
      <c r="O105" s="46">
        <f t="shared" si="5"/>
        <v>0</v>
      </c>
      <c r="P105" s="46">
        <f t="shared" si="6"/>
        <v>0</v>
      </c>
      <c r="Q105" s="46">
        <f t="shared" si="1"/>
        <v>185000</v>
      </c>
      <c r="R105" s="15"/>
      <c r="S105" s="15"/>
    </row>
    <row r="106" spans="1:19" collapsed="1" x14ac:dyDescent="0.25">
      <c r="A106" s="318"/>
      <c r="B106" s="19">
        <v>16007</v>
      </c>
      <c r="C106" s="30" t="s">
        <v>230</v>
      </c>
      <c r="D106" s="19">
        <v>2110</v>
      </c>
      <c r="E106" s="15" t="s">
        <v>78</v>
      </c>
      <c r="F106" s="46">
        <v>2162.4600000000005</v>
      </c>
      <c r="G106" s="46"/>
      <c r="H106" s="46">
        <v>0</v>
      </c>
      <c r="I106" s="46">
        <v>1889.01</v>
      </c>
      <c r="J106" s="46">
        <v>273.4500000000005</v>
      </c>
      <c r="K106" s="46">
        <f t="shared" si="2"/>
        <v>273.4500000000005</v>
      </c>
      <c r="L106" s="25"/>
      <c r="M106" s="46">
        <f t="shared" si="3"/>
        <v>2162.4600000000005</v>
      </c>
      <c r="N106" s="46">
        <f t="shared" si="4"/>
        <v>0</v>
      </c>
      <c r="O106" s="46">
        <f t="shared" si="5"/>
        <v>0</v>
      </c>
      <c r="P106" s="46">
        <f t="shared" si="6"/>
        <v>1889.01</v>
      </c>
      <c r="Q106" s="46">
        <f t="shared" ref="Q106:Q169" si="7">+M106-P106</f>
        <v>273.4500000000005</v>
      </c>
      <c r="R106" s="15"/>
      <c r="S106" s="15"/>
    </row>
    <row r="107" spans="1:19" ht="15" hidden="1" customHeight="1" outlineLevel="1" x14ac:dyDescent="0.25">
      <c r="A107" s="318"/>
      <c r="B107" s="19"/>
      <c r="C107" s="30"/>
      <c r="D107" s="19">
        <v>2140</v>
      </c>
      <c r="E107" s="15" t="s">
        <v>125</v>
      </c>
      <c r="F107" s="46">
        <v>6500</v>
      </c>
      <c r="G107" s="46"/>
      <c r="H107" s="46">
        <v>0</v>
      </c>
      <c r="I107" s="46">
        <v>610.74</v>
      </c>
      <c r="J107" s="46">
        <v>5889.26</v>
      </c>
      <c r="K107" s="46">
        <f t="shared" ref="K107:K170" si="8">+F107-I107</f>
        <v>5889.26</v>
      </c>
      <c r="L107" s="25"/>
      <c r="M107" s="46">
        <f t="shared" ref="M107:M170" si="9">+F107</f>
        <v>6500</v>
      </c>
      <c r="N107" s="46">
        <f t="shared" ref="N107:N170" si="10">+G107</f>
        <v>0</v>
      </c>
      <c r="O107" s="46">
        <f t="shared" ref="O107:O170" si="11">+H107</f>
        <v>0</v>
      </c>
      <c r="P107" s="46">
        <f t="shared" ref="P107:P170" si="12">+I107</f>
        <v>610.74</v>
      </c>
      <c r="Q107" s="46">
        <f t="shared" si="7"/>
        <v>5889.26</v>
      </c>
      <c r="R107" s="15"/>
      <c r="S107" s="15"/>
    </row>
    <row r="108" spans="1:19" ht="15" hidden="1" customHeight="1" outlineLevel="1" x14ac:dyDescent="0.25">
      <c r="A108" s="318"/>
      <c r="B108" s="19"/>
      <c r="C108" s="30"/>
      <c r="D108" s="19">
        <v>2530</v>
      </c>
      <c r="E108" s="15" t="s">
        <v>111</v>
      </c>
      <c r="F108" s="46">
        <v>2600</v>
      </c>
      <c r="G108" s="46"/>
      <c r="H108" s="46">
        <v>0</v>
      </c>
      <c r="I108" s="46">
        <v>0</v>
      </c>
      <c r="J108" s="46">
        <v>2600</v>
      </c>
      <c r="K108" s="46">
        <f t="shared" si="8"/>
        <v>2600</v>
      </c>
      <c r="L108" s="25"/>
      <c r="M108" s="46">
        <f t="shared" si="9"/>
        <v>2600</v>
      </c>
      <c r="N108" s="46">
        <f t="shared" si="10"/>
        <v>0</v>
      </c>
      <c r="O108" s="46">
        <f t="shared" si="11"/>
        <v>0</v>
      </c>
      <c r="P108" s="46">
        <f t="shared" si="12"/>
        <v>0</v>
      </c>
      <c r="Q108" s="46">
        <f t="shared" si="7"/>
        <v>2600</v>
      </c>
      <c r="R108" s="15"/>
      <c r="S108" s="15"/>
    </row>
    <row r="109" spans="1:19" ht="15" hidden="1" customHeight="1" outlineLevel="1" x14ac:dyDescent="0.25">
      <c r="A109" s="318"/>
      <c r="B109" s="19"/>
      <c r="C109" s="30"/>
      <c r="D109" s="19">
        <v>2540</v>
      </c>
      <c r="E109" s="15" t="s">
        <v>148</v>
      </c>
      <c r="F109" s="46">
        <v>2900</v>
      </c>
      <c r="G109" s="46"/>
      <c r="H109" s="46">
        <v>1732.4</v>
      </c>
      <c r="I109" s="46">
        <v>0</v>
      </c>
      <c r="J109" s="46">
        <v>2900</v>
      </c>
      <c r="K109" s="46">
        <f t="shared" si="8"/>
        <v>2900</v>
      </c>
      <c r="L109" s="25"/>
      <c r="M109" s="46">
        <f t="shared" si="9"/>
        <v>2900</v>
      </c>
      <c r="N109" s="46">
        <f t="shared" si="10"/>
        <v>0</v>
      </c>
      <c r="O109" s="46">
        <f t="shared" si="11"/>
        <v>1732.4</v>
      </c>
      <c r="P109" s="46">
        <f t="shared" si="12"/>
        <v>0</v>
      </c>
      <c r="Q109" s="46">
        <f t="shared" si="7"/>
        <v>2900</v>
      </c>
      <c r="R109" s="15"/>
      <c r="S109" s="15"/>
    </row>
    <row r="110" spans="1:19" ht="15" hidden="1" customHeight="1" outlineLevel="1" x14ac:dyDescent="0.25">
      <c r="A110" s="318"/>
      <c r="B110" s="19"/>
      <c r="C110" s="30"/>
      <c r="D110" s="19">
        <v>2730</v>
      </c>
      <c r="E110" s="15" t="s">
        <v>207</v>
      </c>
      <c r="F110" s="46">
        <v>50028.649999999994</v>
      </c>
      <c r="G110" s="46"/>
      <c r="H110" s="46">
        <v>0</v>
      </c>
      <c r="I110" s="46">
        <v>50028.65</v>
      </c>
      <c r="J110" s="46">
        <v>0</v>
      </c>
      <c r="K110" s="46">
        <f t="shared" si="8"/>
        <v>0</v>
      </c>
      <c r="L110" s="25"/>
      <c r="M110" s="46">
        <f t="shared" si="9"/>
        <v>50028.649999999994</v>
      </c>
      <c r="N110" s="46">
        <f t="shared" si="10"/>
        <v>0</v>
      </c>
      <c r="O110" s="46">
        <f t="shared" si="11"/>
        <v>0</v>
      </c>
      <c r="P110" s="46">
        <f t="shared" si="12"/>
        <v>50028.65</v>
      </c>
      <c r="Q110" s="46">
        <f t="shared" si="7"/>
        <v>0</v>
      </c>
      <c r="R110" s="15"/>
      <c r="S110" s="15"/>
    </row>
    <row r="111" spans="1:19" ht="15" hidden="1" customHeight="1" outlineLevel="1" x14ac:dyDescent="0.25">
      <c r="A111" s="318"/>
      <c r="B111" s="19"/>
      <c r="C111" s="30"/>
      <c r="D111" s="19">
        <v>2910</v>
      </c>
      <c r="E111" s="15" t="s">
        <v>22</v>
      </c>
      <c r="F111" s="46">
        <v>258.99</v>
      </c>
      <c r="G111" s="46"/>
      <c r="H111" s="46">
        <v>0</v>
      </c>
      <c r="I111" s="46">
        <v>258.99</v>
      </c>
      <c r="J111" s="46">
        <v>0</v>
      </c>
      <c r="K111" s="46">
        <f t="shared" si="8"/>
        <v>0</v>
      </c>
      <c r="L111" s="25"/>
      <c r="M111" s="46">
        <f t="shared" si="9"/>
        <v>258.99</v>
      </c>
      <c r="N111" s="46">
        <f t="shared" si="10"/>
        <v>0</v>
      </c>
      <c r="O111" s="46">
        <f t="shared" si="11"/>
        <v>0</v>
      </c>
      <c r="P111" s="46">
        <f t="shared" si="12"/>
        <v>258.99</v>
      </c>
      <c r="Q111" s="46">
        <f t="shared" si="7"/>
        <v>0</v>
      </c>
      <c r="R111" s="15"/>
      <c r="S111" s="15"/>
    </row>
    <row r="112" spans="1:19" ht="15" hidden="1" customHeight="1" outlineLevel="1" x14ac:dyDescent="0.25">
      <c r="A112" s="318"/>
      <c r="B112" s="19"/>
      <c r="C112" s="30"/>
      <c r="D112" s="19">
        <v>3120</v>
      </c>
      <c r="E112" s="15" t="s">
        <v>23</v>
      </c>
      <c r="F112" s="46">
        <v>381104.80999999994</v>
      </c>
      <c r="G112" s="46"/>
      <c r="H112" s="46">
        <v>6598.24</v>
      </c>
      <c r="I112" s="46">
        <v>279645.14</v>
      </c>
      <c r="J112" s="46">
        <v>101459.66999999993</v>
      </c>
      <c r="K112" s="46">
        <f t="shared" si="8"/>
        <v>101459.66999999993</v>
      </c>
      <c r="L112" s="25"/>
      <c r="M112" s="46">
        <f t="shared" si="9"/>
        <v>381104.80999999994</v>
      </c>
      <c r="N112" s="46">
        <f t="shared" si="10"/>
        <v>0</v>
      </c>
      <c r="O112" s="46">
        <f t="shared" si="11"/>
        <v>6598.24</v>
      </c>
      <c r="P112" s="46">
        <f t="shared" si="12"/>
        <v>279645.14</v>
      </c>
      <c r="Q112" s="46">
        <f t="shared" si="7"/>
        <v>101459.66999999993</v>
      </c>
      <c r="R112" s="15"/>
      <c r="S112" s="15"/>
    </row>
    <row r="113" spans="1:19" ht="15" hidden="1" customHeight="1" outlineLevel="1" x14ac:dyDescent="0.25">
      <c r="A113" s="318"/>
      <c r="B113" s="19"/>
      <c r="C113" s="30"/>
      <c r="D113" s="19">
        <v>3130</v>
      </c>
      <c r="E113" s="15" t="s">
        <v>24</v>
      </c>
      <c r="F113" s="46">
        <v>267119.26</v>
      </c>
      <c r="G113" s="46"/>
      <c r="H113" s="46">
        <v>0</v>
      </c>
      <c r="I113" s="46">
        <v>267118</v>
      </c>
      <c r="J113" s="46">
        <v>1.2600000000093132</v>
      </c>
      <c r="K113" s="46">
        <f t="shared" si="8"/>
        <v>1.2600000000093132</v>
      </c>
      <c r="L113" s="25"/>
      <c r="M113" s="46">
        <f t="shared" si="9"/>
        <v>267119.26</v>
      </c>
      <c r="N113" s="46">
        <f t="shared" si="10"/>
        <v>0</v>
      </c>
      <c r="O113" s="46">
        <f t="shared" si="11"/>
        <v>0</v>
      </c>
      <c r="P113" s="46">
        <f t="shared" si="12"/>
        <v>267118</v>
      </c>
      <c r="Q113" s="46">
        <f t="shared" si="7"/>
        <v>1.2600000000093132</v>
      </c>
      <c r="R113" s="15"/>
      <c r="S113" s="15"/>
    </row>
    <row r="114" spans="1:19" ht="15" hidden="1" customHeight="1" outlineLevel="1" x14ac:dyDescent="0.25">
      <c r="A114" s="318"/>
      <c r="B114" s="19"/>
      <c r="C114" s="30"/>
      <c r="D114" s="19">
        <v>3390</v>
      </c>
      <c r="E114" s="15" t="s">
        <v>122</v>
      </c>
      <c r="F114" s="46">
        <v>984428.8</v>
      </c>
      <c r="G114" s="46"/>
      <c r="H114" s="46">
        <v>182120</v>
      </c>
      <c r="I114" s="46">
        <v>801038</v>
      </c>
      <c r="J114" s="46">
        <v>183390.80000000005</v>
      </c>
      <c r="K114" s="46">
        <f t="shared" si="8"/>
        <v>183390.80000000005</v>
      </c>
      <c r="L114" s="25"/>
      <c r="M114" s="46">
        <f t="shared" si="9"/>
        <v>984428.8</v>
      </c>
      <c r="N114" s="46">
        <f t="shared" si="10"/>
        <v>0</v>
      </c>
      <c r="O114" s="46">
        <f t="shared" si="11"/>
        <v>182120</v>
      </c>
      <c r="P114" s="46">
        <f t="shared" si="12"/>
        <v>801038</v>
      </c>
      <c r="Q114" s="46">
        <f t="shared" si="7"/>
        <v>183390.80000000005</v>
      </c>
      <c r="R114" s="15"/>
      <c r="S114" s="15"/>
    </row>
    <row r="115" spans="1:19" ht="15" hidden="1" customHeight="1" outlineLevel="1" x14ac:dyDescent="0.25">
      <c r="A115" s="318"/>
      <c r="B115" s="19"/>
      <c r="C115" s="30"/>
      <c r="D115" s="19">
        <v>3570</v>
      </c>
      <c r="E115" s="15" t="s">
        <v>92</v>
      </c>
      <c r="F115" s="46">
        <v>0.30000000000291038</v>
      </c>
      <c r="G115" s="46"/>
      <c r="H115" s="46">
        <v>0</v>
      </c>
      <c r="I115" s="46">
        <v>0</v>
      </c>
      <c r="J115" s="46">
        <v>0.30000000000291038</v>
      </c>
      <c r="K115" s="46">
        <f t="shared" si="8"/>
        <v>0.30000000000291038</v>
      </c>
      <c r="L115" s="25"/>
      <c r="M115" s="46">
        <f t="shared" si="9"/>
        <v>0.30000000000291038</v>
      </c>
      <c r="N115" s="46">
        <f t="shared" si="10"/>
        <v>0</v>
      </c>
      <c r="O115" s="46">
        <f t="shared" si="11"/>
        <v>0</v>
      </c>
      <c r="P115" s="46">
        <f t="shared" si="12"/>
        <v>0</v>
      </c>
      <c r="Q115" s="46">
        <f t="shared" si="7"/>
        <v>0.30000000000291038</v>
      </c>
      <c r="R115" s="15"/>
      <c r="S115" s="15"/>
    </row>
    <row r="116" spans="1:19" ht="15" hidden="1" customHeight="1" outlineLevel="1" x14ac:dyDescent="0.25">
      <c r="A116" s="318"/>
      <c r="B116" s="19"/>
      <c r="C116" s="30"/>
      <c r="D116" s="19">
        <v>3111</v>
      </c>
      <c r="E116" s="15" t="s">
        <v>116</v>
      </c>
      <c r="F116" s="46">
        <v>139670.86000000002</v>
      </c>
      <c r="G116" s="46"/>
      <c r="H116" s="46">
        <v>0</v>
      </c>
      <c r="I116" s="46">
        <v>139667</v>
      </c>
      <c r="J116" s="46">
        <v>3.860000000015134</v>
      </c>
      <c r="K116" s="46">
        <f t="shared" si="8"/>
        <v>3.860000000015134</v>
      </c>
      <c r="L116" s="25"/>
      <c r="M116" s="46">
        <f t="shared" si="9"/>
        <v>139670.86000000002</v>
      </c>
      <c r="N116" s="46">
        <f t="shared" si="10"/>
        <v>0</v>
      </c>
      <c r="O116" s="46">
        <f t="shared" si="11"/>
        <v>0</v>
      </c>
      <c r="P116" s="46">
        <f t="shared" si="12"/>
        <v>139667</v>
      </c>
      <c r="Q116" s="46">
        <f t="shared" si="7"/>
        <v>3.860000000015134</v>
      </c>
      <c r="R116" s="15"/>
      <c r="S116" s="15"/>
    </row>
    <row r="117" spans="1:19" ht="15" hidden="1" customHeight="1" outlineLevel="1" x14ac:dyDescent="0.25">
      <c r="A117" s="318"/>
      <c r="B117" s="19"/>
      <c r="C117" s="30"/>
      <c r="D117" s="19">
        <v>2990</v>
      </c>
      <c r="E117" s="15" t="s">
        <v>145</v>
      </c>
      <c r="F117" s="46">
        <v>0</v>
      </c>
      <c r="G117" s="46"/>
      <c r="H117" s="46">
        <v>0</v>
      </c>
      <c r="I117" s="46">
        <v>0</v>
      </c>
      <c r="J117" s="46">
        <v>0</v>
      </c>
      <c r="K117" s="46">
        <f t="shared" si="8"/>
        <v>0</v>
      </c>
      <c r="L117" s="25"/>
      <c r="M117" s="46">
        <f t="shared" si="9"/>
        <v>0</v>
      </c>
      <c r="N117" s="46">
        <f t="shared" si="10"/>
        <v>0</v>
      </c>
      <c r="O117" s="46">
        <f t="shared" si="11"/>
        <v>0</v>
      </c>
      <c r="P117" s="46">
        <f t="shared" si="12"/>
        <v>0</v>
      </c>
      <c r="Q117" s="46">
        <f t="shared" si="7"/>
        <v>0</v>
      </c>
      <c r="R117" s="15"/>
      <c r="S117" s="15"/>
    </row>
    <row r="118" spans="1:19" ht="15" hidden="1" customHeight="1" outlineLevel="1" x14ac:dyDescent="0.25">
      <c r="A118" s="318"/>
      <c r="B118" s="19"/>
      <c r="C118" s="30"/>
      <c r="D118" s="19">
        <v>3512</v>
      </c>
      <c r="E118" s="15" t="s">
        <v>100</v>
      </c>
      <c r="F118" s="46">
        <v>1336012</v>
      </c>
      <c r="G118" s="46"/>
      <c r="H118" s="46">
        <v>606727.19999999995</v>
      </c>
      <c r="I118" s="46">
        <v>729284.8</v>
      </c>
      <c r="J118" s="46">
        <v>606727.19999999995</v>
      </c>
      <c r="K118" s="46">
        <f t="shared" si="8"/>
        <v>606727.19999999995</v>
      </c>
      <c r="L118" s="25"/>
      <c r="M118" s="46">
        <f t="shared" si="9"/>
        <v>1336012</v>
      </c>
      <c r="N118" s="46">
        <f t="shared" si="10"/>
        <v>0</v>
      </c>
      <c r="O118" s="46">
        <f t="shared" si="11"/>
        <v>606727.19999999995</v>
      </c>
      <c r="P118" s="46">
        <f t="shared" si="12"/>
        <v>729284.8</v>
      </c>
      <c r="Q118" s="46">
        <f t="shared" si="7"/>
        <v>606727.19999999995</v>
      </c>
      <c r="R118" s="15"/>
      <c r="S118" s="15"/>
    </row>
    <row r="119" spans="1:19" ht="15" hidden="1" customHeight="1" outlineLevel="1" x14ac:dyDescent="0.25">
      <c r="A119" s="318"/>
      <c r="B119" s="19"/>
      <c r="C119" s="30"/>
      <c r="D119" s="19">
        <v>5310</v>
      </c>
      <c r="E119" s="15" t="s">
        <v>53</v>
      </c>
      <c r="F119" s="46">
        <v>0</v>
      </c>
      <c r="G119" s="46"/>
      <c r="H119" s="46">
        <v>0</v>
      </c>
      <c r="I119" s="46">
        <v>0</v>
      </c>
      <c r="J119" s="46">
        <v>0</v>
      </c>
      <c r="K119" s="46">
        <f t="shared" si="8"/>
        <v>0</v>
      </c>
      <c r="L119" s="25"/>
      <c r="M119" s="46">
        <f t="shared" si="9"/>
        <v>0</v>
      </c>
      <c r="N119" s="46">
        <f t="shared" si="10"/>
        <v>0</v>
      </c>
      <c r="O119" s="46">
        <f t="shared" si="11"/>
        <v>0</v>
      </c>
      <c r="P119" s="46">
        <f t="shared" si="12"/>
        <v>0</v>
      </c>
      <c r="Q119" s="46">
        <f t="shared" si="7"/>
        <v>0</v>
      </c>
      <c r="R119" s="15"/>
      <c r="S119" s="15"/>
    </row>
    <row r="120" spans="1:19" collapsed="1" x14ac:dyDescent="0.25">
      <c r="A120" s="318"/>
      <c r="B120" s="19">
        <v>11601</v>
      </c>
      <c r="C120" s="30" t="s">
        <v>106</v>
      </c>
      <c r="D120" s="19">
        <v>1110</v>
      </c>
      <c r="E120" s="15" t="s">
        <v>4</v>
      </c>
      <c r="F120" s="46">
        <v>9851893.1699999999</v>
      </c>
      <c r="G120" s="46"/>
      <c r="H120" s="46">
        <v>0</v>
      </c>
      <c r="I120" s="46">
        <v>9427208.0599999987</v>
      </c>
      <c r="J120" s="46">
        <v>424685.11000000138</v>
      </c>
      <c r="K120" s="46">
        <f t="shared" si="8"/>
        <v>424685.11000000127</v>
      </c>
      <c r="L120" s="25"/>
      <c r="M120" s="46">
        <f t="shared" si="9"/>
        <v>9851893.1699999999</v>
      </c>
      <c r="N120" s="46">
        <f t="shared" si="10"/>
        <v>0</v>
      </c>
      <c r="O120" s="46">
        <f t="shared" si="11"/>
        <v>0</v>
      </c>
      <c r="P120" s="46">
        <f t="shared" si="12"/>
        <v>9427208.0599999987</v>
      </c>
      <c r="Q120" s="46">
        <f t="shared" si="7"/>
        <v>424685.11000000127</v>
      </c>
      <c r="R120" s="15"/>
      <c r="S120" s="15"/>
    </row>
    <row r="121" spans="1:19" ht="15" hidden="1" customHeight="1" outlineLevel="1" x14ac:dyDescent="0.25">
      <c r="A121" s="318"/>
      <c r="B121" s="19"/>
      <c r="C121" s="30"/>
      <c r="D121" s="19">
        <v>1130</v>
      </c>
      <c r="E121" s="15" t="s">
        <v>5</v>
      </c>
      <c r="F121" s="46">
        <v>100038910.78</v>
      </c>
      <c r="G121" s="46"/>
      <c r="H121" s="46">
        <v>0</v>
      </c>
      <c r="I121" s="46">
        <v>91089333.219999999</v>
      </c>
      <c r="J121" s="46">
        <v>8949577.5599999912</v>
      </c>
      <c r="K121" s="46">
        <f t="shared" si="8"/>
        <v>8949577.5600000024</v>
      </c>
      <c r="L121" s="25"/>
      <c r="M121" s="46">
        <f t="shared" si="9"/>
        <v>100038910.78</v>
      </c>
      <c r="N121" s="46">
        <f t="shared" si="10"/>
        <v>0</v>
      </c>
      <c r="O121" s="46">
        <f t="shared" si="11"/>
        <v>0</v>
      </c>
      <c r="P121" s="46">
        <f t="shared" si="12"/>
        <v>91089333.219999999</v>
      </c>
      <c r="Q121" s="46">
        <f t="shared" si="7"/>
        <v>8949577.5600000024</v>
      </c>
      <c r="R121" s="15"/>
      <c r="S121" s="15"/>
    </row>
    <row r="122" spans="1:19" ht="15" hidden="1" customHeight="1" outlineLevel="1" x14ac:dyDescent="0.25">
      <c r="A122" s="318"/>
      <c r="B122" s="19"/>
      <c r="C122" s="30"/>
      <c r="D122" s="19">
        <v>1310</v>
      </c>
      <c r="E122" s="15" t="s">
        <v>82</v>
      </c>
      <c r="F122" s="46">
        <v>4414926.37</v>
      </c>
      <c r="G122" s="46"/>
      <c r="H122" s="46">
        <v>0</v>
      </c>
      <c r="I122" s="46">
        <v>4413191.0200000005</v>
      </c>
      <c r="J122" s="46">
        <v>1735.350000000326</v>
      </c>
      <c r="K122" s="46">
        <f t="shared" si="8"/>
        <v>1735.3499999996275</v>
      </c>
      <c r="L122" s="25"/>
      <c r="M122" s="46">
        <f t="shared" si="9"/>
        <v>4414926.37</v>
      </c>
      <c r="N122" s="46">
        <f t="shared" si="10"/>
        <v>0</v>
      </c>
      <c r="O122" s="46">
        <f t="shared" si="11"/>
        <v>0</v>
      </c>
      <c r="P122" s="46">
        <f t="shared" si="12"/>
        <v>4413191.0200000005</v>
      </c>
      <c r="Q122" s="46">
        <f t="shared" si="7"/>
        <v>1735.3499999996275</v>
      </c>
      <c r="R122" s="15"/>
      <c r="S122" s="15"/>
    </row>
    <row r="123" spans="1:19" ht="15" hidden="1" customHeight="1" outlineLevel="1" x14ac:dyDescent="0.25">
      <c r="A123" s="318"/>
      <c r="B123" s="19"/>
      <c r="C123" s="30"/>
      <c r="D123" s="19">
        <v>1330</v>
      </c>
      <c r="E123" s="15" t="s">
        <v>6</v>
      </c>
      <c r="F123" s="46">
        <v>3729313.78</v>
      </c>
      <c r="G123" s="46"/>
      <c r="H123" s="46">
        <v>0</v>
      </c>
      <c r="I123" s="46">
        <v>3618062.0600000005</v>
      </c>
      <c r="J123" s="46">
        <v>111251.72000000009</v>
      </c>
      <c r="K123" s="46">
        <f t="shared" si="8"/>
        <v>111251.71999999927</v>
      </c>
      <c r="L123" s="25"/>
      <c r="M123" s="46">
        <f t="shared" si="9"/>
        <v>3729313.78</v>
      </c>
      <c r="N123" s="46">
        <f t="shared" si="10"/>
        <v>0</v>
      </c>
      <c r="O123" s="46">
        <f t="shared" si="11"/>
        <v>0</v>
      </c>
      <c r="P123" s="46">
        <f t="shared" si="12"/>
        <v>3618062.0600000005</v>
      </c>
      <c r="Q123" s="46">
        <f t="shared" si="7"/>
        <v>111251.71999999927</v>
      </c>
      <c r="R123" s="15"/>
      <c r="S123" s="15"/>
    </row>
    <row r="124" spans="1:19" ht="15" hidden="1" customHeight="1" outlineLevel="1" x14ac:dyDescent="0.25">
      <c r="A124" s="318"/>
      <c r="B124" s="19"/>
      <c r="C124" s="30"/>
      <c r="D124" s="19">
        <v>1340</v>
      </c>
      <c r="E124" s="15" t="s">
        <v>7</v>
      </c>
      <c r="F124" s="46">
        <v>58142.400000000009</v>
      </c>
      <c r="G124" s="46"/>
      <c r="H124" s="46">
        <v>0</v>
      </c>
      <c r="I124" s="46">
        <v>43606.8</v>
      </c>
      <c r="J124" s="46">
        <v>14535.600000000006</v>
      </c>
      <c r="K124" s="46">
        <f t="shared" si="8"/>
        <v>14535.600000000006</v>
      </c>
      <c r="L124" s="25"/>
      <c r="M124" s="46">
        <f t="shared" si="9"/>
        <v>58142.400000000009</v>
      </c>
      <c r="N124" s="46">
        <f t="shared" si="10"/>
        <v>0</v>
      </c>
      <c r="O124" s="46">
        <f t="shared" si="11"/>
        <v>0</v>
      </c>
      <c r="P124" s="46">
        <f t="shared" si="12"/>
        <v>43606.8</v>
      </c>
      <c r="Q124" s="46">
        <f t="shared" si="7"/>
        <v>14535.600000000006</v>
      </c>
      <c r="R124" s="15"/>
      <c r="S124" s="15"/>
    </row>
    <row r="125" spans="1:19" ht="15" hidden="1" customHeight="1" outlineLevel="1" x14ac:dyDescent="0.25">
      <c r="A125" s="318"/>
      <c r="B125" s="19"/>
      <c r="C125" s="30"/>
      <c r="D125" s="19">
        <v>1410</v>
      </c>
      <c r="E125" s="15" t="s">
        <v>8</v>
      </c>
      <c r="F125" s="46">
        <v>13426381.320000004</v>
      </c>
      <c r="G125" s="46"/>
      <c r="H125" s="46">
        <v>215388.76</v>
      </c>
      <c r="I125" s="46">
        <v>9154665.4299999997</v>
      </c>
      <c r="J125" s="46">
        <v>4271715.8900000015</v>
      </c>
      <c r="K125" s="46">
        <f t="shared" si="8"/>
        <v>4271715.8900000043</v>
      </c>
      <c r="L125" s="25"/>
      <c r="M125" s="46">
        <f t="shared" si="9"/>
        <v>13426381.320000004</v>
      </c>
      <c r="N125" s="46">
        <f t="shared" si="10"/>
        <v>0</v>
      </c>
      <c r="O125" s="46">
        <f t="shared" si="11"/>
        <v>215388.76</v>
      </c>
      <c r="P125" s="46">
        <f t="shared" si="12"/>
        <v>9154665.4299999997</v>
      </c>
      <c r="Q125" s="46">
        <f t="shared" si="7"/>
        <v>4271715.8900000043</v>
      </c>
      <c r="R125" s="15"/>
      <c r="S125" s="15"/>
    </row>
    <row r="126" spans="1:19" ht="15" hidden="1" customHeight="1" outlineLevel="1" x14ac:dyDescent="0.25">
      <c r="A126" s="318"/>
      <c r="B126" s="19"/>
      <c r="C126" s="30"/>
      <c r="D126" s="19">
        <v>1510</v>
      </c>
      <c r="E126" s="15" t="s">
        <v>80</v>
      </c>
      <c r="F126" s="46">
        <v>1540731.31</v>
      </c>
      <c r="G126" s="46"/>
      <c r="H126" s="46">
        <v>0</v>
      </c>
      <c r="I126" s="46">
        <v>1216486.1399999999</v>
      </c>
      <c r="J126" s="46">
        <v>324245.17000000016</v>
      </c>
      <c r="K126" s="46">
        <f t="shared" si="8"/>
        <v>324245.17000000016</v>
      </c>
      <c r="L126" s="25"/>
      <c r="M126" s="46">
        <f t="shared" si="9"/>
        <v>1540731.31</v>
      </c>
      <c r="N126" s="46">
        <f t="shared" si="10"/>
        <v>0</v>
      </c>
      <c r="O126" s="46">
        <f t="shared" si="11"/>
        <v>0</v>
      </c>
      <c r="P126" s="46">
        <f t="shared" si="12"/>
        <v>1216486.1399999999</v>
      </c>
      <c r="Q126" s="46">
        <f t="shared" si="7"/>
        <v>324245.17000000016</v>
      </c>
      <c r="R126" s="15"/>
      <c r="S126" s="15"/>
    </row>
    <row r="127" spans="1:19" ht="15" hidden="1" customHeight="1" outlineLevel="1" x14ac:dyDescent="0.25">
      <c r="A127" s="318"/>
      <c r="B127" s="19"/>
      <c r="C127" s="30"/>
      <c r="D127" s="19">
        <v>1520</v>
      </c>
      <c r="E127" s="15" t="s">
        <v>10</v>
      </c>
      <c r="F127" s="46">
        <v>11265096.84</v>
      </c>
      <c r="G127" s="46"/>
      <c r="H127" s="46">
        <v>0</v>
      </c>
      <c r="I127" s="46">
        <v>11264535.359999998</v>
      </c>
      <c r="J127" s="46">
        <v>561.47999999998137</v>
      </c>
      <c r="K127" s="46">
        <f t="shared" si="8"/>
        <v>561.48000000230968</v>
      </c>
      <c r="L127" s="25"/>
      <c r="M127" s="46">
        <f t="shared" si="9"/>
        <v>11265096.84</v>
      </c>
      <c r="N127" s="46">
        <f t="shared" si="10"/>
        <v>0</v>
      </c>
      <c r="O127" s="46">
        <f t="shared" si="11"/>
        <v>0</v>
      </c>
      <c r="P127" s="46">
        <f t="shared" si="12"/>
        <v>11264535.359999998</v>
      </c>
      <c r="Q127" s="46">
        <f t="shared" si="7"/>
        <v>561.48000000230968</v>
      </c>
      <c r="R127" s="15"/>
      <c r="S127" s="15"/>
    </row>
    <row r="128" spans="1:19" ht="15" hidden="1" customHeight="1" outlineLevel="1" x14ac:dyDescent="0.25">
      <c r="A128" s="318"/>
      <c r="B128" s="19"/>
      <c r="C128" s="30"/>
      <c r="D128" s="19">
        <v>1540</v>
      </c>
      <c r="E128" s="15" t="s">
        <v>11</v>
      </c>
      <c r="F128" s="46">
        <v>5332493.5999999987</v>
      </c>
      <c r="G128" s="46"/>
      <c r="H128" s="46">
        <v>0</v>
      </c>
      <c r="I128" s="46">
        <v>4935139.67</v>
      </c>
      <c r="J128" s="46">
        <v>397353.93000000011</v>
      </c>
      <c r="K128" s="46">
        <f t="shared" si="8"/>
        <v>397353.92999999877</v>
      </c>
      <c r="L128" s="25"/>
      <c r="M128" s="46">
        <f t="shared" si="9"/>
        <v>5332493.5999999987</v>
      </c>
      <c r="N128" s="46">
        <f t="shared" si="10"/>
        <v>0</v>
      </c>
      <c r="O128" s="46">
        <f t="shared" si="11"/>
        <v>0</v>
      </c>
      <c r="P128" s="46">
        <f t="shared" si="12"/>
        <v>4935139.67</v>
      </c>
      <c r="Q128" s="46">
        <f t="shared" si="7"/>
        <v>397353.92999999877</v>
      </c>
      <c r="R128" s="15"/>
      <c r="S128" s="15"/>
    </row>
    <row r="129" spans="1:19" ht="15" hidden="1" customHeight="1" outlineLevel="1" x14ac:dyDescent="0.25">
      <c r="A129" s="318"/>
      <c r="B129" s="19"/>
      <c r="C129" s="30"/>
      <c r="D129" s="19">
        <v>1590</v>
      </c>
      <c r="E129" s="15" t="s">
        <v>12</v>
      </c>
      <c r="F129" s="46">
        <v>661039.9300000011</v>
      </c>
      <c r="G129" s="46"/>
      <c r="H129" s="46">
        <v>0</v>
      </c>
      <c r="I129" s="46">
        <v>550126.31000000006</v>
      </c>
      <c r="J129" s="46">
        <v>110913.6200000011</v>
      </c>
      <c r="K129" s="46">
        <f t="shared" si="8"/>
        <v>110913.62000000104</v>
      </c>
      <c r="L129" s="25"/>
      <c r="M129" s="46">
        <f t="shared" si="9"/>
        <v>661039.9300000011</v>
      </c>
      <c r="N129" s="46">
        <f t="shared" si="10"/>
        <v>0</v>
      </c>
      <c r="O129" s="46">
        <f t="shared" si="11"/>
        <v>0</v>
      </c>
      <c r="P129" s="46">
        <f t="shared" si="12"/>
        <v>550126.31000000006</v>
      </c>
      <c r="Q129" s="46">
        <f t="shared" si="7"/>
        <v>110913.62000000104</v>
      </c>
      <c r="R129" s="15"/>
      <c r="S129" s="15"/>
    </row>
    <row r="130" spans="1:19" ht="15" hidden="1" customHeight="1" outlineLevel="1" x14ac:dyDescent="0.25">
      <c r="A130" s="318"/>
      <c r="B130" s="19"/>
      <c r="C130" s="30"/>
      <c r="D130" s="19">
        <v>1710</v>
      </c>
      <c r="E130" s="15" t="s">
        <v>124</v>
      </c>
      <c r="F130" s="46">
        <v>1977663.2700000005</v>
      </c>
      <c r="G130" s="46"/>
      <c r="H130" s="46">
        <v>0</v>
      </c>
      <c r="I130" s="46">
        <v>1455896.9900000002</v>
      </c>
      <c r="J130" s="46">
        <v>521766.28000000038</v>
      </c>
      <c r="K130" s="46">
        <f t="shared" si="8"/>
        <v>521766.28000000026</v>
      </c>
      <c r="L130" s="25"/>
      <c r="M130" s="46">
        <f t="shared" si="9"/>
        <v>1977663.2700000005</v>
      </c>
      <c r="N130" s="46">
        <f t="shared" si="10"/>
        <v>0</v>
      </c>
      <c r="O130" s="46">
        <f t="shared" si="11"/>
        <v>0</v>
      </c>
      <c r="P130" s="46">
        <f t="shared" si="12"/>
        <v>1455896.9900000002</v>
      </c>
      <c r="Q130" s="46">
        <f t="shared" si="7"/>
        <v>521766.28000000026</v>
      </c>
      <c r="R130" s="15"/>
      <c r="S130" s="15"/>
    </row>
    <row r="131" spans="1:19" ht="15" hidden="1" customHeight="1" outlineLevel="1" x14ac:dyDescent="0.25">
      <c r="A131" s="318"/>
      <c r="B131" s="19"/>
      <c r="C131" s="30"/>
      <c r="D131" s="19">
        <v>2710</v>
      </c>
      <c r="E131" s="15" t="s">
        <v>20</v>
      </c>
      <c r="F131" s="46">
        <v>188724</v>
      </c>
      <c r="G131" s="46"/>
      <c r="H131" s="46">
        <v>0</v>
      </c>
      <c r="I131" s="46">
        <v>0</v>
      </c>
      <c r="J131" s="46">
        <v>188724</v>
      </c>
      <c r="K131" s="46">
        <f t="shared" si="8"/>
        <v>188724</v>
      </c>
      <c r="L131" s="25"/>
      <c r="M131" s="46">
        <f t="shared" si="9"/>
        <v>188724</v>
      </c>
      <c r="N131" s="46">
        <f t="shared" si="10"/>
        <v>0</v>
      </c>
      <c r="O131" s="46">
        <f t="shared" si="11"/>
        <v>0</v>
      </c>
      <c r="P131" s="46">
        <f t="shared" si="12"/>
        <v>0</v>
      </c>
      <c r="Q131" s="46">
        <f t="shared" si="7"/>
        <v>188724</v>
      </c>
      <c r="R131" s="15"/>
      <c r="S131" s="15"/>
    </row>
    <row r="132" spans="1:19" ht="15" hidden="1" customHeight="1" outlineLevel="1" x14ac:dyDescent="0.25">
      <c r="A132" s="318"/>
      <c r="B132" s="19"/>
      <c r="C132" s="30"/>
      <c r="D132" s="19">
        <v>3120</v>
      </c>
      <c r="E132" s="15" t="s">
        <v>23</v>
      </c>
      <c r="F132" s="46">
        <v>0</v>
      </c>
      <c r="G132" s="46"/>
      <c r="H132" s="46">
        <v>0</v>
      </c>
      <c r="I132" s="46">
        <v>0</v>
      </c>
      <c r="J132" s="46">
        <v>0</v>
      </c>
      <c r="K132" s="46">
        <f t="shared" si="8"/>
        <v>0</v>
      </c>
      <c r="L132" s="25"/>
      <c r="M132" s="46">
        <f t="shared" si="9"/>
        <v>0</v>
      </c>
      <c r="N132" s="46">
        <f t="shared" si="10"/>
        <v>0</v>
      </c>
      <c r="O132" s="46">
        <f t="shared" si="11"/>
        <v>0</v>
      </c>
      <c r="P132" s="46">
        <f t="shared" si="12"/>
        <v>0</v>
      </c>
      <c r="Q132" s="46">
        <f t="shared" si="7"/>
        <v>0</v>
      </c>
      <c r="R132" s="15"/>
      <c r="S132" s="15"/>
    </row>
    <row r="133" spans="1:19" ht="15" hidden="1" customHeight="1" outlineLevel="1" x14ac:dyDescent="0.25">
      <c r="A133" s="318"/>
      <c r="B133" s="19"/>
      <c r="C133" s="30"/>
      <c r="D133" s="19">
        <v>3290</v>
      </c>
      <c r="E133" s="15" t="s">
        <v>29</v>
      </c>
      <c r="F133" s="46">
        <v>7029</v>
      </c>
      <c r="G133" s="46"/>
      <c r="H133" s="46">
        <v>0</v>
      </c>
      <c r="I133" s="46">
        <v>7027.85</v>
      </c>
      <c r="J133" s="46">
        <v>1.1499999999996362</v>
      </c>
      <c r="K133" s="46">
        <f t="shared" si="8"/>
        <v>1.1499999999996362</v>
      </c>
      <c r="L133" s="25"/>
      <c r="M133" s="46">
        <f t="shared" si="9"/>
        <v>7029</v>
      </c>
      <c r="N133" s="46">
        <f t="shared" si="10"/>
        <v>0</v>
      </c>
      <c r="O133" s="46">
        <f t="shared" si="11"/>
        <v>0</v>
      </c>
      <c r="P133" s="46">
        <f t="shared" si="12"/>
        <v>7027.85</v>
      </c>
      <c r="Q133" s="46">
        <f t="shared" si="7"/>
        <v>1.1499999999996362</v>
      </c>
      <c r="R133" s="15"/>
      <c r="S133" s="15"/>
    </row>
    <row r="134" spans="1:19" ht="15" hidden="1" customHeight="1" outlineLevel="1" x14ac:dyDescent="0.25">
      <c r="A134" s="318"/>
      <c r="B134" s="19"/>
      <c r="C134" s="30"/>
      <c r="D134" s="19">
        <v>3940</v>
      </c>
      <c r="E134" s="15" t="s">
        <v>137</v>
      </c>
      <c r="F134" s="46">
        <v>2733665.55</v>
      </c>
      <c r="G134" s="46"/>
      <c r="H134" s="46">
        <v>0</v>
      </c>
      <c r="I134" s="46">
        <v>2724461.6799999997</v>
      </c>
      <c r="J134" s="46">
        <v>9203.8699999999062</v>
      </c>
      <c r="K134" s="46">
        <f t="shared" si="8"/>
        <v>9203.8700000001118</v>
      </c>
      <c r="L134" s="25"/>
      <c r="M134" s="46">
        <f t="shared" si="9"/>
        <v>2733665.55</v>
      </c>
      <c r="N134" s="46">
        <f t="shared" si="10"/>
        <v>0</v>
      </c>
      <c r="O134" s="46">
        <f t="shared" si="11"/>
        <v>0</v>
      </c>
      <c r="P134" s="46">
        <f t="shared" si="12"/>
        <v>2724461.6799999997</v>
      </c>
      <c r="Q134" s="46">
        <f t="shared" si="7"/>
        <v>9203.8700000001118</v>
      </c>
      <c r="R134" s="15"/>
      <c r="S134" s="15"/>
    </row>
    <row r="135" spans="1:19" ht="15" hidden="1" customHeight="1" outlineLevel="1" x14ac:dyDescent="0.25">
      <c r="A135" s="318"/>
      <c r="B135" s="19"/>
      <c r="C135" s="30"/>
      <c r="D135" s="19">
        <v>4390</v>
      </c>
      <c r="E135" s="15" t="s">
        <v>66</v>
      </c>
      <c r="F135" s="46">
        <v>0</v>
      </c>
      <c r="G135" s="46"/>
      <c r="H135" s="46">
        <v>0</v>
      </c>
      <c r="I135" s="46">
        <v>0</v>
      </c>
      <c r="J135" s="46">
        <v>0</v>
      </c>
      <c r="K135" s="46">
        <f t="shared" si="8"/>
        <v>0</v>
      </c>
      <c r="L135" s="25"/>
      <c r="M135" s="46">
        <f t="shared" si="9"/>
        <v>0</v>
      </c>
      <c r="N135" s="46">
        <f t="shared" si="10"/>
        <v>0</v>
      </c>
      <c r="O135" s="46">
        <f t="shared" si="11"/>
        <v>0</v>
      </c>
      <c r="P135" s="46">
        <f t="shared" si="12"/>
        <v>0</v>
      </c>
      <c r="Q135" s="46">
        <f t="shared" si="7"/>
        <v>0</v>
      </c>
      <c r="R135" s="15"/>
      <c r="S135" s="15"/>
    </row>
    <row r="136" spans="1:19" ht="15" hidden="1" customHeight="1" outlineLevel="1" x14ac:dyDescent="0.25">
      <c r="A136" s="318"/>
      <c r="B136" s="19"/>
      <c r="C136" s="30"/>
      <c r="D136" s="19">
        <v>4510</v>
      </c>
      <c r="E136" s="15" t="s">
        <v>46</v>
      </c>
      <c r="F136" s="46">
        <v>448450</v>
      </c>
      <c r="G136" s="46"/>
      <c r="H136" s="46">
        <v>0</v>
      </c>
      <c r="I136" s="46">
        <v>360494.56999999995</v>
      </c>
      <c r="J136" s="46">
        <v>87955.430000000008</v>
      </c>
      <c r="K136" s="46">
        <f t="shared" si="8"/>
        <v>87955.430000000051</v>
      </c>
      <c r="L136" s="25"/>
      <c r="M136" s="46">
        <f t="shared" si="9"/>
        <v>448450</v>
      </c>
      <c r="N136" s="46">
        <f t="shared" si="10"/>
        <v>0</v>
      </c>
      <c r="O136" s="46">
        <f t="shared" si="11"/>
        <v>0</v>
      </c>
      <c r="P136" s="46">
        <f t="shared" si="12"/>
        <v>360494.56999999995</v>
      </c>
      <c r="Q136" s="46">
        <f t="shared" si="7"/>
        <v>87955.430000000051</v>
      </c>
      <c r="R136" s="15"/>
      <c r="S136" s="15"/>
    </row>
    <row r="137" spans="1:19" ht="15" hidden="1" customHeight="1" outlineLevel="1" x14ac:dyDescent="0.25">
      <c r="A137" s="318"/>
      <c r="B137" s="19"/>
      <c r="C137" s="30"/>
      <c r="D137" s="19">
        <v>4520</v>
      </c>
      <c r="E137" s="15" t="s">
        <v>47</v>
      </c>
      <c r="F137" s="46">
        <v>344290.00000000006</v>
      </c>
      <c r="G137" s="46"/>
      <c r="H137" s="46">
        <v>0</v>
      </c>
      <c r="I137" s="46">
        <v>240152.02</v>
      </c>
      <c r="J137" s="46">
        <v>104137.98000000007</v>
      </c>
      <c r="K137" s="46">
        <f t="shared" si="8"/>
        <v>104137.98000000007</v>
      </c>
      <c r="L137" s="25"/>
      <c r="M137" s="46">
        <f t="shared" si="9"/>
        <v>344290.00000000006</v>
      </c>
      <c r="N137" s="46">
        <f t="shared" si="10"/>
        <v>0</v>
      </c>
      <c r="O137" s="46">
        <f t="shared" si="11"/>
        <v>0</v>
      </c>
      <c r="P137" s="46">
        <f t="shared" si="12"/>
        <v>240152.02</v>
      </c>
      <c r="Q137" s="46">
        <f t="shared" si="7"/>
        <v>104137.98000000007</v>
      </c>
      <c r="R137" s="15"/>
      <c r="S137" s="15"/>
    </row>
    <row r="138" spans="1:19" ht="15" hidden="1" customHeight="1" outlineLevel="1" x14ac:dyDescent="0.25">
      <c r="A138" s="318"/>
      <c r="B138" s="19"/>
      <c r="C138" s="30"/>
      <c r="D138" s="19">
        <v>1321</v>
      </c>
      <c r="E138" s="15" t="s">
        <v>107</v>
      </c>
      <c r="F138" s="46">
        <v>11262119.469999999</v>
      </c>
      <c r="G138" s="46"/>
      <c r="H138" s="46">
        <v>0</v>
      </c>
      <c r="I138" s="46">
        <v>10157402.959999999</v>
      </c>
      <c r="J138" s="46">
        <v>1104716.5099999998</v>
      </c>
      <c r="K138" s="46">
        <f t="shared" si="8"/>
        <v>1104716.5099999998</v>
      </c>
      <c r="L138" s="25"/>
      <c r="M138" s="46">
        <f t="shared" si="9"/>
        <v>11262119.469999999</v>
      </c>
      <c r="N138" s="46">
        <f t="shared" si="10"/>
        <v>0</v>
      </c>
      <c r="O138" s="46">
        <f t="shared" si="11"/>
        <v>0</v>
      </c>
      <c r="P138" s="46">
        <f t="shared" si="12"/>
        <v>10157402.959999999</v>
      </c>
      <c r="Q138" s="46">
        <f t="shared" si="7"/>
        <v>1104716.5099999998</v>
      </c>
      <c r="R138" s="15"/>
      <c r="S138" s="15"/>
    </row>
    <row r="139" spans="1:19" ht="15" hidden="1" customHeight="1" outlineLevel="1" x14ac:dyDescent="0.25">
      <c r="A139" s="318"/>
      <c r="B139" s="19"/>
      <c r="C139" s="30"/>
      <c r="D139" s="19">
        <v>1322</v>
      </c>
      <c r="E139" s="15" t="s">
        <v>108</v>
      </c>
      <c r="F139" s="46">
        <v>20653083.82</v>
      </c>
      <c r="G139" s="46"/>
      <c r="H139" s="46">
        <v>0</v>
      </c>
      <c r="I139" s="46">
        <v>19470344.16</v>
      </c>
      <c r="J139" s="46">
        <v>1182739.6599999997</v>
      </c>
      <c r="K139" s="46">
        <f t="shared" si="8"/>
        <v>1182739.6600000001</v>
      </c>
      <c r="L139" s="25"/>
      <c r="M139" s="46">
        <f t="shared" si="9"/>
        <v>20653083.82</v>
      </c>
      <c r="N139" s="46">
        <f t="shared" si="10"/>
        <v>0</v>
      </c>
      <c r="O139" s="46">
        <f t="shared" si="11"/>
        <v>0</v>
      </c>
      <c r="P139" s="46">
        <f t="shared" si="12"/>
        <v>19470344.16</v>
      </c>
      <c r="Q139" s="46">
        <f t="shared" si="7"/>
        <v>1182739.6600000001</v>
      </c>
      <c r="R139" s="15"/>
      <c r="S139" s="15"/>
    </row>
    <row r="140" spans="1:19" ht="15" hidden="1" customHeight="1" outlineLevel="1" x14ac:dyDescent="0.25">
      <c r="A140" s="318"/>
      <c r="B140" s="19"/>
      <c r="C140" s="30"/>
      <c r="D140" s="19">
        <v>1441</v>
      </c>
      <c r="E140" s="15" t="s">
        <v>97</v>
      </c>
      <c r="F140" s="46">
        <v>1226223.8500000006</v>
      </c>
      <c r="G140" s="46"/>
      <c r="H140" s="46">
        <v>0</v>
      </c>
      <c r="I140" s="46">
        <v>1222788.5699999998</v>
      </c>
      <c r="J140" s="46">
        <v>3435.28000000057</v>
      </c>
      <c r="K140" s="46">
        <f t="shared" si="8"/>
        <v>3435.2800000007264</v>
      </c>
      <c r="L140" s="25"/>
      <c r="M140" s="46">
        <f t="shared" si="9"/>
        <v>1226223.8500000006</v>
      </c>
      <c r="N140" s="46">
        <f t="shared" si="10"/>
        <v>0</v>
      </c>
      <c r="O140" s="46">
        <f t="shared" si="11"/>
        <v>0</v>
      </c>
      <c r="P140" s="46">
        <f t="shared" si="12"/>
        <v>1222788.5699999998</v>
      </c>
      <c r="Q140" s="46">
        <f t="shared" si="7"/>
        <v>3435.2800000007264</v>
      </c>
      <c r="R140" s="15"/>
      <c r="S140" s="15"/>
    </row>
    <row r="141" spans="1:19" ht="15" hidden="1" customHeight="1" outlineLevel="1" x14ac:dyDescent="0.25">
      <c r="A141" s="318"/>
      <c r="B141" s="19"/>
      <c r="C141" s="30"/>
      <c r="D141" s="19">
        <v>1442</v>
      </c>
      <c r="E141" s="15" t="s">
        <v>109</v>
      </c>
      <c r="F141" s="46">
        <v>622920.52</v>
      </c>
      <c r="G141" s="46"/>
      <c r="H141" s="46">
        <v>0</v>
      </c>
      <c r="I141" s="46">
        <v>622669.20000000007</v>
      </c>
      <c r="J141" s="46">
        <v>251.32000000001426</v>
      </c>
      <c r="K141" s="46">
        <f t="shared" si="8"/>
        <v>251.31999999994878</v>
      </c>
      <c r="L141" s="25"/>
      <c r="M141" s="46">
        <f t="shared" si="9"/>
        <v>622920.52</v>
      </c>
      <c r="N141" s="46">
        <f t="shared" si="10"/>
        <v>0</v>
      </c>
      <c r="O141" s="46">
        <f t="shared" si="11"/>
        <v>0</v>
      </c>
      <c r="P141" s="46">
        <f t="shared" si="12"/>
        <v>622669.20000000007</v>
      </c>
      <c r="Q141" s="46">
        <f t="shared" si="7"/>
        <v>251.31999999994878</v>
      </c>
      <c r="R141" s="15"/>
      <c r="S141" s="15"/>
    </row>
    <row r="142" spans="1:19" ht="15" hidden="1" customHeight="1" outlineLevel="1" x14ac:dyDescent="0.25">
      <c r="A142" s="318"/>
      <c r="B142" s="19"/>
      <c r="C142" s="30"/>
      <c r="D142" s="19">
        <v>3981</v>
      </c>
      <c r="E142" s="15" t="s">
        <v>110</v>
      </c>
      <c r="F142" s="46">
        <v>4338765.3499999996</v>
      </c>
      <c r="G142" s="46"/>
      <c r="H142" s="46">
        <v>0</v>
      </c>
      <c r="I142" s="46">
        <v>3105085.03</v>
      </c>
      <c r="J142" s="46">
        <v>1233680.3199999998</v>
      </c>
      <c r="K142" s="46">
        <f t="shared" si="8"/>
        <v>1233680.3199999998</v>
      </c>
      <c r="L142" s="25"/>
      <c r="M142" s="46">
        <f t="shared" si="9"/>
        <v>4338765.3499999996</v>
      </c>
      <c r="N142" s="46">
        <f t="shared" si="10"/>
        <v>0</v>
      </c>
      <c r="O142" s="46">
        <f t="shared" si="11"/>
        <v>0</v>
      </c>
      <c r="P142" s="46">
        <f t="shared" si="12"/>
        <v>3105085.03</v>
      </c>
      <c r="Q142" s="46">
        <f t="shared" si="7"/>
        <v>1233680.3199999998</v>
      </c>
      <c r="R142" s="15"/>
      <c r="S142" s="15"/>
    </row>
    <row r="143" spans="1:19" ht="15" hidden="1" customHeight="1" outlineLevel="1" x14ac:dyDescent="0.25">
      <c r="A143" s="318"/>
      <c r="B143" s="19"/>
      <c r="C143" s="30"/>
      <c r="D143" s="19">
        <v>3982</v>
      </c>
      <c r="E143" s="15" t="s">
        <v>98</v>
      </c>
      <c r="F143" s="46">
        <v>13460583.650000002</v>
      </c>
      <c r="G143" s="46"/>
      <c r="H143" s="46">
        <v>0</v>
      </c>
      <c r="I143" s="46">
        <v>10757626.690000001</v>
      </c>
      <c r="J143" s="46">
        <v>2702956.9600000018</v>
      </c>
      <c r="K143" s="46">
        <f t="shared" si="8"/>
        <v>2702956.9600000009</v>
      </c>
      <c r="L143" s="25"/>
      <c r="M143" s="46">
        <f t="shared" si="9"/>
        <v>13460583.650000002</v>
      </c>
      <c r="N143" s="46">
        <f t="shared" si="10"/>
        <v>0</v>
      </c>
      <c r="O143" s="46">
        <f t="shared" si="11"/>
        <v>0</v>
      </c>
      <c r="P143" s="46">
        <f t="shared" si="12"/>
        <v>10757626.690000001</v>
      </c>
      <c r="Q143" s="46">
        <f t="shared" si="7"/>
        <v>2702956.9600000009</v>
      </c>
      <c r="R143" s="15"/>
      <c r="S143" s="15"/>
    </row>
    <row r="144" spans="1:19" ht="15" hidden="1" customHeight="1" outlineLevel="1" x14ac:dyDescent="0.25">
      <c r="A144" s="318"/>
      <c r="B144" s="19"/>
      <c r="C144" s="30"/>
      <c r="D144" s="19">
        <v>1240</v>
      </c>
      <c r="E144" s="15" t="s">
        <v>215</v>
      </c>
      <c r="F144" s="46">
        <v>133888</v>
      </c>
      <c r="G144" s="46"/>
      <c r="H144" s="46">
        <v>0</v>
      </c>
      <c r="I144" s="46">
        <v>0</v>
      </c>
      <c r="J144" s="46">
        <v>133888</v>
      </c>
      <c r="K144" s="46">
        <f t="shared" si="8"/>
        <v>133888</v>
      </c>
      <c r="L144" s="25"/>
      <c r="M144" s="46">
        <f t="shared" si="9"/>
        <v>133888</v>
      </c>
      <c r="N144" s="46">
        <f t="shared" si="10"/>
        <v>0</v>
      </c>
      <c r="O144" s="46">
        <f t="shared" si="11"/>
        <v>0</v>
      </c>
      <c r="P144" s="46">
        <f t="shared" si="12"/>
        <v>0</v>
      </c>
      <c r="Q144" s="46">
        <f t="shared" si="7"/>
        <v>133888</v>
      </c>
      <c r="R144" s="15"/>
      <c r="S144" s="15"/>
    </row>
    <row r="145" spans="1:19" ht="15" hidden="1" customHeight="1" outlineLevel="1" x14ac:dyDescent="0.25">
      <c r="A145" s="318"/>
      <c r="B145" s="19"/>
      <c r="C145" s="30"/>
      <c r="D145" s="19">
        <v>3240</v>
      </c>
      <c r="E145" s="15" t="s">
        <v>216</v>
      </c>
      <c r="F145" s="46">
        <v>7028</v>
      </c>
      <c r="G145" s="46"/>
      <c r="H145" s="46">
        <v>0</v>
      </c>
      <c r="I145" s="46">
        <v>0</v>
      </c>
      <c r="J145" s="46">
        <v>7028</v>
      </c>
      <c r="K145" s="46">
        <f t="shared" si="8"/>
        <v>7028</v>
      </c>
      <c r="L145" s="25"/>
      <c r="M145" s="46">
        <f t="shared" si="9"/>
        <v>7028</v>
      </c>
      <c r="N145" s="46">
        <f t="shared" si="10"/>
        <v>0</v>
      </c>
      <c r="O145" s="46">
        <f t="shared" si="11"/>
        <v>0</v>
      </c>
      <c r="P145" s="46">
        <f t="shared" si="12"/>
        <v>0</v>
      </c>
      <c r="Q145" s="46">
        <f t="shared" si="7"/>
        <v>7028</v>
      </c>
      <c r="R145" s="15"/>
      <c r="S145" s="15"/>
    </row>
    <row r="146" spans="1:19" collapsed="1" x14ac:dyDescent="0.25">
      <c r="A146" s="318"/>
      <c r="B146" s="19">
        <v>21601</v>
      </c>
      <c r="C146" s="30" t="s">
        <v>112</v>
      </c>
      <c r="D146" s="19">
        <v>2110</v>
      </c>
      <c r="E146" s="15" t="s">
        <v>78</v>
      </c>
      <c r="F146" s="46">
        <v>42776.329999999994</v>
      </c>
      <c r="G146" s="46"/>
      <c r="H146" s="46">
        <v>5202.67</v>
      </c>
      <c r="I146" s="46">
        <v>37473.69</v>
      </c>
      <c r="J146" s="46">
        <v>5302.6399999999976</v>
      </c>
      <c r="K146" s="46">
        <f t="shared" si="8"/>
        <v>5302.6399999999921</v>
      </c>
      <c r="L146" s="25"/>
      <c r="M146" s="46">
        <f t="shared" si="9"/>
        <v>42776.329999999994</v>
      </c>
      <c r="N146" s="46">
        <f t="shared" si="10"/>
        <v>0</v>
      </c>
      <c r="O146" s="46">
        <f t="shared" si="11"/>
        <v>5202.67</v>
      </c>
      <c r="P146" s="46">
        <f t="shared" si="12"/>
        <v>37473.69</v>
      </c>
      <c r="Q146" s="46">
        <f t="shared" si="7"/>
        <v>5302.6399999999921</v>
      </c>
      <c r="R146" s="15"/>
      <c r="S146" s="15"/>
    </row>
    <row r="147" spans="1:19" ht="15" hidden="1" customHeight="1" outlineLevel="1" x14ac:dyDescent="0.25">
      <c r="A147" s="318"/>
      <c r="B147" s="19"/>
      <c r="C147" s="30"/>
      <c r="D147" s="19">
        <v>2140</v>
      </c>
      <c r="E147" s="15" t="s">
        <v>125</v>
      </c>
      <c r="F147" s="46">
        <v>240254.81999999998</v>
      </c>
      <c r="G147" s="46"/>
      <c r="H147" s="46">
        <v>51649.18</v>
      </c>
      <c r="I147" s="46">
        <v>156402.81999999995</v>
      </c>
      <c r="J147" s="46">
        <v>83852.000000000044</v>
      </c>
      <c r="K147" s="46">
        <f t="shared" si="8"/>
        <v>83852.000000000029</v>
      </c>
      <c r="L147" s="25"/>
      <c r="M147" s="46">
        <f t="shared" si="9"/>
        <v>240254.81999999998</v>
      </c>
      <c r="N147" s="46">
        <f t="shared" si="10"/>
        <v>0</v>
      </c>
      <c r="O147" s="46">
        <f t="shared" si="11"/>
        <v>51649.18</v>
      </c>
      <c r="P147" s="46">
        <f t="shared" si="12"/>
        <v>156402.81999999995</v>
      </c>
      <c r="Q147" s="46">
        <f t="shared" si="7"/>
        <v>83852.000000000029</v>
      </c>
      <c r="R147" s="15"/>
      <c r="S147" s="15"/>
    </row>
    <row r="148" spans="1:19" ht="15" hidden="1" customHeight="1" outlineLevel="1" x14ac:dyDescent="0.25">
      <c r="A148" s="318"/>
      <c r="B148" s="19"/>
      <c r="C148" s="30"/>
      <c r="D148" s="19">
        <v>2150</v>
      </c>
      <c r="E148" s="15" t="s">
        <v>118</v>
      </c>
      <c r="F148" s="46">
        <v>6156</v>
      </c>
      <c r="G148" s="46"/>
      <c r="H148" s="46">
        <v>0</v>
      </c>
      <c r="I148" s="46">
        <v>6156</v>
      </c>
      <c r="J148" s="46">
        <v>0</v>
      </c>
      <c r="K148" s="46">
        <f t="shared" si="8"/>
        <v>0</v>
      </c>
      <c r="L148" s="25"/>
      <c r="M148" s="46">
        <f t="shared" si="9"/>
        <v>6156</v>
      </c>
      <c r="N148" s="46">
        <f t="shared" si="10"/>
        <v>0</v>
      </c>
      <c r="O148" s="46">
        <f t="shared" si="11"/>
        <v>0</v>
      </c>
      <c r="P148" s="46">
        <f t="shared" si="12"/>
        <v>6156</v>
      </c>
      <c r="Q148" s="46">
        <f t="shared" si="7"/>
        <v>0</v>
      </c>
      <c r="R148" s="15"/>
      <c r="S148" s="15"/>
    </row>
    <row r="149" spans="1:19" ht="15" hidden="1" customHeight="1" outlineLevel="1" x14ac:dyDescent="0.25">
      <c r="A149" s="318"/>
      <c r="B149" s="19"/>
      <c r="C149" s="30"/>
      <c r="D149" s="19">
        <v>2160</v>
      </c>
      <c r="E149" s="15" t="s">
        <v>13</v>
      </c>
      <c r="F149" s="46">
        <v>503712.24000000005</v>
      </c>
      <c r="G149" s="46"/>
      <c r="H149" s="46">
        <v>159125.08000000002</v>
      </c>
      <c r="I149" s="46">
        <v>341146.62000000011</v>
      </c>
      <c r="J149" s="46">
        <v>162565.61999999991</v>
      </c>
      <c r="K149" s="46">
        <f t="shared" si="8"/>
        <v>162565.61999999994</v>
      </c>
      <c r="L149" s="25"/>
      <c r="M149" s="46">
        <f t="shared" si="9"/>
        <v>503712.24000000005</v>
      </c>
      <c r="N149" s="46">
        <f t="shared" si="10"/>
        <v>0</v>
      </c>
      <c r="O149" s="46">
        <f t="shared" si="11"/>
        <v>159125.08000000002</v>
      </c>
      <c r="P149" s="46">
        <f t="shared" si="12"/>
        <v>341146.62000000011</v>
      </c>
      <c r="Q149" s="46">
        <f t="shared" si="7"/>
        <v>162565.61999999994</v>
      </c>
      <c r="R149" s="15"/>
      <c r="S149" s="15"/>
    </row>
    <row r="150" spans="1:19" ht="15" hidden="1" customHeight="1" outlineLevel="1" x14ac:dyDescent="0.25">
      <c r="A150" s="318"/>
      <c r="B150" s="19"/>
      <c r="C150" s="30"/>
      <c r="D150" s="19">
        <v>2210</v>
      </c>
      <c r="E150" s="15" t="s">
        <v>14</v>
      </c>
      <c r="F150" s="46">
        <v>11130</v>
      </c>
      <c r="G150" s="46"/>
      <c r="H150" s="46">
        <v>0</v>
      </c>
      <c r="I150" s="46">
        <v>11080</v>
      </c>
      <c r="J150" s="46">
        <v>50</v>
      </c>
      <c r="K150" s="46">
        <f t="shared" si="8"/>
        <v>50</v>
      </c>
      <c r="L150" s="25"/>
      <c r="M150" s="46">
        <f t="shared" si="9"/>
        <v>11130</v>
      </c>
      <c r="N150" s="46">
        <f t="shared" si="10"/>
        <v>0</v>
      </c>
      <c r="O150" s="46">
        <f t="shared" si="11"/>
        <v>0</v>
      </c>
      <c r="P150" s="46">
        <f t="shared" si="12"/>
        <v>11080</v>
      </c>
      <c r="Q150" s="46">
        <f t="shared" si="7"/>
        <v>50</v>
      </c>
      <c r="R150" s="15"/>
      <c r="S150" s="15"/>
    </row>
    <row r="151" spans="1:19" ht="15" hidden="1" customHeight="1" outlineLevel="1" x14ac:dyDescent="0.25">
      <c r="A151" s="318"/>
      <c r="B151" s="19"/>
      <c r="C151" s="30"/>
      <c r="D151" s="19">
        <v>2410</v>
      </c>
      <c r="E151" s="15" t="s">
        <v>119</v>
      </c>
      <c r="F151" s="46">
        <v>21367.499999999993</v>
      </c>
      <c r="G151" s="46"/>
      <c r="H151" s="46">
        <v>9210</v>
      </c>
      <c r="I151" s="46">
        <v>12119.82</v>
      </c>
      <c r="J151" s="46">
        <v>9247.679999999993</v>
      </c>
      <c r="K151" s="46">
        <f t="shared" si="8"/>
        <v>9247.679999999993</v>
      </c>
      <c r="L151" s="25"/>
      <c r="M151" s="46">
        <f t="shared" si="9"/>
        <v>21367.499999999993</v>
      </c>
      <c r="N151" s="46">
        <f t="shared" si="10"/>
        <v>0</v>
      </c>
      <c r="O151" s="46">
        <f t="shared" si="11"/>
        <v>9210</v>
      </c>
      <c r="P151" s="46">
        <f t="shared" si="12"/>
        <v>12119.82</v>
      </c>
      <c r="Q151" s="46">
        <f t="shared" si="7"/>
        <v>9247.679999999993</v>
      </c>
      <c r="R151" s="15"/>
      <c r="S151" s="15"/>
    </row>
    <row r="152" spans="1:19" ht="15" hidden="1" customHeight="1" outlineLevel="1" x14ac:dyDescent="0.25">
      <c r="A152" s="318"/>
      <c r="B152" s="19"/>
      <c r="C152" s="30"/>
      <c r="D152" s="19">
        <v>2420</v>
      </c>
      <c r="E152" s="15" t="s">
        <v>15</v>
      </c>
      <c r="F152" s="46">
        <v>1014.9700000000012</v>
      </c>
      <c r="G152" s="46"/>
      <c r="H152" s="46">
        <v>0</v>
      </c>
      <c r="I152" s="46">
        <v>1014.97</v>
      </c>
      <c r="J152" s="46">
        <v>1.1368683772161603E-12</v>
      </c>
      <c r="K152" s="46">
        <f t="shared" si="8"/>
        <v>1.1368683772161603E-12</v>
      </c>
      <c r="L152" s="25"/>
      <c r="M152" s="46">
        <f t="shared" si="9"/>
        <v>1014.9700000000012</v>
      </c>
      <c r="N152" s="46">
        <f t="shared" si="10"/>
        <v>0</v>
      </c>
      <c r="O152" s="46">
        <f t="shared" si="11"/>
        <v>0</v>
      </c>
      <c r="P152" s="46">
        <f t="shared" si="12"/>
        <v>1014.97</v>
      </c>
      <c r="Q152" s="46">
        <f t="shared" si="7"/>
        <v>1.1368683772161603E-12</v>
      </c>
      <c r="R152" s="15"/>
      <c r="S152" s="15"/>
    </row>
    <row r="153" spans="1:19" ht="15" hidden="1" customHeight="1" outlineLevel="1" x14ac:dyDescent="0.25">
      <c r="A153" s="318"/>
      <c r="B153" s="19"/>
      <c r="C153" s="30"/>
      <c r="D153" s="19">
        <v>2430</v>
      </c>
      <c r="E153" s="15" t="s">
        <v>16</v>
      </c>
      <c r="F153" s="46">
        <v>272</v>
      </c>
      <c r="G153" s="46"/>
      <c r="H153" s="46">
        <v>0</v>
      </c>
      <c r="I153" s="46">
        <v>272</v>
      </c>
      <c r="J153" s="46">
        <v>0</v>
      </c>
      <c r="K153" s="46">
        <f t="shared" si="8"/>
        <v>0</v>
      </c>
      <c r="L153" s="25"/>
      <c r="M153" s="46">
        <f t="shared" si="9"/>
        <v>272</v>
      </c>
      <c r="N153" s="46">
        <f t="shared" si="10"/>
        <v>0</v>
      </c>
      <c r="O153" s="46">
        <f t="shared" si="11"/>
        <v>0</v>
      </c>
      <c r="P153" s="46">
        <f t="shared" si="12"/>
        <v>272</v>
      </c>
      <c r="Q153" s="46">
        <f t="shared" si="7"/>
        <v>0</v>
      </c>
      <c r="R153" s="15"/>
      <c r="S153" s="15"/>
    </row>
    <row r="154" spans="1:19" ht="15" hidden="1" customHeight="1" outlineLevel="1" x14ac:dyDescent="0.25">
      <c r="A154" s="318"/>
      <c r="B154" s="19"/>
      <c r="C154" s="30"/>
      <c r="D154" s="19">
        <v>2450</v>
      </c>
      <c r="E154" s="15" t="s">
        <v>18</v>
      </c>
      <c r="F154" s="46">
        <v>67.25</v>
      </c>
      <c r="G154" s="46"/>
      <c r="H154" s="46">
        <v>0</v>
      </c>
      <c r="I154" s="46">
        <v>67.25</v>
      </c>
      <c r="J154" s="46">
        <v>0</v>
      </c>
      <c r="K154" s="46">
        <f t="shared" si="8"/>
        <v>0</v>
      </c>
      <c r="L154" s="25"/>
      <c r="M154" s="46">
        <f t="shared" si="9"/>
        <v>67.25</v>
      </c>
      <c r="N154" s="46">
        <f t="shared" si="10"/>
        <v>0</v>
      </c>
      <c r="O154" s="46">
        <f t="shared" si="11"/>
        <v>0</v>
      </c>
      <c r="P154" s="46">
        <f t="shared" si="12"/>
        <v>67.25</v>
      </c>
      <c r="Q154" s="46">
        <f t="shared" si="7"/>
        <v>0</v>
      </c>
      <c r="R154" s="15"/>
      <c r="S154" s="15"/>
    </row>
    <row r="155" spans="1:19" ht="15" hidden="1" customHeight="1" outlineLevel="1" x14ac:dyDescent="0.25">
      <c r="A155" s="318"/>
      <c r="B155" s="19"/>
      <c r="C155" s="30"/>
      <c r="D155" s="19">
        <v>2460</v>
      </c>
      <c r="E155" s="15" t="s">
        <v>128</v>
      </c>
      <c r="F155" s="46">
        <v>129103.56000000003</v>
      </c>
      <c r="G155" s="46"/>
      <c r="H155" s="46">
        <v>29810.690000000002</v>
      </c>
      <c r="I155" s="46">
        <v>97845.19</v>
      </c>
      <c r="J155" s="46">
        <v>31258.370000000017</v>
      </c>
      <c r="K155" s="46">
        <f t="shared" si="8"/>
        <v>31258.370000000024</v>
      </c>
      <c r="L155" s="25"/>
      <c r="M155" s="46">
        <f t="shared" si="9"/>
        <v>129103.56000000003</v>
      </c>
      <c r="N155" s="46">
        <f t="shared" si="10"/>
        <v>0</v>
      </c>
      <c r="O155" s="46">
        <f t="shared" si="11"/>
        <v>29810.690000000002</v>
      </c>
      <c r="P155" s="46">
        <f t="shared" si="12"/>
        <v>97845.19</v>
      </c>
      <c r="Q155" s="46">
        <f t="shared" si="7"/>
        <v>31258.370000000024</v>
      </c>
      <c r="R155" s="15"/>
      <c r="S155" s="15"/>
    </row>
    <row r="156" spans="1:19" ht="15" hidden="1" customHeight="1" outlineLevel="1" x14ac:dyDescent="0.25">
      <c r="A156" s="318"/>
      <c r="B156" s="19"/>
      <c r="C156" s="30"/>
      <c r="D156" s="19">
        <v>2470</v>
      </c>
      <c r="E156" s="15" t="s">
        <v>88</v>
      </c>
      <c r="F156" s="46">
        <v>2254.5300000000016</v>
      </c>
      <c r="G156" s="46"/>
      <c r="H156" s="46">
        <v>1249.9000000000001</v>
      </c>
      <c r="I156" s="46">
        <v>1004.63</v>
      </c>
      <c r="J156" s="46">
        <v>1249.9000000000015</v>
      </c>
      <c r="K156" s="46">
        <f t="shared" si="8"/>
        <v>1249.9000000000015</v>
      </c>
      <c r="L156" s="25"/>
      <c r="M156" s="46">
        <f t="shared" si="9"/>
        <v>2254.5300000000016</v>
      </c>
      <c r="N156" s="46">
        <f t="shared" si="10"/>
        <v>0</v>
      </c>
      <c r="O156" s="46">
        <f t="shared" si="11"/>
        <v>1249.9000000000001</v>
      </c>
      <c r="P156" s="46">
        <f t="shared" si="12"/>
        <v>1004.63</v>
      </c>
      <c r="Q156" s="46">
        <f t="shared" si="7"/>
        <v>1249.9000000000015</v>
      </c>
      <c r="R156" s="15"/>
      <c r="S156" s="15"/>
    </row>
    <row r="157" spans="1:19" ht="15" hidden="1" customHeight="1" outlineLevel="1" x14ac:dyDescent="0.25">
      <c r="A157" s="318"/>
      <c r="B157" s="19"/>
      <c r="C157" s="30"/>
      <c r="D157" s="19">
        <v>2490</v>
      </c>
      <c r="E157" s="15" t="s">
        <v>123</v>
      </c>
      <c r="F157" s="46">
        <v>158221.48000000004</v>
      </c>
      <c r="G157" s="46"/>
      <c r="H157" s="46">
        <v>95608.74</v>
      </c>
      <c r="I157" s="46">
        <v>62609.18</v>
      </c>
      <c r="J157" s="46">
        <v>95612.300000000047</v>
      </c>
      <c r="K157" s="46">
        <f t="shared" si="8"/>
        <v>95612.300000000047</v>
      </c>
      <c r="L157" s="25"/>
      <c r="M157" s="46">
        <f t="shared" si="9"/>
        <v>158221.48000000004</v>
      </c>
      <c r="N157" s="46">
        <f t="shared" si="10"/>
        <v>0</v>
      </c>
      <c r="O157" s="46">
        <f t="shared" si="11"/>
        <v>95608.74</v>
      </c>
      <c r="P157" s="46">
        <f t="shared" si="12"/>
        <v>62609.18</v>
      </c>
      <c r="Q157" s="46">
        <f t="shared" si="7"/>
        <v>95612.300000000047</v>
      </c>
      <c r="R157" s="15"/>
      <c r="S157" s="15"/>
    </row>
    <row r="158" spans="1:19" ht="15" hidden="1" customHeight="1" outlineLevel="1" x14ac:dyDescent="0.25">
      <c r="A158" s="318"/>
      <c r="B158" s="19"/>
      <c r="C158" s="30"/>
      <c r="D158" s="19">
        <v>2530</v>
      </c>
      <c r="E158" s="15" t="s">
        <v>111</v>
      </c>
      <c r="F158" s="46">
        <v>197962.49999999959</v>
      </c>
      <c r="G158" s="46"/>
      <c r="H158" s="46">
        <v>39781.450000000004</v>
      </c>
      <c r="I158" s="46">
        <v>62908.259999999995</v>
      </c>
      <c r="J158" s="46">
        <v>135054.23999999961</v>
      </c>
      <c r="K158" s="46">
        <f t="shared" si="8"/>
        <v>135054.23999999958</v>
      </c>
      <c r="L158" s="25"/>
      <c r="M158" s="46">
        <f t="shared" si="9"/>
        <v>197962.49999999959</v>
      </c>
      <c r="N158" s="46">
        <f t="shared" si="10"/>
        <v>0</v>
      </c>
      <c r="O158" s="46">
        <f t="shared" si="11"/>
        <v>39781.450000000004</v>
      </c>
      <c r="P158" s="46">
        <f t="shared" si="12"/>
        <v>62908.259999999995</v>
      </c>
      <c r="Q158" s="46">
        <f t="shared" si="7"/>
        <v>135054.23999999958</v>
      </c>
      <c r="R158" s="15"/>
      <c r="S158" s="15"/>
    </row>
    <row r="159" spans="1:19" ht="15" hidden="1" customHeight="1" outlineLevel="1" x14ac:dyDescent="0.25">
      <c r="A159" s="318"/>
      <c r="B159" s="19"/>
      <c r="C159" s="30"/>
      <c r="D159" s="19">
        <v>2560</v>
      </c>
      <c r="E159" s="15" t="s">
        <v>89</v>
      </c>
      <c r="F159" s="46">
        <v>178.5</v>
      </c>
      <c r="G159" s="46"/>
      <c r="H159" s="46">
        <v>124.5</v>
      </c>
      <c r="I159" s="46">
        <v>54</v>
      </c>
      <c r="J159" s="46">
        <v>124.5</v>
      </c>
      <c r="K159" s="46">
        <f t="shared" si="8"/>
        <v>124.5</v>
      </c>
      <c r="L159" s="25"/>
      <c r="M159" s="46">
        <f t="shared" si="9"/>
        <v>178.5</v>
      </c>
      <c r="N159" s="46">
        <f t="shared" si="10"/>
        <v>0</v>
      </c>
      <c r="O159" s="46">
        <f t="shared" si="11"/>
        <v>124.5</v>
      </c>
      <c r="P159" s="46">
        <f t="shared" si="12"/>
        <v>54</v>
      </c>
      <c r="Q159" s="46">
        <f t="shared" si="7"/>
        <v>124.5</v>
      </c>
      <c r="R159" s="15"/>
      <c r="S159" s="15"/>
    </row>
    <row r="160" spans="1:19" ht="15" hidden="1" customHeight="1" outlineLevel="1" x14ac:dyDescent="0.25">
      <c r="A160" s="318"/>
      <c r="B160" s="19"/>
      <c r="C160" s="30"/>
      <c r="D160" s="19">
        <v>2610</v>
      </c>
      <c r="E160" s="15" t="s">
        <v>2</v>
      </c>
      <c r="F160" s="46">
        <v>8230179.7799999993</v>
      </c>
      <c r="G160" s="46"/>
      <c r="H160" s="46">
        <v>177467.03000000003</v>
      </c>
      <c r="I160" s="46">
        <v>7851540.2300000004</v>
      </c>
      <c r="J160" s="46">
        <v>378639.54999999981</v>
      </c>
      <c r="K160" s="46">
        <f t="shared" si="8"/>
        <v>378639.54999999888</v>
      </c>
      <c r="L160" s="25"/>
      <c r="M160" s="46">
        <f t="shared" si="9"/>
        <v>8230179.7799999993</v>
      </c>
      <c r="N160" s="46">
        <f t="shared" si="10"/>
        <v>0</v>
      </c>
      <c r="O160" s="46">
        <f t="shared" si="11"/>
        <v>177467.03000000003</v>
      </c>
      <c r="P160" s="46">
        <f t="shared" si="12"/>
        <v>7851540.2300000004</v>
      </c>
      <c r="Q160" s="46">
        <f t="shared" si="7"/>
        <v>378639.54999999888</v>
      </c>
      <c r="R160" s="15"/>
      <c r="S160" s="15"/>
    </row>
    <row r="161" spans="1:19" ht="15" hidden="1" customHeight="1" outlineLevel="1" x14ac:dyDescent="0.25">
      <c r="A161" s="318"/>
      <c r="B161" s="19"/>
      <c r="C161" s="30"/>
      <c r="D161" s="19">
        <v>2710</v>
      </c>
      <c r="E161" s="15" t="s">
        <v>20</v>
      </c>
      <c r="F161" s="46">
        <v>520524.18000000023</v>
      </c>
      <c r="G161" s="46"/>
      <c r="H161" s="46">
        <v>0</v>
      </c>
      <c r="I161" s="46">
        <v>406322.6</v>
      </c>
      <c r="J161" s="46">
        <v>114201.58000000019</v>
      </c>
      <c r="K161" s="46">
        <f t="shared" si="8"/>
        <v>114201.58000000025</v>
      </c>
      <c r="L161" s="25"/>
      <c r="M161" s="46">
        <f t="shared" si="9"/>
        <v>520524.18000000023</v>
      </c>
      <c r="N161" s="46">
        <f t="shared" si="10"/>
        <v>0</v>
      </c>
      <c r="O161" s="46">
        <f t="shared" si="11"/>
        <v>0</v>
      </c>
      <c r="P161" s="46">
        <f t="shared" si="12"/>
        <v>406322.6</v>
      </c>
      <c r="Q161" s="46">
        <f t="shared" si="7"/>
        <v>114201.58000000025</v>
      </c>
      <c r="R161" s="15"/>
      <c r="S161" s="15"/>
    </row>
    <row r="162" spans="1:19" ht="15" hidden="1" customHeight="1" outlineLevel="1" x14ac:dyDescent="0.25">
      <c r="A162" s="318"/>
      <c r="B162" s="19"/>
      <c r="C162" s="30"/>
      <c r="D162" s="19">
        <v>2720</v>
      </c>
      <c r="E162" s="15" t="s">
        <v>91</v>
      </c>
      <c r="F162" s="46">
        <v>2023.0399999999997</v>
      </c>
      <c r="G162" s="46"/>
      <c r="H162" s="46">
        <v>2023.04</v>
      </c>
      <c r="I162" s="46">
        <v>0</v>
      </c>
      <c r="J162" s="46">
        <v>2023.0399999999997</v>
      </c>
      <c r="K162" s="46">
        <f t="shared" si="8"/>
        <v>2023.0399999999997</v>
      </c>
      <c r="L162" s="25"/>
      <c r="M162" s="46">
        <f t="shared" si="9"/>
        <v>2023.0399999999997</v>
      </c>
      <c r="N162" s="46">
        <f t="shared" si="10"/>
        <v>0</v>
      </c>
      <c r="O162" s="46">
        <f t="shared" si="11"/>
        <v>2023.04</v>
      </c>
      <c r="P162" s="46">
        <f t="shared" si="12"/>
        <v>0</v>
      </c>
      <c r="Q162" s="46">
        <f t="shared" si="7"/>
        <v>2023.0399999999997</v>
      </c>
      <c r="R162" s="15"/>
      <c r="S162" s="15"/>
    </row>
    <row r="163" spans="1:19" ht="15" hidden="1" customHeight="1" outlineLevel="1" x14ac:dyDescent="0.25">
      <c r="A163" s="318"/>
      <c r="B163" s="19"/>
      <c r="C163" s="30"/>
      <c r="D163" s="19">
        <v>2910</v>
      </c>
      <c r="E163" s="15" t="s">
        <v>22</v>
      </c>
      <c r="F163" s="46">
        <v>3898.6999999999989</v>
      </c>
      <c r="G163" s="46"/>
      <c r="H163" s="46">
        <v>1297.0999999999999</v>
      </c>
      <c r="I163" s="46">
        <v>2600</v>
      </c>
      <c r="J163" s="46">
        <v>1298.6999999999989</v>
      </c>
      <c r="K163" s="46">
        <f t="shared" si="8"/>
        <v>1298.6999999999989</v>
      </c>
      <c r="L163" s="25"/>
      <c r="M163" s="46">
        <f t="shared" si="9"/>
        <v>3898.6999999999989</v>
      </c>
      <c r="N163" s="46">
        <f t="shared" si="10"/>
        <v>0</v>
      </c>
      <c r="O163" s="46">
        <f t="shared" si="11"/>
        <v>1297.0999999999999</v>
      </c>
      <c r="P163" s="46">
        <f t="shared" si="12"/>
        <v>2600</v>
      </c>
      <c r="Q163" s="46">
        <f t="shared" si="7"/>
        <v>1298.6999999999989</v>
      </c>
      <c r="R163" s="15"/>
      <c r="S163" s="15"/>
    </row>
    <row r="164" spans="1:19" ht="15" hidden="1" customHeight="1" outlineLevel="1" x14ac:dyDescent="0.25">
      <c r="A164" s="318"/>
      <c r="B164" s="19"/>
      <c r="C164" s="30"/>
      <c r="D164" s="19">
        <v>2920</v>
      </c>
      <c r="E164" s="15" t="s">
        <v>129</v>
      </c>
      <c r="F164" s="46">
        <v>8186.48</v>
      </c>
      <c r="G164" s="46"/>
      <c r="H164" s="46">
        <v>4205.8900000000003</v>
      </c>
      <c r="I164" s="46">
        <v>3958.39</v>
      </c>
      <c r="J164" s="46">
        <v>4228.09</v>
      </c>
      <c r="K164" s="46">
        <f t="shared" si="8"/>
        <v>4228.09</v>
      </c>
      <c r="L164" s="25"/>
      <c r="M164" s="46">
        <f t="shared" si="9"/>
        <v>8186.48</v>
      </c>
      <c r="N164" s="46">
        <f t="shared" si="10"/>
        <v>0</v>
      </c>
      <c r="O164" s="46">
        <f t="shared" si="11"/>
        <v>4205.8900000000003</v>
      </c>
      <c r="P164" s="46">
        <f t="shared" si="12"/>
        <v>3958.39</v>
      </c>
      <c r="Q164" s="46">
        <f t="shared" si="7"/>
        <v>4228.09</v>
      </c>
      <c r="R164" s="15"/>
      <c r="S164" s="15"/>
    </row>
    <row r="165" spans="1:19" ht="15" hidden="1" customHeight="1" outlineLevel="1" x14ac:dyDescent="0.25">
      <c r="A165" s="318"/>
      <c r="B165" s="19"/>
      <c r="C165" s="30"/>
      <c r="D165" s="19">
        <v>2940</v>
      </c>
      <c r="E165" s="15" t="s">
        <v>70</v>
      </c>
      <c r="F165" s="46">
        <v>116614.96999999999</v>
      </c>
      <c r="G165" s="46"/>
      <c r="H165" s="46">
        <v>24762.79</v>
      </c>
      <c r="I165" s="46">
        <v>91027.41</v>
      </c>
      <c r="J165" s="46">
        <v>25587.55999999999</v>
      </c>
      <c r="K165" s="46">
        <f t="shared" si="8"/>
        <v>25587.559999999983</v>
      </c>
      <c r="L165" s="25"/>
      <c r="M165" s="46">
        <f t="shared" si="9"/>
        <v>116614.96999999999</v>
      </c>
      <c r="N165" s="46">
        <f t="shared" si="10"/>
        <v>0</v>
      </c>
      <c r="O165" s="46">
        <f t="shared" si="11"/>
        <v>24762.79</v>
      </c>
      <c r="P165" s="46">
        <f t="shared" si="12"/>
        <v>91027.41</v>
      </c>
      <c r="Q165" s="46">
        <f t="shared" si="7"/>
        <v>25587.559999999983</v>
      </c>
      <c r="R165" s="15"/>
      <c r="S165" s="15"/>
    </row>
    <row r="166" spans="1:19" ht="15" hidden="1" customHeight="1" outlineLevel="1" x14ac:dyDescent="0.25">
      <c r="A166" s="318"/>
      <c r="B166" s="19"/>
      <c r="C166" s="30"/>
      <c r="D166" s="19">
        <v>2960</v>
      </c>
      <c r="E166" s="15" t="s">
        <v>149</v>
      </c>
      <c r="F166" s="46">
        <v>0</v>
      </c>
      <c r="G166" s="46"/>
      <c r="H166" s="46">
        <v>0</v>
      </c>
      <c r="I166" s="46">
        <v>0</v>
      </c>
      <c r="J166" s="46">
        <v>0</v>
      </c>
      <c r="K166" s="46">
        <f t="shared" si="8"/>
        <v>0</v>
      </c>
      <c r="L166" s="25"/>
      <c r="M166" s="46">
        <f t="shared" si="9"/>
        <v>0</v>
      </c>
      <c r="N166" s="46">
        <f t="shared" si="10"/>
        <v>0</v>
      </c>
      <c r="O166" s="46">
        <f t="shared" si="11"/>
        <v>0</v>
      </c>
      <c r="P166" s="46">
        <f t="shared" si="12"/>
        <v>0</v>
      </c>
      <c r="Q166" s="46">
        <f t="shared" si="7"/>
        <v>0</v>
      </c>
      <c r="R166" s="15"/>
      <c r="S166" s="15"/>
    </row>
    <row r="167" spans="1:19" ht="15" hidden="1" customHeight="1" outlineLevel="1" x14ac:dyDescent="0.25">
      <c r="A167" s="318"/>
      <c r="B167" s="19"/>
      <c r="C167" s="30"/>
      <c r="D167" s="19">
        <v>2980</v>
      </c>
      <c r="E167" s="15" t="s">
        <v>77</v>
      </c>
      <c r="F167" s="46">
        <v>61963.62</v>
      </c>
      <c r="G167" s="46"/>
      <c r="H167" s="46">
        <v>0</v>
      </c>
      <c r="I167" s="46">
        <v>61963.619999999995</v>
      </c>
      <c r="J167" s="46">
        <v>0</v>
      </c>
      <c r="K167" s="46">
        <f t="shared" si="8"/>
        <v>0</v>
      </c>
      <c r="L167" s="25"/>
      <c r="M167" s="46">
        <f t="shared" si="9"/>
        <v>61963.62</v>
      </c>
      <c r="N167" s="46">
        <f t="shared" si="10"/>
        <v>0</v>
      </c>
      <c r="O167" s="46">
        <f t="shared" si="11"/>
        <v>0</v>
      </c>
      <c r="P167" s="46">
        <f t="shared" si="12"/>
        <v>61963.619999999995</v>
      </c>
      <c r="Q167" s="46">
        <f t="shared" si="7"/>
        <v>0</v>
      </c>
      <c r="R167" s="15"/>
      <c r="S167" s="15"/>
    </row>
    <row r="168" spans="1:19" ht="15" hidden="1" customHeight="1" outlineLevel="1" x14ac:dyDescent="0.25">
      <c r="A168" s="318"/>
      <c r="B168" s="19"/>
      <c r="C168" s="30"/>
      <c r="D168" s="19">
        <v>3112</v>
      </c>
      <c r="E168" s="15" t="s">
        <v>76</v>
      </c>
      <c r="F168" s="46">
        <v>13917931</v>
      </c>
      <c r="G168" s="46"/>
      <c r="H168" s="46">
        <v>0</v>
      </c>
      <c r="I168" s="46">
        <v>13917931</v>
      </c>
      <c r="J168" s="46">
        <v>0</v>
      </c>
      <c r="K168" s="46">
        <f t="shared" si="8"/>
        <v>0</v>
      </c>
      <c r="L168" s="25"/>
      <c r="M168" s="46">
        <f t="shared" si="9"/>
        <v>13917931</v>
      </c>
      <c r="N168" s="46">
        <f t="shared" si="10"/>
        <v>0</v>
      </c>
      <c r="O168" s="46">
        <f t="shared" si="11"/>
        <v>0</v>
      </c>
      <c r="P168" s="46">
        <f t="shared" si="12"/>
        <v>13917931</v>
      </c>
      <c r="Q168" s="46">
        <f t="shared" si="7"/>
        <v>0</v>
      </c>
      <c r="R168" s="15"/>
      <c r="S168" s="15"/>
    </row>
    <row r="169" spans="1:19" ht="15" hidden="1" customHeight="1" outlineLevel="1" x14ac:dyDescent="0.25">
      <c r="A169" s="318"/>
      <c r="B169" s="19"/>
      <c r="C169" s="30"/>
      <c r="D169" s="19">
        <v>3120</v>
      </c>
      <c r="E169" s="15" t="s">
        <v>23</v>
      </c>
      <c r="F169" s="46">
        <v>416343.52999999997</v>
      </c>
      <c r="G169" s="46"/>
      <c r="H169" s="46">
        <v>1499.42</v>
      </c>
      <c r="I169" s="46">
        <v>383081.27</v>
      </c>
      <c r="J169" s="46">
        <v>33262.259999999951</v>
      </c>
      <c r="K169" s="46">
        <f t="shared" si="8"/>
        <v>33262.259999999951</v>
      </c>
      <c r="L169" s="25"/>
      <c r="M169" s="46">
        <f t="shared" si="9"/>
        <v>416343.52999999997</v>
      </c>
      <c r="N169" s="46">
        <f t="shared" si="10"/>
        <v>0</v>
      </c>
      <c r="O169" s="46">
        <f t="shared" si="11"/>
        <v>1499.42</v>
      </c>
      <c r="P169" s="46">
        <f t="shared" si="12"/>
        <v>383081.27</v>
      </c>
      <c r="Q169" s="46">
        <f t="shared" si="7"/>
        <v>33262.259999999951</v>
      </c>
      <c r="R169" s="15"/>
      <c r="S169" s="15"/>
    </row>
    <row r="170" spans="1:19" ht="15" hidden="1" customHeight="1" outlineLevel="1" x14ac:dyDescent="0.25">
      <c r="A170" s="318"/>
      <c r="B170" s="19"/>
      <c r="C170" s="30"/>
      <c r="D170" s="19">
        <v>3130</v>
      </c>
      <c r="E170" s="15" t="s">
        <v>24</v>
      </c>
      <c r="F170" s="46">
        <v>1451981.2900000003</v>
      </c>
      <c r="G170" s="46"/>
      <c r="H170" s="46">
        <v>0</v>
      </c>
      <c r="I170" s="46">
        <v>1145244.97</v>
      </c>
      <c r="J170" s="46">
        <v>306736.32000000024</v>
      </c>
      <c r="K170" s="46">
        <f t="shared" si="8"/>
        <v>306736.3200000003</v>
      </c>
      <c r="L170" s="25"/>
      <c r="M170" s="46">
        <f t="shared" si="9"/>
        <v>1451981.2900000003</v>
      </c>
      <c r="N170" s="46">
        <f t="shared" si="10"/>
        <v>0</v>
      </c>
      <c r="O170" s="46">
        <f t="shared" si="11"/>
        <v>0</v>
      </c>
      <c r="P170" s="46">
        <f t="shared" si="12"/>
        <v>1145244.97</v>
      </c>
      <c r="Q170" s="46">
        <f t="shared" ref="Q170:Q233" si="13">+M170-P170</f>
        <v>306736.3200000003</v>
      </c>
      <c r="R170" s="15"/>
      <c r="S170" s="15"/>
    </row>
    <row r="171" spans="1:19" ht="15" hidden="1" customHeight="1" outlineLevel="1" x14ac:dyDescent="0.25">
      <c r="A171" s="318"/>
      <c r="B171" s="19"/>
      <c r="C171" s="30"/>
      <c r="D171" s="19">
        <v>3140</v>
      </c>
      <c r="E171" s="15" t="s">
        <v>117</v>
      </c>
      <c r="F171" s="46">
        <v>1078449.01</v>
      </c>
      <c r="G171" s="46"/>
      <c r="H171" s="46">
        <v>457.69</v>
      </c>
      <c r="I171" s="46">
        <v>889183.77</v>
      </c>
      <c r="J171" s="46">
        <v>189265.24000000002</v>
      </c>
      <c r="K171" s="46">
        <f t="shared" ref="K171:K234" si="14">+F171-I171</f>
        <v>189265.24</v>
      </c>
      <c r="L171" s="25"/>
      <c r="M171" s="46">
        <f t="shared" ref="M171:M234" si="15">+F171</f>
        <v>1078449.01</v>
      </c>
      <c r="N171" s="46">
        <f t="shared" ref="N171:N234" si="16">+G171</f>
        <v>0</v>
      </c>
      <c r="O171" s="46">
        <f t="shared" ref="O171:O234" si="17">+H171</f>
        <v>457.69</v>
      </c>
      <c r="P171" s="46">
        <f t="shared" ref="P171:P234" si="18">+I171</f>
        <v>889183.77</v>
      </c>
      <c r="Q171" s="46">
        <f t="shared" si="13"/>
        <v>189265.24</v>
      </c>
      <c r="R171" s="15"/>
      <c r="S171" s="15"/>
    </row>
    <row r="172" spans="1:19" ht="15" hidden="1" customHeight="1" outlineLevel="1" x14ac:dyDescent="0.25">
      <c r="A172" s="318"/>
      <c r="B172" s="19"/>
      <c r="C172" s="30"/>
      <c r="D172" s="19">
        <v>3150</v>
      </c>
      <c r="E172" s="15" t="s">
        <v>113</v>
      </c>
      <c r="F172" s="46">
        <v>1117890.8699999999</v>
      </c>
      <c r="G172" s="46"/>
      <c r="H172" s="46">
        <v>118.51</v>
      </c>
      <c r="I172" s="46">
        <v>970578.32</v>
      </c>
      <c r="J172" s="46">
        <v>147312.55000000005</v>
      </c>
      <c r="K172" s="46">
        <f t="shared" si="14"/>
        <v>147312.54999999993</v>
      </c>
      <c r="L172" s="25"/>
      <c r="M172" s="46">
        <f t="shared" si="15"/>
        <v>1117890.8699999999</v>
      </c>
      <c r="N172" s="46">
        <f t="shared" si="16"/>
        <v>0</v>
      </c>
      <c r="O172" s="46">
        <f t="shared" si="17"/>
        <v>118.51</v>
      </c>
      <c r="P172" s="46">
        <f t="shared" si="18"/>
        <v>970578.32</v>
      </c>
      <c r="Q172" s="46">
        <f t="shared" si="13"/>
        <v>147312.54999999993</v>
      </c>
      <c r="R172" s="15"/>
      <c r="S172" s="15"/>
    </row>
    <row r="173" spans="1:19" ht="15" hidden="1" customHeight="1" outlineLevel="1" x14ac:dyDescent="0.25">
      <c r="A173" s="318"/>
      <c r="B173" s="19"/>
      <c r="C173" s="30"/>
      <c r="D173" s="19">
        <v>3170</v>
      </c>
      <c r="E173" s="15" t="s">
        <v>81</v>
      </c>
      <c r="F173" s="46">
        <v>358745.55000000005</v>
      </c>
      <c r="G173" s="46"/>
      <c r="H173" s="46">
        <v>780</v>
      </c>
      <c r="I173" s="46">
        <v>328861.95999999996</v>
      </c>
      <c r="J173" s="46">
        <v>29883.590000000026</v>
      </c>
      <c r="K173" s="46">
        <f t="shared" si="14"/>
        <v>29883.590000000084</v>
      </c>
      <c r="L173" s="25"/>
      <c r="M173" s="46">
        <f t="shared" si="15"/>
        <v>358745.55000000005</v>
      </c>
      <c r="N173" s="46">
        <f t="shared" si="16"/>
        <v>0</v>
      </c>
      <c r="O173" s="46">
        <f t="shared" si="17"/>
        <v>780</v>
      </c>
      <c r="P173" s="46">
        <f t="shared" si="18"/>
        <v>328861.95999999996</v>
      </c>
      <c r="Q173" s="46">
        <f t="shared" si="13"/>
        <v>29883.590000000084</v>
      </c>
      <c r="R173" s="15"/>
      <c r="S173" s="15"/>
    </row>
    <row r="174" spans="1:19" ht="15" hidden="1" customHeight="1" outlineLevel="1" x14ac:dyDescent="0.25">
      <c r="A174" s="318"/>
      <c r="B174" s="19"/>
      <c r="C174" s="30"/>
      <c r="D174" s="19">
        <v>3220</v>
      </c>
      <c r="E174" s="15" t="s">
        <v>26</v>
      </c>
      <c r="F174" s="46">
        <v>448415.74000000011</v>
      </c>
      <c r="G174" s="46"/>
      <c r="H174" s="46">
        <v>64382.179999999993</v>
      </c>
      <c r="I174" s="46">
        <v>366834.9</v>
      </c>
      <c r="J174" s="46">
        <v>81580.840000000055</v>
      </c>
      <c r="K174" s="46">
        <f t="shared" si="14"/>
        <v>81580.840000000084</v>
      </c>
      <c r="L174" s="25"/>
      <c r="M174" s="46">
        <f t="shared" si="15"/>
        <v>448415.74000000011</v>
      </c>
      <c r="N174" s="46">
        <f t="shared" si="16"/>
        <v>0</v>
      </c>
      <c r="O174" s="46">
        <f t="shared" si="17"/>
        <v>64382.179999999993</v>
      </c>
      <c r="P174" s="46">
        <f t="shared" si="18"/>
        <v>366834.9</v>
      </c>
      <c r="Q174" s="46">
        <f t="shared" si="13"/>
        <v>81580.840000000084</v>
      </c>
      <c r="R174" s="15"/>
      <c r="S174" s="15"/>
    </row>
    <row r="175" spans="1:19" ht="15" hidden="1" customHeight="1" outlineLevel="1" x14ac:dyDescent="0.25">
      <c r="A175" s="318"/>
      <c r="B175" s="19"/>
      <c r="C175" s="30"/>
      <c r="D175" s="19">
        <v>3230</v>
      </c>
      <c r="E175" s="15" t="s">
        <v>126</v>
      </c>
      <c r="F175" s="46">
        <v>0</v>
      </c>
      <c r="G175" s="46"/>
      <c r="H175" s="46">
        <v>0</v>
      </c>
      <c r="I175" s="46">
        <v>0</v>
      </c>
      <c r="J175" s="46">
        <v>0</v>
      </c>
      <c r="K175" s="46">
        <f t="shared" si="14"/>
        <v>0</v>
      </c>
      <c r="L175" s="25"/>
      <c r="M175" s="46">
        <f t="shared" si="15"/>
        <v>0</v>
      </c>
      <c r="N175" s="46">
        <f t="shared" si="16"/>
        <v>0</v>
      </c>
      <c r="O175" s="46">
        <f t="shared" si="17"/>
        <v>0</v>
      </c>
      <c r="P175" s="46">
        <f t="shared" si="18"/>
        <v>0</v>
      </c>
      <c r="Q175" s="46">
        <f t="shared" si="13"/>
        <v>0</v>
      </c>
      <c r="R175" s="15"/>
      <c r="S175" s="15"/>
    </row>
    <row r="176" spans="1:19" ht="15" hidden="1" customHeight="1" outlineLevel="1" x14ac:dyDescent="0.25">
      <c r="A176" s="318"/>
      <c r="B176" s="19"/>
      <c r="C176" s="30"/>
      <c r="D176" s="19">
        <v>3250</v>
      </c>
      <c r="E176" s="15" t="s">
        <v>27</v>
      </c>
      <c r="F176" s="46">
        <v>5800</v>
      </c>
      <c r="G176" s="46"/>
      <c r="H176" s="46">
        <v>0</v>
      </c>
      <c r="I176" s="46">
        <v>0</v>
      </c>
      <c r="J176" s="46">
        <v>5800</v>
      </c>
      <c r="K176" s="46">
        <f t="shared" si="14"/>
        <v>5800</v>
      </c>
      <c r="L176" s="25"/>
      <c r="M176" s="46">
        <f t="shared" si="15"/>
        <v>5800</v>
      </c>
      <c r="N176" s="46">
        <f t="shared" si="16"/>
        <v>0</v>
      </c>
      <c r="O176" s="46">
        <f t="shared" si="17"/>
        <v>0</v>
      </c>
      <c r="P176" s="46">
        <f t="shared" si="18"/>
        <v>0</v>
      </c>
      <c r="Q176" s="46">
        <f t="shared" si="13"/>
        <v>5800</v>
      </c>
      <c r="R176" s="15"/>
      <c r="S176" s="15"/>
    </row>
    <row r="177" spans="1:19" ht="15" hidden="1" customHeight="1" outlineLevel="1" x14ac:dyDescent="0.25">
      <c r="A177" s="318"/>
      <c r="B177" s="19"/>
      <c r="C177" s="30"/>
      <c r="D177" s="19">
        <v>3290</v>
      </c>
      <c r="E177" s="15" t="s">
        <v>29</v>
      </c>
      <c r="F177" s="46">
        <v>0</v>
      </c>
      <c r="G177" s="46"/>
      <c r="H177" s="46">
        <v>0</v>
      </c>
      <c r="I177" s="46">
        <v>0</v>
      </c>
      <c r="J177" s="46">
        <v>0</v>
      </c>
      <c r="K177" s="46">
        <f t="shared" si="14"/>
        <v>0</v>
      </c>
      <c r="L177" s="25"/>
      <c r="M177" s="46">
        <f t="shared" si="15"/>
        <v>0</v>
      </c>
      <c r="N177" s="46">
        <f t="shared" si="16"/>
        <v>0</v>
      </c>
      <c r="O177" s="46">
        <f t="shared" si="17"/>
        <v>0</v>
      </c>
      <c r="P177" s="46">
        <f t="shared" si="18"/>
        <v>0</v>
      </c>
      <c r="Q177" s="46">
        <f t="shared" si="13"/>
        <v>0</v>
      </c>
      <c r="R177" s="15"/>
      <c r="S177" s="15"/>
    </row>
    <row r="178" spans="1:19" ht="15" hidden="1" customHeight="1" outlineLevel="1" x14ac:dyDescent="0.25">
      <c r="A178" s="318"/>
      <c r="B178" s="19"/>
      <c r="C178" s="30"/>
      <c r="D178" s="19">
        <v>3330</v>
      </c>
      <c r="E178" s="15" t="s">
        <v>130</v>
      </c>
      <c r="F178" s="46">
        <v>887948.68</v>
      </c>
      <c r="G178" s="46"/>
      <c r="H178" s="46">
        <v>0</v>
      </c>
      <c r="I178" s="46">
        <v>609548.67999999993</v>
      </c>
      <c r="J178" s="46">
        <v>278400.00000000012</v>
      </c>
      <c r="K178" s="46">
        <f t="shared" si="14"/>
        <v>278400.00000000012</v>
      </c>
      <c r="L178" s="25"/>
      <c r="M178" s="46">
        <f t="shared" si="15"/>
        <v>887948.68</v>
      </c>
      <c r="N178" s="46">
        <f t="shared" si="16"/>
        <v>0</v>
      </c>
      <c r="O178" s="46">
        <f t="shared" si="17"/>
        <v>0</v>
      </c>
      <c r="P178" s="46">
        <f t="shared" si="18"/>
        <v>609548.67999999993</v>
      </c>
      <c r="Q178" s="46">
        <f t="shared" si="13"/>
        <v>278400.00000000012</v>
      </c>
      <c r="R178" s="15"/>
      <c r="S178" s="15"/>
    </row>
    <row r="179" spans="1:19" ht="15" hidden="1" customHeight="1" outlineLevel="1" x14ac:dyDescent="0.25">
      <c r="A179" s="318"/>
      <c r="B179" s="19"/>
      <c r="C179" s="30"/>
      <c r="D179" s="19">
        <v>3340</v>
      </c>
      <c r="E179" s="15" t="s">
        <v>127</v>
      </c>
      <c r="F179" s="46">
        <v>520805.99000000011</v>
      </c>
      <c r="G179" s="46"/>
      <c r="H179" s="46">
        <v>143667.6</v>
      </c>
      <c r="I179" s="46">
        <v>324832.80000000005</v>
      </c>
      <c r="J179" s="46">
        <v>195973.19000000012</v>
      </c>
      <c r="K179" s="46">
        <f t="shared" si="14"/>
        <v>195973.19000000006</v>
      </c>
      <c r="L179" s="25"/>
      <c r="M179" s="46">
        <f t="shared" si="15"/>
        <v>520805.99000000011</v>
      </c>
      <c r="N179" s="46">
        <f t="shared" si="16"/>
        <v>0</v>
      </c>
      <c r="O179" s="46">
        <f t="shared" si="17"/>
        <v>143667.6</v>
      </c>
      <c r="P179" s="46">
        <f t="shared" si="18"/>
        <v>324832.80000000005</v>
      </c>
      <c r="Q179" s="46">
        <f t="shared" si="13"/>
        <v>195973.19000000006</v>
      </c>
      <c r="R179" s="15"/>
      <c r="S179" s="15"/>
    </row>
    <row r="180" spans="1:19" ht="15" hidden="1" customHeight="1" outlineLevel="1" x14ac:dyDescent="0.25">
      <c r="A180" s="318"/>
      <c r="B180" s="19"/>
      <c r="C180" s="30"/>
      <c r="D180" s="19">
        <v>3390</v>
      </c>
      <c r="E180" s="15" t="s">
        <v>122</v>
      </c>
      <c r="F180" s="46">
        <v>3478224.1799999997</v>
      </c>
      <c r="G180" s="46"/>
      <c r="H180" s="46">
        <v>0</v>
      </c>
      <c r="I180" s="46">
        <v>3478196.18</v>
      </c>
      <c r="J180" s="46">
        <v>28</v>
      </c>
      <c r="K180" s="46">
        <f t="shared" si="14"/>
        <v>27.999999999534339</v>
      </c>
      <c r="L180" s="25"/>
      <c r="M180" s="46">
        <f t="shared" si="15"/>
        <v>3478224.1799999997</v>
      </c>
      <c r="N180" s="46">
        <f t="shared" si="16"/>
        <v>0</v>
      </c>
      <c r="O180" s="46">
        <f t="shared" si="17"/>
        <v>0</v>
      </c>
      <c r="P180" s="46">
        <f t="shared" si="18"/>
        <v>3478196.18</v>
      </c>
      <c r="Q180" s="46">
        <f t="shared" si="13"/>
        <v>27.999999999534339</v>
      </c>
      <c r="R180" s="15"/>
      <c r="S180" s="15"/>
    </row>
    <row r="181" spans="1:19" ht="15" hidden="1" customHeight="1" outlineLevel="1" x14ac:dyDescent="0.25">
      <c r="A181" s="318"/>
      <c r="B181" s="19"/>
      <c r="C181" s="30"/>
      <c r="D181" s="19">
        <v>3410</v>
      </c>
      <c r="E181" s="15" t="s">
        <v>31</v>
      </c>
      <c r="F181" s="46">
        <v>774648.56</v>
      </c>
      <c r="G181" s="46"/>
      <c r="H181" s="46">
        <v>414.65</v>
      </c>
      <c r="I181" s="46">
        <v>759082.1</v>
      </c>
      <c r="J181" s="46">
        <v>15566.460000000079</v>
      </c>
      <c r="K181" s="46">
        <f t="shared" si="14"/>
        <v>15566.460000000079</v>
      </c>
      <c r="L181" s="25"/>
      <c r="M181" s="46">
        <f t="shared" si="15"/>
        <v>774648.56</v>
      </c>
      <c r="N181" s="46">
        <f t="shared" si="16"/>
        <v>0</v>
      </c>
      <c r="O181" s="46">
        <f t="shared" si="17"/>
        <v>414.65</v>
      </c>
      <c r="P181" s="46">
        <f t="shared" si="18"/>
        <v>759082.1</v>
      </c>
      <c r="Q181" s="46">
        <f t="shared" si="13"/>
        <v>15566.460000000079</v>
      </c>
      <c r="R181" s="15"/>
      <c r="S181" s="15"/>
    </row>
    <row r="182" spans="1:19" ht="15" hidden="1" customHeight="1" outlineLevel="1" x14ac:dyDescent="0.25">
      <c r="A182" s="318"/>
      <c r="B182" s="19"/>
      <c r="C182" s="30"/>
      <c r="D182" s="19">
        <v>3440</v>
      </c>
      <c r="E182" s="15" t="s">
        <v>132</v>
      </c>
      <c r="F182" s="46">
        <v>37294</v>
      </c>
      <c r="G182" s="46"/>
      <c r="H182" s="46">
        <v>0</v>
      </c>
      <c r="I182" s="46">
        <v>37294</v>
      </c>
      <c r="J182" s="46">
        <v>0</v>
      </c>
      <c r="K182" s="46">
        <f t="shared" si="14"/>
        <v>0</v>
      </c>
      <c r="L182" s="25"/>
      <c r="M182" s="46">
        <f t="shared" si="15"/>
        <v>37294</v>
      </c>
      <c r="N182" s="46">
        <f t="shared" si="16"/>
        <v>0</v>
      </c>
      <c r="O182" s="46">
        <f t="shared" si="17"/>
        <v>0</v>
      </c>
      <c r="P182" s="46">
        <f t="shared" si="18"/>
        <v>37294</v>
      </c>
      <c r="Q182" s="46">
        <f t="shared" si="13"/>
        <v>0</v>
      </c>
      <c r="R182" s="15"/>
      <c r="S182" s="15"/>
    </row>
    <row r="183" spans="1:19" ht="15" hidden="1" customHeight="1" outlineLevel="1" x14ac:dyDescent="0.25">
      <c r="A183" s="318"/>
      <c r="B183" s="19"/>
      <c r="C183" s="30"/>
      <c r="D183" s="19">
        <v>3450</v>
      </c>
      <c r="E183" s="15" t="s">
        <v>32</v>
      </c>
      <c r="F183" s="46">
        <v>1203256.8700000001</v>
      </c>
      <c r="G183" s="46"/>
      <c r="H183" s="46">
        <v>0</v>
      </c>
      <c r="I183" s="46">
        <v>1193225.2100000002</v>
      </c>
      <c r="J183" s="46">
        <v>10031.65999999996</v>
      </c>
      <c r="K183" s="46">
        <f t="shared" si="14"/>
        <v>10031.659999999916</v>
      </c>
      <c r="L183" s="25"/>
      <c r="M183" s="46">
        <f t="shared" si="15"/>
        <v>1203256.8700000001</v>
      </c>
      <c r="N183" s="46">
        <f t="shared" si="16"/>
        <v>0</v>
      </c>
      <c r="O183" s="46">
        <f t="shared" si="17"/>
        <v>0</v>
      </c>
      <c r="P183" s="46">
        <f t="shared" si="18"/>
        <v>1193225.2100000002</v>
      </c>
      <c r="Q183" s="46">
        <f t="shared" si="13"/>
        <v>10031.659999999916</v>
      </c>
      <c r="R183" s="15"/>
      <c r="S183" s="15"/>
    </row>
    <row r="184" spans="1:19" ht="15" hidden="1" customHeight="1" outlineLevel="1" x14ac:dyDescent="0.25">
      <c r="A184" s="318"/>
      <c r="B184" s="19"/>
      <c r="C184" s="30"/>
      <c r="D184" s="19">
        <v>3510</v>
      </c>
      <c r="E184" s="15" t="s">
        <v>140</v>
      </c>
      <c r="F184" s="46">
        <v>0</v>
      </c>
      <c r="G184" s="46"/>
      <c r="H184" s="46">
        <v>0</v>
      </c>
      <c r="I184" s="46">
        <v>0</v>
      </c>
      <c r="J184" s="46">
        <v>0</v>
      </c>
      <c r="K184" s="46">
        <f t="shared" si="14"/>
        <v>0</v>
      </c>
      <c r="L184" s="25"/>
      <c r="M184" s="46">
        <f t="shared" si="15"/>
        <v>0</v>
      </c>
      <c r="N184" s="46">
        <f t="shared" si="16"/>
        <v>0</v>
      </c>
      <c r="O184" s="46">
        <f t="shared" si="17"/>
        <v>0</v>
      </c>
      <c r="P184" s="46">
        <f t="shared" si="18"/>
        <v>0</v>
      </c>
      <c r="Q184" s="46">
        <f t="shared" si="13"/>
        <v>0</v>
      </c>
      <c r="R184" s="15"/>
      <c r="S184" s="15"/>
    </row>
    <row r="185" spans="1:19" ht="15" hidden="1" customHeight="1" outlineLevel="1" x14ac:dyDescent="0.25">
      <c r="A185" s="318"/>
      <c r="B185" s="19"/>
      <c r="C185" s="30"/>
      <c r="D185" s="19">
        <v>3520</v>
      </c>
      <c r="E185" s="15" t="s">
        <v>86</v>
      </c>
      <c r="F185" s="46">
        <v>3942.99</v>
      </c>
      <c r="G185" s="46"/>
      <c r="H185" s="46">
        <v>0</v>
      </c>
      <c r="I185" s="46">
        <v>3942.99</v>
      </c>
      <c r="J185" s="46">
        <v>0</v>
      </c>
      <c r="K185" s="46">
        <f t="shared" si="14"/>
        <v>0</v>
      </c>
      <c r="L185" s="25"/>
      <c r="M185" s="46">
        <f t="shared" si="15"/>
        <v>3942.99</v>
      </c>
      <c r="N185" s="46">
        <f t="shared" si="16"/>
        <v>0</v>
      </c>
      <c r="O185" s="46">
        <f t="shared" si="17"/>
        <v>0</v>
      </c>
      <c r="P185" s="46">
        <f t="shared" si="18"/>
        <v>3942.99</v>
      </c>
      <c r="Q185" s="46">
        <f t="shared" si="13"/>
        <v>0</v>
      </c>
      <c r="R185" s="15"/>
      <c r="S185" s="15"/>
    </row>
    <row r="186" spans="1:19" ht="15" hidden="1" customHeight="1" outlineLevel="1" x14ac:dyDescent="0.25">
      <c r="A186" s="318"/>
      <c r="B186" s="19"/>
      <c r="C186" s="30"/>
      <c r="D186" s="19">
        <v>3530</v>
      </c>
      <c r="E186" s="15" t="s">
        <v>90</v>
      </c>
      <c r="F186" s="46">
        <v>207468.62</v>
      </c>
      <c r="G186" s="46"/>
      <c r="H186" s="46">
        <v>0</v>
      </c>
      <c r="I186" s="46">
        <v>183020.42</v>
      </c>
      <c r="J186" s="46">
        <v>24448.199999999983</v>
      </c>
      <c r="K186" s="46">
        <f t="shared" si="14"/>
        <v>24448.199999999983</v>
      </c>
      <c r="L186" s="25"/>
      <c r="M186" s="46">
        <f t="shared" si="15"/>
        <v>207468.62</v>
      </c>
      <c r="N186" s="46">
        <f t="shared" si="16"/>
        <v>0</v>
      </c>
      <c r="O186" s="46">
        <f t="shared" si="17"/>
        <v>0</v>
      </c>
      <c r="P186" s="46">
        <f t="shared" si="18"/>
        <v>183020.42</v>
      </c>
      <c r="Q186" s="46">
        <f t="shared" si="13"/>
        <v>24448.199999999983</v>
      </c>
      <c r="R186" s="15"/>
      <c r="S186" s="15"/>
    </row>
    <row r="187" spans="1:19" ht="15" hidden="1" customHeight="1" outlineLevel="1" x14ac:dyDescent="0.25">
      <c r="A187" s="318"/>
      <c r="B187" s="19"/>
      <c r="C187" s="30"/>
      <c r="D187" s="19">
        <v>3550</v>
      </c>
      <c r="E187" s="15" t="s">
        <v>114</v>
      </c>
      <c r="F187" s="46">
        <v>12212407.140000001</v>
      </c>
      <c r="G187" s="46"/>
      <c r="H187" s="46">
        <v>101090.05</v>
      </c>
      <c r="I187" s="46">
        <v>12074834.32</v>
      </c>
      <c r="J187" s="46">
        <v>137572.81999999948</v>
      </c>
      <c r="K187" s="46">
        <f t="shared" si="14"/>
        <v>137572.8200000003</v>
      </c>
      <c r="L187" s="25"/>
      <c r="M187" s="46">
        <f t="shared" si="15"/>
        <v>12212407.140000001</v>
      </c>
      <c r="N187" s="46">
        <f t="shared" si="16"/>
        <v>0</v>
      </c>
      <c r="O187" s="46">
        <f t="shared" si="17"/>
        <v>101090.05</v>
      </c>
      <c r="P187" s="46">
        <f t="shared" si="18"/>
        <v>12074834.32</v>
      </c>
      <c r="Q187" s="46">
        <f t="shared" si="13"/>
        <v>137572.8200000003</v>
      </c>
      <c r="R187" s="15"/>
      <c r="S187" s="15"/>
    </row>
    <row r="188" spans="1:19" ht="15" hidden="1" customHeight="1" outlineLevel="1" x14ac:dyDescent="0.25">
      <c r="A188" s="318"/>
      <c r="B188" s="19"/>
      <c r="C188" s="30"/>
      <c r="D188" s="19">
        <v>3570</v>
      </c>
      <c r="E188" s="15" t="s">
        <v>92</v>
      </c>
      <c r="F188" s="46">
        <v>1534189.3099999998</v>
      </c>
      <c r="G188" s="46"/>
      <c r="H188" s="46">
        <v>32885.520000000004</v>
      </c>
      <c r="I188" s="46">
        <v>1496832.4000000001</v>
      </c>
      <c r="J188" s="46">
        <v>37356.909999999771</v>
      </c>
      <c r="K188" s="46">
        <f t="shared" si="14"/>
        <v>37356.909999999683</v>
      </c>
      <c r="L188" s="25"/>
      <c r="M188" s="46">
        <f t="shared" si="15"/>
        <v>1534189.3099999998</v>
      </c>
      <c r="N188" s="46">
        <f t="shared" si="16"/>
        <v>0</v>
      </c>
      <c r="O188" s="46">
        <f t="shared" si="17"/>
        <v>32885.520000000004</v>
      </c>
      <c r="P188" s="46">
        <f t="shared" si="18"/>
        <v>1496832.4000000001</v>
      </c>
      <c r="Q188" s="46">
        <f t="shared" si="13"/>
        <v>37356.909999999683</v>
      </c>
      <c r="R188" s="15"/>
      <c r="S188" s="15"/>
    </row>
    <row r="189" spans="1:19" ht="15" hidden="1" customHeight="1" outlineLevel="1" x14ac:dyDescent="0.25">
      <c r="A189" s="318"/>
      <c r="B189" s="19"/>
      <c r="C189" s="30"/>
      <c r="D189" s="19">
        <v>3580</v>
      </c>
      <c r="E189" s="15" t="s">
        <v>93</v>
      </c>
      <c r="F189" s="46">
        <v>6034078.3399999999</v>
      </c>
      <c r="G189" s="46"/>
      <c r="H189" s="46">
        <v>0</v>
      </c>
      <c r="I189" s="46">
        <v>4918061.6300000008</v>
      </c>
      <c r="J189" s="46">
        <v>1116016.7099999995</v>
      </c>
      <c r="K189" s="46">
        <f t="shared" si="14"/>
        <v>1116016.709999999</v>
      </c>
      <c r="L189" s="25"/>
      <c r="M189" s="46">
        <f t="shared" si="15"/>
        <v>6034078.3399999999</v>
      </c>
      <c r="N189" s="46">
        <f t="shared" si="16"/>
        <v>0</v>
      </c>
      <c r="O189" s="46">
        <f t="shared" si="17"/>
        <v>0</v>
      </c>
      <c r="P189" s="46">
        <f t="shared" si="18"/>
        <v>4918061.6300000008</v>
      </c>
      <c r="Q189" s="46">
        <f t="shared" si="13"/>
        <v>1116016.709999999</v>
      </c>
      <c r="R189" s="15"/>
      <c r="S189" s="15"/>
    </row>
    <row r="190" spans="1:19" ht="15" hidden="1" customHeight="1" outlineLevel="1" x14ac:dyDescent="0.25">
      <c r="A190" s="318"/>
      <c r="B190" s="19"/>
      <c r="C190" s="30"/>
      <c r="D190" s="19">
        <v>3920</v>
      </c>
      <c r="E190" s="15" t="s">
        <v>41</v>
      </c>
      <c r="F190" s="46">
        <v>292732.17000000004</v>
      </c>
      <c r="G190" s="46"/>
      <c r="H190" s="46">
        <v>60737</v>
      </c>
      <c r="I190" s="46">
        <v>229615.16999999998</v>
      </c>
      <c r="J190" s="46">
        <v>63117.000000000058</v>
      </c>
      <c r="K190" s="46">
        <f t="shared" si="14"/>
        <v>63117.000000000058</v>
      </c>
      <c r="L190" s="25"/>
      <c r="M190" s="46">
        <f t="shared" si="15"/>
        <v>292732.17000000004</v>
      </c>
      <c r="N190" s="46">
        <f t="shared" si="16"/>
        <v>0</v>
      </c>
      <c r="O190" s="46">
        <f t="shared" si="17"/>
        <v>60737</v>
      </c>
      <c r="P190" s="46">
        <f t="shared" si="18"/>
        <v>229615.16999999998</v>
      </c>
      <c r="Q190" s="46">
        <f t="shared" si="13"/>
        <v>63117.000000000058</v>
      </c>
      <c r="R190" s="15"/>
      <c r="S190" s="15"/>
    </row>
    <row r="191" spans="1:19" ht="15" hidden="1" customHeight="1" outlineLevel="1" x14ac:dyDescent="0.25">
      <c r="A191" s="318"/>
      <c r="B191" s="19"/>
      <c r="C191" s="30"/>
      <c r="D191" s="19">
        <v>3940</v>
      </c>
      <c r="E191" s="15" t="s">
        <v>137</v>
      </c>
      <c r="F191" s="46">
        <v>16553876.810000004</v>
      </c>
      <c r="G191" s="46"/>
      <c r="H191" s="46">
        <v>232922.81</v>
      </c>
      <c r="I191" s="46">
        <v>14647699.949999997</v>
      </c>
      <c r="J191" s="46">
        <v>1906176.8600000069</v>
      </c>
      <c r="K191" s="46">
        <f t="shared" si="14"/>
        <v>1906176.8600000069</v>
      </c>
      <c r="L191" s="25"/>
      <c r="M191" s="46">
        <f t="shared" si="15"/>
        <v>16553876.810000004</v>
      </c>
      <c r="N191" s="46">
        <f t="shared" si="16"/>
        <v>0</v>
      </c>
      <c r="O191" s="46">
        <f t="shared" si="17"/>
        <v>232922.81</v>
      </c>
      <c r="P191" s="46">
        <f t="shared" si="18"/>
        <v>14647699.949999997</v>
      </c>
      <c r="Q191" s="46">
        <f t="shared" si="13"/>
        <v>1906176.8600000069</v>
      </c>
      <c r="R191" s="15"/>
      <c r="S191" s="15"/>
    </row>
    <row r="192" spans="1:19" ht="15" hidden="1" customHeight="1" outlineLevel="1" x14ac:dyDescent="0.25">
      <c r="A192" s="318"/>
      <c r="B192" s="19"/>
      <c r="C192" s="30"/>
      <c r="D192" s="19">
        <v>4156</v>
      </c>
      <c r="E192" s="15" t="s">
        <v>75</v>
      </c>
      <c r="F192" s="46">
        <v>2078814.8999999994</v>
      </c>
      <c r="G192" s="46"/>
      <c r="H192" s="46">
        <v>0</v>
      </c>
      <c r="I192" s="46">
        <v>659045.57000000018</v>
      </c>
      <c r="J192" s="46">
        <v>1419769.3299999991</v>
      </c>
      <c r="K192" s="46">
        <f t="shared" si="14"/>
        <v>1419769.3299999991</v>
      </c>
      <c r="L192" s="25"/>
      <c r="M192" s="46">
        <f t="shared" si="15"/>
        <v>2078814.8999999994</v>
      </c>
      <c r="N192" s="46">
        <f t="shared" si="16"/>
        <v>0</v>
      </c>
      <c r="O192" s="46">
        <f t="shared" si="17"/>
        <v>0</v>
      </c>
      <c r="P192" s="46">
        <f t="shared" si="18"/>
        <v>659045.57000000018</v>
      </c>
      <c r="Q192" s="46">
        <f t="shared" si="13"/>
        <v>1419769.3299999991</v>
      </c>
      <c r="R192" s="15"/>
      <c r="S192" s="15"/>
    </row>
    <row r="193" spans="1:19" ht="15" hidden="1" customHeight="1" outlineLevel="1" x14ac:dyDescent="0.25">
      <c r="A193" s="318"/>
      <c r="B193" s="19"/>
      <c r="C193" s="30"/>
      <c r="D193" s="19">
        <v>5150</v>
      </c>
      <c r="E193" s="15" t="s">
        <v>87</v>
      </c>
      <c r="F193" s="46">
        <v>1440223.4100000001</v>
      </c>
      <c r="G193" s="46"/>
      <c r="H193" s="46">
        <v>4853.8099999999995</v>
      </c>
      <c r="I193" s="46">
        <v>1385160.7899999998</v>
      </c>
      <c r="J193" s="46">
        <v>55062.620000000345</v>
      </c>
      <c r="K193" s="46">
        <f t="shared" si="14"/>
        <v>55062.620000000345</v>
      </c>
      <c r="L193" s="25"/>
      <c r="M193" s="46">
        <f t="shared" si="15"/>
        <v>1440223.4100000001</v>
      </c>
      <c r="N193" s="46">
        <f t="shared" si="16"/>
        <v>0</v>
      </c>
      <c r="O193" s="46">
        <f t="shared" si="17"/>
        <v>4853.8099999999995</v>
      </c>
      <c r="P193" s="46">
        <f t="shared" si="18"/>
        <v>1385160.7899999998</v>
      </c>
      <c r="Q193" s="46">
        <f t="shared" si="13"/>
        <v>55062.620000000345</v>
      </c>
      <c r="R193" s="15"/>
      <c r="S193" s="15"/>
    </row>
    <row r="194" spans="1:19" ht="15" hidden="1" customHeight="1" outlineLevel="1" x14ac:dyDescent="0.25">
      <c r="A194" s="318"/>
      <c r="B194" s="19"/>
      <c r="C194" s="30"/>
      <c r="D194" s="19">
        <v>5190</v>
      </c>
      <c r="E194" s="15" t="s">
        <v>135</v>
      </c>
      <c r="F194" s="46">
        <v>2674.9599999999919</v>
      </c>
      <c r="G194" s="46"/>
      <c r="H194" s="46">
        <v>0</v>
      </c>
      <c r="I194" s="46">
        <v>2674.96</v>
      </c>
      <c r="J194" s="46">
        <v>-8.1854523159563541E-12</v>
      </c>
      <c r="K194" s="46">
        <f t="shared" si="14"/>
        <v>-8.1854523159563541E-12</v>
      </c>
      <c r="L194" s="25"/>
      <c r="M194" s="46">
        <f t="shared" si="15"/>
        <v>2674.9599999999919</v>
      </c>
      <c r="N194" s="46">
        <f t="shared" si="16"/>
        <v>0</v>
      </c>
      <c r="O194" s="46">
        <f t="shared" si="17"/>
        <v>0</v>
      </c>
      <c r="P194" s="46">
        <f t="shared" si="18"/>
        <v>2674.96</v>
      </c>
      <c r="Q194" s="46">
        <f t="shared" si="13"/>
        <v>-8.1854523159563541E-12</v>
      </c>
      <c r="R194" s="15"/>
      <c r="S194" s="15"/>
    </row>
    <row r="195" spans="1:19" ht="15" hidden="1" customHeight="1" outlineLevel="1" x14ac:dyDescent="0.25">
      <c r="A195" s="318"/>
      <c r="B195" s="19"/>
      <c r="C195" s="30"/>
      <c r="D195" s="19">
        <v>5410</v>
      </c>
      <c r="E195" s="15" t="s">
        <v>139</v>
      </c>
      <c r="F195" s="46">
        <v>0</v>
      </c>
      <c r="G195" s="46"/>
      <c r="H195" s="46">
        <v>0</v>
      </c>
      <c r="I195" s="46">
        <v>0</v>
      </c>
      <c r="J195" s="46">
        <v>0</v>
      </c>
      <c r="K195" s="46">
        <f t="shared" si="14"/>
        <v>0</v>
      </c>
      <c r="L195" s="25"/>
      <c r="M195" s="46">
        <f t="shared" si="15"/>
        <v>0</v>
      </c>
      <c r="N195" s="46">
        <f t="shared" si="16"/>
        <v>0</v>
      </c>
      <c r="O195" s="46">
        <f t="shared" si="17"/>
        <v>0</v>
      </c>
      <c r="P195" s="46">
        <f t="shared" si="18"/>
        <v>0</v>
      </c>
      <c r="Q195" s="46">
        <f t="shared" si="13"/>
        <v>0</v>
      </c>
      <c r="R195" s="15"/>
      <c r="S195" s="15"/>
    </row>
    <row r="196" spans="1:19" ht="15" hidden="1" customHeight="1" outlineLevel="1" x14ac:dyDescent="0.25">
      <c r="A196" s="318"/>
      <c r="B196" s="19"/>
      <c r="C196" s="30"/>
      <c r="D196" s="19">
        <v>5910</v>
      </c>
      <c r="E196" s="15" t="s">
        <v>61</v>
      </c>
      <c r="F196" s="46">
        <v>4000</v>
      </c>
      <c r="G196" s="46"/>
      <c r="H196" s="46">
        <v>4000</v>
      </c>
      <c r="I196" s="46">
        <v>0</v>
      </c>
      <c r="J196" s="46">
        <v>4000</v>
      </c>
      <c r="K196" s="46">
        <f t="shared" si="14"/>
        <v>4000</v>
      </c>
      <c r="L196" s="25"/>
      <c r="M196" s="46">
        <f t="shared" si="15"/>
        <v>4000</v>
      </c>
      <c r="N196" s="46">
        <f t="shared" si="16"/>
        <v>0</v>
      </c>
      <c r="O196" s="46">
        <f t="shared" si="17"/>
        <v>4000</v>
      </c>
      <c r="P196" s="46">
        <f t="shared" si="18"/>
        <v>0</v>
      </c>
      <c r="Q196" s="46">
        <f t="shared" si="13"/>
        <v>4000</v>
      </c>
      <c r="R196" s="15"/>
      <c r="S196" s="15"/>
    </row>
    <row r="197" spans="1:19" ht="15" hidden="1" customHeight="1" outlineLevel="1" x14ac:dyDescent="0.25">
      <c r="A197" s="318"/>
      <c r="B197" s="19"/>
      <c r="C197" s="30"/>
      <c r="D197" s="19">
        <v>5970</v>
      </c>
      <c r="E197" s="15" t="s">
        <v>62</v>
      </c>
      <c r="F197" s="46">
        <v>291712.45999999996</v>
      </c>
      <c r="G197" s="46"/>
      <c r="H197" s="46">
        <v>0</v>
      </c>
      <c r="I197" s="46">
        <v>252697.62</v>
      </c>
      <c r="J197" s="46">
        <v>39014.839999999975</v>
      </c>
      <c r="K197" s="46">
        <f t="shared" si="14"/>
        <v>39014.839999999967</v>
      </c>
      <c r="L197" s="25"/>
      <c r="M197" s="46">
        <f t="shared" si="15"/>
        <v>291712.45999999996</v>
      </c>
      <c r="N197" s="46">
        <f t="shared" si="16"/>
        <v>0</v>
      </c>
      <c r="O197" s="46">
        <f t="shared" si="17"/>
        <v>0</v>
      </c>
      <c r="P197" s="46">
        <f t="shared" si="18"/>
        <v>252697.62</v>
      </c>
      <c r="Q197" s="46">
        <f t="shared" si="13"/>
        <v>39014.839999999967</v>
      </c>
      <c r="R197" s="15"/>
      <c r="S197" s="15"/>
    </row>
    <row r="198" spans="1:19" ht="15" hidden="1" customHeight="1" outlineLevel="1" x14ac:dyDescent="0.25">
      <c r="A198" s="318"/>
      <c r="B198" s="19"/>
      <c r="C198" s="30"/>
      <c r="D198" s="19">
        <v>3111</v>
      </c>
      <c r="E198" s="15" t="s">
        <v>116</v>
      </c>
      <c r="F198" s="46">
        <v>1504728.68</v>
      </c>
      <c r="G198" s="46"/>
      <c r="H198" s="46">
        <v>10460</v>
      </c>
      <c r="I198" s="46">
        <v>1236677.96</v>
      </c>
      <c r="J198" s="46">
        <v>268050.71999999997</v>
      </c>
      <c r="K198" s="46">
        <f t="shared" si="14"/>
        <v>268050.71999999997</v>
      </c>
      <c r="L198" s="25"/>
      <c r="M198" s="46">
        <f t="shared" si="15"/>
        <v>1504728.68</v>
      </c>
      <c r="N198" s="46">
        <f t="shared" si="16"/>
        <v>0</v>
      </c>
      <c r="O198" s="46">
        <f t="shared" si="17"/>
        <v>10460</v>
      </c>
      <c r="P198" s="46">
        <f t="shared" si="18"/>
        <v>1236677.96</v>
      </c>
      <c r="Q198" s="46">
        <f t="shared" si="13"/>
        <v>268050.71999999997</v>
      </c>
      <c r="R198" s="15"/>
      <c r="S198" s="15"/>
    </row>
    <row r="199" spans="1:19" ht="15" hidden="1" customHeight="1" outlineLevel="1" x14ac:dyDescent="0.25">
      <c r="A199" s="318"/>
      <c r="B199" s="19"/>
      <c r="C199" s="30"/>
      <c r="D199" s="19">
        <v>2930</v>
      </c>
      <c r="E199" s="15" t="s">
        <v>99</v>
      </c>
      <c r="F199" s="46">
        <v>59.990000000000236</v>
      </c>
      <c r="G199" s="46"/>
      <c r="H199" s="46">
        <v>0</v>
      </c>
      <c r="I199" s="46">
        <v>60</v>
      </c>
      <c r="J199" s="46">
        <v>-9.9999999997635314E-3</v>
      </c>
      <c r="K199" s="46">
        <f t="shared" si="14"/>
        <v>-9.9999999997635314E-3</v>
      </c>
      <c r="L199" s="25"/>
      <c r="M199" s="46">
        <f t="shared" si="15"/>
        <v>59.990000000000236</v>
      </c>
      <c r="N199" s="46">
        <f t="shared" si="16"/>
        <v>0</v>
      </c>
      <c r="O199" s="46">
        <f t="shared" si="17"/>
        <v>0</v>
      </c>
      <c r="P199" s="46">
        <f t="shared" si="18"/>
        <v>60</v>
      </c>
      <c r="Q199" s="46">
        <f t="shared" si="13"/>
        <v>-9.9999999997635314E-3</v>
      </c>
      <c r="R199" s="15"/>
      <c r="S199" s="15"/>
    </row>
    <row r="200" spans="1:19" ht="15" hidden="1" customHeight="1" outlineLevel="1" x14ac:dyDescent="0.25">
      <c r="A200" s="318"/>
      <c r="B200" s="19"/>
      <c r="C200" s="30"/>
      <c r="D200" s="19">
        <v>2990</v>
      </c>
      <c r="E200" s="15" t="s">
        <v>145</v>
      </c>
      <c r="F200" s="46">
        <v>25733.839999999989</v>
      </c>
      <c r="G200" s="46"/>
      <c r="H200" s="46">
        <v>388.95</v>
      </c>
      <c r="I200" s="46">
        <v>25341.020000000004</v>
      </c>
      <c r="J200" s="46">
        <v>392.8199999999888</v>
      </c>
      <c r="K200" s="46">
        <f t="shared" si="14"/>
        <v>392.81999999998516</v>
      </c>
      <c r="L200" s="25"/>
      <c r="M200" s="46">
        <f t="shared" si="15"/>
        <v>25733.839999999989</v>
      </c>
      <c r="N200" s="46">
        <f t="shared" si="16"/>
        <v>0</v>
      </c>
      <c r="O200" s="46">
        <f t="shared" si="17"/>
        <v>388.95</v>
      </c>
      <c r="P200" s="46">
        <f t="shared" si="18"/>
        <v>25341.020000000004</v>
      </c>
      <c r="Q200" s="46">
        <f t="shared" si="13"/>
        <v>392.81999999998516</v>
      </c>
      <c r="R200" s="15"/>
      <c r="S200" s="15"/>
    </row>
    <row r="201" spans="1:19" ht="15" hidden="1" customHeight="1" outlineLevel="1" x14ac:dyDescent="0.25">
      <c r="A201" s="318"/>
      <c r="B201" s="19"/>
      <c r="C201" s="30"/>
      <c r="D201" s="19">
        <v>2510</v>
      </c>
      <c r="E201" s="15" t="s">
        <v>146</v>
      </c>
      <c r="F201" s="46">
        <v>107.98</v>
      </c>
      <c r="G201" s="46"/>
      <c r="H201" s="46">
        <v>107.98</v>
      </c>
      <c r="I201" s="46">
        <v>0</v>
      </c>
      <c r="J201" s="46">
        <v>107.98</v>
      </c>
      <c r="K201" s="46">
        <f t="shared" si="14"/>
        <v>107.98</v>
      </c>
      <c r="L201" s="25"/>
      <c r="M201" s="46">
        <f t="shared" si="15"/>
        <v>107.98</v>
      </c>
      <c r="N201" s="46">
        <f t="shared" si="16"/>
        <v>0</v>
      </c>
      <c r="O201" s="46">
        <f t="shared" si="17"/>
        <v>107.98</v>
      </c>
      <c r="P201" s="46">
        <f t="shared" si="18"/>
        <v>0</v>
      </c>
      <c r="Q201" s="46">
        <f t="shared" si="13"/>
        <v>107.98</v>
      </c>
      <c r="R201" s="15"/>
      <c r="S201" s="15"/>
    </row>
    <row r="202" spans="1:19" ht="15" hidden="1" customHeight="1" outlineLevel="1" x14ac:dyDescent="0.25">
      <c r="A202" s="318"/>
      <c r="B202" s="19"/>
      <c r="C202" s="30"/>
      <c r="D202" s="19">
        <v>3511</v>
      </c>
      <c r="E202" s="15" t="s">
        <v>138</v>
      </c>
      <c r="F202" s="46">
        <v>728185.33000000007</v>
      </c>
      <c r="G202" s="46"/>
      <c r="H202" s="46">
        <v>1175.04</v>
      </c>
      <c r="I202" s="46">
        <v>718546.90000000014</v>
      </c>
      <c r="J202" s="46">
        <v>9638.429999999993</v>
      </c>
      <c r="K202" s="46">
        <f t="shared" si="14"/>
        <v>9638.4299999999348</v>
      </c>
      <c r="L202" s="25"/>
      <c r="M202" s="46">
        <f t="shared" si="15"/>
        <v>728185.33000000007</v>
      </c>
      <c r="N202" s="46">
        <f t="shared" si="16"/>
        <v>0</v>
      </c>
      <c r="O202" s="46">
        <f t="shared" si="17"/>
        <v>1175.04</v>
      </c>
      <c r="P202" s="46">
        <f t="shared" si="18"/>
        <v>718546.90000000014</v>
      </c>
      <c r="Q202" s="46">
        <f t="shared" si="13"/>
        <v>9638.4299999999348</v>
      </c>
      <c r="R202" s="15"/>
      <c r="S202" s="15"/>
    </row>
    <row r="203" spans="1:19" ht="15" hidden="1" customHeight="1" outlineLevel="1" x14ac:dyDescent="0.25">
      <c r="A203" s="318"/>
      <c r="B203" s="19"/>
      <c r="C203" s="30"/>
      <c r="D203" s="19">
        <v>2480</v>
      </c>
      <c r="E203" s="15" t="s">
        <v>19</v>
      </c>
      <c r="F203" s="46">
        <v>23800</v>
      </c>
      <c r="G203" s="46"/>
      <c r="H203" s="46">
        <v>0</v>
      </c>
      <c r="I203" s="46">
        <v>23800</v>
      </c>
      <c r="J203" s="46">
        <v>0</v>
      </c>
      <c r="K203" s="46">
        <f t="shared" si="14"/>
        <v>0</v>
      </c>
      <c r="L203" s="25"/>
      <c r="M203" s="46">
        <f t="shared" si="15"/>
        <v>23800</v>
      </c>
      <c r="N203" s="46">
        <f t="shared" si="16"/>
        <v>0</v>
      </c>
      <c r="O203" s="46">
        <f t="shared" si="17"/>
        <v>0</v>
      </c>
      <c r="P203" s="46">
        <f t="shared" si="18"/>
        <v>23800</v>
      </c>
      <c r="Q203" s="46">
        <f t="shared" si="13"/>
        <v>0</v>
      </c>
      <c r="R203" s="15"/>
      <c r="S203" s="15"/>
    </row>
    <row r="204" spans="1:19" ht="15" hidden="1" customHeight="1" outlineLevel="1" x14ac:dyDescent="0.25">
      <c r="A204" s="318"/>
      <c r="B204" s="19"/>
      <c r="C204" s="30"/>
      <c r="D204" s="19">
        <v>2590</v>
      </c>
      <c r="E204" s="15" t="s">
        <v>141</v>
      </c>
      <c r="F204" s="46">
        <v>64.989999999999995</v>
      </c>
      <c r="G204" s="46"/>
      <c r="H204" s="46">
        <v>64.989999999999995</v>
      </c>
      <c r="I204" s="46">
        <v>0</v>
      </c>
      <c r="J204" s="46">
        <v>64.989999999999995</v>
      </c>
      <c r="K204" s="46">
        <f t="shared" si="14"/>
        <v>64.989999999999995</v>
      </c>
      <c r="L204" s="25"/>
      <c r="M204" s="46">
        <f t="shared" si="15"/>
        <v>64.989999999999995</v>
      </c>
      <c r="N204" s="46">
        <f t="shared" si="16"/>
        <v>0</v>
      </c>
      <c r="O204" s="46">
        <f t="shared" si="17"/>
        <v>64.989999999999995</v>
      </c>
      <c r="P204" s="46">
        <f t="shared" si="18"/>
        <v>0</v>
      </c>
      <c r="Q204" s="46">
        <f t="shared" si="13"/>
        <v>64.989999999999995</v>
      </c>
      <c r="R204" s="15"/>
      <c r="S204" s="15"/>
    </row>
    <row r="205" spans="1:19" ht="15" hidden="1" customHeight="1" outlineLevel="1" x14ac:dyDescent="0.25">
      <c r="A205" s="318"/>
      <c r="B205" s="19"/>
      <c r="C205" s="30"/>
      <c r="D205" s="19">
        <v>3991</v>
      </c>
      <c r="E205" s="15" t="s">
        <v>1</v>
      </c>
      <c r="F205" s="46">
        <v>405216.93</v>
      </c>
      <c r="G205" s="46"/>
      <c r="H205" s="46">
        <v>0</v>
      </c>
      <c r="I205" s="46">
        <v>405216.93</v>
      </c>
      <c r="J205" s="46">
        <v>0</v>
      </c>
      <c r="K205" s="46">
        <f t="shared" si="14"/>
        <v>0</v>
      </c>
      <c r="L205" s="25"/>
      <c r="M205" s="46">
        <f t="shared" si="15"/>
        <v>405216.93</v>
      </c>
      <c r="N205" s="46">
        <f t="shared" si="16"/>
        <v>0</v>
      </c>
      <c r="O205" s="46">
        <f t="shared" si="17"/>
        <v>0</v>
      </c>
      <c r="P205" s="46">
        <f t="shared" si="18"/>
        <v>405216.93</v>
      </c>
      <c r="Q205" s="46">
        <f t="shared" si="13"/>
        <v>0</v>
      </c>
      <c r="R205" s="15"/>
      <c r="S205" s="15"/>
    </row>
    <row r="206" spans="1:19" ht="15" hidden="1" customHeight="1" outlineLevel="1" x14ac:dyDescent="0.25">
      <c r="A206" s="318"/>
      <c r="B206" s="19"/>
      <c r="C206" s="30"/>
      <c r="D206" s="19">
        <v>3992</v>
      </c>
      <c r="E206" s="15" t="s">
        <v>74</v>
      </c>
      <c r="F206" s="46">
        <v>60474.599999999977</v>
      </c>
      <c r="G206" s="46"/>
      <c r="H206" s="46">
        <v>0</v>
      </c>
      <c r="I206" s="46">
        <v>60474.6</v>
      </c>
      <c r="J206" s="46">
        <v>0</v>
      </c>
      <c r="K206" s="46">
        <f t="shared" si="14"/>
        <v>0</v>
      </c>
      <c r="L206" s="25"/>
      <c r="M206" s="46">
        <f t="shared" si="15"/>
        <v>60474.599999999977</v>
      </c>
      <c r="N206" s="46">
        <f t="shared" si="16"/>
        <v>0</v>
      </c>
      <c r="O206" s="46">
        <f t="shared" si="17"/>
        <v>0</v>
      </c>
      <c r="P206" s="46">
        <f t="shared" si="18"/>
        <v>60474.6</v>
      </c>
      <c r="Q206" s="46">
        <f t="shared" si="13"/>
        <v>0</v>
      </c>
      <c r="R206" s="15"/>
      <c r="S206" s="15"/>
    </row>
    <row r="207" spans="1:19" ht="15" hidden="1" customHeight="1" outlineLevel="1" x14ac:dyDescent="0.25">
      <c r="A207" s="318"/>
      <c r="B207" s="19"/>
      <c r="C207" s="30"/>
      <c r="D207" s="19">
        <v>5210</v>
      </c>
      <c r="E207" s="15" t="s">
        <v>50</v>
      </c>
      <c r="F207" s="46">
        <v>21532.059999999998</v>
      </c>
      <c r="G207" s="46"/>
      <c r="H207" s="46">
        <v>6936.8</v>
      </c>
      <c r="I207" s="46">
        <v>14595.26</v>
      </c>
      <c r="J207" s="46">
        <v>6936.7999999999975</v>
      </c>
      <c r="K207" s="46">
        <f t="shared" si="14"/>
        <v>6936.7999999999975</v>
      </c>
      <c r="L207" s="25"/>
      <c r="M207" s="46">
        <f t="shared" si="15"/>
        <v>21532.059999999998</v>
      </c>
      <c r="N207" s="46">
        <f t="shared" si="16"/>
        <v>0</v>
      </c>
      <c r="O207" s="46">
        <f t="shared" si="17"/>
        <v>6936.8</v>
      </c>
      <c r="P207" s="46">
        <f t="shared" si="18"/>
        <v>14595.26</v>
      </c>
      <c r="Q207" s="46">
        <f t="shared" si="13"/>
        <v>6936.7999999999975</v>
      </c>
      <c r="R207" s="15"/>
      <c r="S207" s="15"/>
    </row>
    <row r="208" spans="1:19" ht="15" hidden="1" customHeight="1" outlineLevel="1" x14ac:dyDescent="0.25">
      <c r="A208" s="318"/>
      <c r="B208" s="19"/>
      <c r="C208" s="30"/>
      <c r="D208" s="19">
        <v>3470</v>
      </c>
      <c r="E208" s="15" t="s">
        <v>33</v>
      </c>
      <c r="F208" s="46">
        <v>8236</v>
      </c>
      <c r="G208" s="46"/>
      <c r="H208" s="46">
        <v>0</v>
      </c>
      <c r="I208" s="46">
        <v>8236</v>
      </c>
      <c r="J208" s="46">
        <v>0</v>
      </c>
      <c r="K208" s="46">
        <f t="shared" si="14"/>
        <v>0</v>
      </c>
      <c r="L208" s="25"/>
      <c r="M208" s="46">
        <f t="shared" si="15"/>
        <v>8236</v>
      </c>
      <c r="N208" s="46">
        <f t="shared" si="16"/>
        <v>0</v>
      </c>
      <c r="O208" s="46">
        <f t="shared" si="17"/>
        <v>0</v>
      </c>
      <c r="P208" s="46">
        <f t="shared" si="18"/>
        <v>8236</v>
      </c>
      <c r="Q208" s="46">
        <f t="shared" si="13"/>
        <v>0</v>
      </c>
      <c r="R208" s="15"/>
      <c r="S208" s="15"/>
    </row>
    <row r="209" spans="1:19" ht="15" hidden="1" customHeight="1" outlineLevel="1" x14ac:dyDescent="0.25">
      <c r="A209" s="318"/>
      <c r="B209" s="19"/>
      <c r="C209" s="30"/>
      <c r="D209" s="19">
        <v>3830</v>
      </c>
      <c r="E209" s="15" t="s">
        <v>39</v>
      </c>
      <c r="F209" s="46">
        <v>54740.01</v>
      </c>
      <c r="G209" s="46"/>
      <c r="H209" s="46">
        <v>0</v>
      </c>
      <c r="I209" s="46">
        <v>54740.01</v>
      </c>
      <c r="J209" s="46">
        <v>0</v>
      </c>
      <c r="K209" s="46">
        <f t="shared" si="14"/>
        <v>0</v>
      </c>
      <c r="L209" s="25"/>
      <c r="M209" s="46">
        <f t="shared" si="15"/>
        <v>54740.01</v>
      </c>
      <c r="N209" s="46">
        <f t="shared" si="16"/>
        <v>0</v>
      </c>
      <c r="O209" s="46">
        <f t="shared" si="17"/>
        <v>0</v>
      </c>
      <c r="P209" s="46">
        <f t="shared" si="18"/>
        <v>54740.01</v>
      </c>
      <c r="Q209" s="46">
        <f t="shared" si="13"/>
        <v>0</v>
      </c>
      <c r="R209" s="15"/>
      <c r="S209" s="15"/>
    </row>
    <row r="210" spans="1:19" ht="15" hidden="1" customHeight="1" outlineLevel="1" x14ac:dyDescent="0.25">
      <c r="A210" s="318"/>
      <c r="B210" s="19"/>
      <c r="C210" s="30"/>
      <c r="D210" s="19">
        <v>3270</v>
      </c>
      <c r="E210" s="15" t="s">
        <v>28</v>
      </c>
      <c r="F210" s="46">
        <v>138040</v>
      </c>
      <c r="G210" s="46"/>
      <c r="H210" s="46">
        <v>0</v>
      </c>
      <c r="I210" s="46">
        <v>138040</v>
      </c>
      <c r="J210" s="46">
        <v>0</v>
      </c>
      <c r="K210" s="46">
        <f t="shared" si="14"/>
        <v>0</v>
      </c>
      <c r="L210" s="25"/>
      <c r="M210" s="46">
        <f t="shared" si="15"/>
        <v>138040</v>
      </c>
      <c r="N210" s="46">
        <f t="shared" si="16"/>
        <v>0</v>
      </c>
      <c r="O210" s="46">
        <f t="shared" si="17"/>
        <v>0</v>
      </c>
      <c r="P210" s="46">
        <f t="shared" si="18"/>
        <v>138040</v>
      </c>
      <c r="Q210" s="46">
        <f t="shared" si="13"/>
        <v>0</v>
      </c>
      <c r="R210" s="15"/>
      <c r="S210" s="15"/>
    </row>
    <row r="211" spans="1:19" ht="15" hidden="1" customHeight="1" outlineLevel="1" x14ac:dyDescent="0.25">
      <c r="A211" s="318"/>
      <c r="B211" s="19"/>
      <c r="C211" s="30"/>
      <c r="D211" s="19">
        <v>3960</v>
      </c>
      <c r="E211" s="15" t="s">
        <v>42</v>
      </c>
      <c r="F211" s="46">
        <v>21346.1</v>
      </c>
      <c r="G211" s="46"/>
      <c r="H211" s="46">
        <v>0</v>
      </c>
      <c r="I211" s="46">
        <v>19555.669999999998</v>
      </c>
      <c r="J211" s="46">
        <v>1790.4300000000003</v>
      </c>
      <c r="K211" s="46">
        <f t="shared" si="14"/>
        <v>1790.4300000000003</v>
      </c>
      <c r="L211" s="25"/>
      <c r="M211" s="46">
        <f t="shared" si="15"/>
        <v>21346.1</v>
      </c>
      <c r="N211" s="46">
        <f t="shared" si="16"/>
        <v>0</v>
      </c>
      <c r="O211" s="46">
        <f t="shared" si="17"/>
        <v>0</v>
      </c>
      <c r="P211" s="46">
        <f t="shared" si="18"/>
        <v>19555.669999999998</v>
      </c>
      <c r="Q211" s="46">
        <f t="shared" si="13"/>
        <v>1790.4300000000003</v>
      </c>
      <c r="R211" s="15"/>
      <c r="S211" s="15"/>
    </row>
    <row r="212" spans="1:19" collapsed="1" x14ac:dyDescent="0.25">
      <c r="A212" s="318"/>
      <c r="B212" s="19">
        <v>31601</v>
      </c>
      <c r="C212" s="30" t="s">
        <v>115</v>
      </c>
      <c r="D212" s="19"/>
      <c r="E212" s="15"/>
      <c r="F212" s="46">
        <v>106425435.02000012</v>
      </c>
      <c r="G212" s="46"/>
      <c r="H212" s="46">
        <v>4456909.4399999995</v>
      </c>
      <c r="I212" s="46">
        <v>85964580.72999993</v>
      </c>
      <c r="J212" s="46">
        <v>20460854.289999999</v>
      </c>
      <c r="K212" s="46">
        <f t="shared" si="14"/>
        <v>20460854.290000185</v>
      </c>
      <c r="L212" s="25"/>
      <c r="M212" s="46">
        <f t="shared" si="15"/>
        <v>106425435.02000012</v>
      </c>
      <c r="N212" s="46">
        <f t="shared" si="16"/>
        <v>0</v>
      </c>
      <c r="O212" s="46">
        <f t="shared" si="17"/>
        <v>4456909.4399999995</v>
      </c>
      <c r="P212" s="46">
        <f t="shared" si="18"/>
        <v>85964580.72999993</v>
      </c>
      <c r="Q212" s="46">
        <f t="shared" si="13"/>
        <v>20460854.290000185</v>
      </c>
      <c r="R212" s="15"/>
      <c r="S212" s="15"/>
    </row>
    <row r="213" spans="1:19" x14ac:dyDescent="0.25">
      <c r="A213" s="318"/>
      <c r="B213" s="19">
        <v>71601</v>
      </c>
      <c r="C213" s="30" t="s">
        <v>131</v>
      </c>
      <c r="D213" s="19">
        <v>6120</v>
      </c>
      <c r="E213" s="15" t="s">
        <v>63</v>
      </c>
      <c r="F213" s="46">
        <v>0</v>
      </c>
      <c r="G213" s="46"/>
      <c r="H213" s="46">
        <v>0</v>
      </c>
      <c r="I213" s="46">
        <v>0</v>
      </c>
      <c r="J213" s="46">
        <v>0</v>
      </c>
      <c r="K213" s="46">
        <f t="shared" si="14"/>
        <v>0</v>
      </c>
      <c r="L213" s="25"/>
      <c r="M213" s="46">
        <f t="shared" si="15"/>
        <v>0</v>
      </c>
      <c r="N213" s="46">
        <f t="shared" si="16"/>
        <v>0</v>
      </c>
      <c r="O213" s="46">
        <f t="shared" si="17"/>
        <v>0</v>
      </c>
      <c r="P213" s="46">
        <f t="shared" si="18"/>
        <v>0</v>
      </c>
      <c r="Q213" s="46">
        <f t="shared" si="13"/>
        <v>0</v>
      </c>
      <c r="R213" s="15"/>
      <c r="S213" s="15"/>
    </row>
    <row r="214" spans="1:19" ht="15" hidden="1" customHeight="1" outlineLevel="1" x14ac:dyDescent="0.25">
      <c r="A214" s="318"/>
      <c r="B214" s="19">
        <v>51601</v>
      </c>
      <c r="C214" s="30"/>
      <c r="D214" s="19"/>
      <c r="E214" s="15" t="s">
        <v>63</v>
      </c>
      <c r="F214" s="46">
        <v>0</v>
      </c>
      <c r="G214" s="46"/>
      <c r="H214" s="46">
        <v>0</v>
      </c>
      <c r="I214" s="46">
        <v>0</v>
      </c>
      <c r="J214" s="46">
        <v>0</v>
      </c>
      <c r="K214" s="46">
        <f t="shared" si="14"/>
        <v>0</v>
      </c>
      <c r="L214" s="25"/>
      <c r="M214" s="46">
        <f t="shared" si="15"/>
        <v>0</v>
      </c>
      <c r="N214" s="46">
        <f t="shared" si="16"/>
        <v>0</v>
      </c>
      <c r="O214" s="46">
        <f t="shared" si="17"/>
        <v>0</v>
      </c>
      <c r="P214" s="46">
        <f t="shared" si="18"/>
        <v>0</v>
      </c>
      <c r="Q214" s="46">
        <f t="shared" si="13"/>
        <v>0</v>
      </c>
      <c r="R214" s="15"/>
      <c r="S214" s="15"/>
    </row>
    <row r="215" spans="1:19" ht="15" hidden="1" customHeight="1" outlineLevel="1" x14ac:dyDescent="0.25">
      <c r="A215" s="318"/>
      <c r="B215" s="19">
        <v>61601</v>
      </c>
      <c r="C215" s="30"/>
      <c r="D215" s="19"/>
      <c r="E215" s="15" t="s">
        <v>63</v>
      </c>
      <c r="F215" s="46">
        <v>0</v>
      </c>
      <c r="G215" s="46"/>
      <c r="H215" s="46">
        <v>0</v>
      </c>
      <c r="I215" s="46">
        <v>0</v>
      </c>
      <c r="J215" s="46">
        <v>0</v>
      </c>
      <c r="K215" s="46">
        <f t="shared" si="14"/>
        <v>0</v>
      </c>
      <c r="L215" s="25"/>
      <c r="M215" s="46">
        <f t="shared" si="15"/>
        <v>0</v>
      </c>
      <c r="N215" s="46">
        <f t="shared" si="16"/>
        <v>0</v>
      </c>
      <c r="O215" s="46">
        <f t="shared" si="17"/>
        <v>0</v>
      </c>
      <c r="P215" s="46">
        <f t="shared" si="18"/>
        <v>0</v>
      </c>
      <c r="Q215" s="46">
        <f t="shared" si="13"/>
        <v>0</v>
      </c>
      <c r="R215" s="15"/>
      <c r="S215" s="15"/>
    </row>
    <row r="216" spans="1:19" collapsed="1" x14ac:dyDescent="0.25">
      <c r="A216" s="318"/>
      <c r="B216" s="19">
        <v>41601</v>
      </c>
      <c r="C216" s="30" t="s">
        <v>285</v>
      </c>
      <c r="D216" s="19"/>
      <c r="E216" s="15" t="s">
        <v>63</v>
      </c>
      <c r="F216" s="46">
        <v>1192223.0900000036</v>
      </c>
      <c r="G216" s="46"/>
      <c r="H216" s="46">
        <v>0</v>
      </c>
      <c r="I216" s="46">
        <v>0</v>
      </c>
      <c r="J216" s="46">
        <v>1192223.0900000036</v>
      </c>
      <c r="K216" s="46">
        <f t="shared" si="14"/>
        <v>1192223.0900000036</v>
      </c>
      <c r="L216" s="25"/>
      <c r="M216" s="46">
        <f t="shared" si="15"/>
        <v>1192223.0900000036</v>
      </c>
      <c r="N216" s="46">
        <f t="shared" si="16"/>
        <v>0</v>
      </c>
      <c r="O216" s="46">
        <f t="shared" si="17"/>
        <v>0</v>
      </c>
      <c r="P216" s="46">
        <f t="shared" si="18"/>
        <v>0</v>
      </c>
      <c r="Q216" s="46">
        <f t="shared" si="13"/>
        <v>1192223.0900000036</v>
      </c>
      <c r="R216" s="15"/>
      <c r="S216" s="15"/>
    </row>
    <row r="217" spans="1:19" x14ac:dyDescent="0.25">
      <c r="A217" s="318"/>
      <c r="B217" s="19">
        <v>81601</v>
      </c>
      <c r="C217" s="30" t="s">
        <v>131</v>
      </c>
      <c r="D217" s="19"/>
      <c r="E217" s="15" t="s">
        <v>63</v>
      </c>
      <c r="F217" s="46">
        <v>0</v>
      </c>
      <c r="G217" s="46"/>
      <c r="H217" s="46">
        <v>0</v>
      </c>
      <c r="I217" s="46">
        <v>0</v>
      </c>
      <c r="J217" s="46">
        <v>0</v>
      </c>
      <c r="K217" s="46">
        <f t="shared" si="14"/>
        <v>0</v>
      </c>
      <c r="L217" s="25"/>
      <c r="M217" s="46">
        <f t="shared" si="15"/>
        <v>0</v>
      </c>
      <c r="N217" s="46">
        <f t="shared" si="16"/>
        <v>0</v>
      </c>
      <c r="O217" s="46">
        <f t="shared" si="17"/>
        <v>0</v>
      </c>
      <c r="P217" s="46">
        <f t="shared" si="18"/>
        <v>0</v>
      </c>
      <c r="Q217" s="46">
        <f t="shared" si="13"/>
        <v>0</v>
      </c>
      <c r="R217" s="15"/>
      <c r="S217" s="15"/>
    </row>
    <row r="218" spans="1:19" ht="15" hidden="1" customHeight="1" outlineLevel="1" x14ac:dyDescent="0.25">
      <c r="A218" s="318"/>
      <c r="B218" s="19">
        <v>91601</v>
      </c>
      <c r="C218" s="30"/>
      <c r="D218" s="19"/>
      <c r="E218" s="15" t="s">
        <v>63</v>
      </c>
      <c r="F218" s="46">
        <v>0</v>
      </c>
      <c r="G218" s="46"/>
      <c r="H218" s="46">
        <v>0</v>
      </c>
      <c r="I218" s="46">
        <v>0</v>
      </c>
      <c r="J218" s="46">
        <v>0</v>
      </c>
      <c r="K218" s="46">
        <f t="shared" si="14"/>
        <v>0</v>
      </c>
      <c r="L218" s="25"/>
      <c r="M218" s="46">
        <f t="shared" si="15"/>
        <v>0</v>
      </c>
      <c r="N218" s="46">
        <f t="shared" si="16"/>
        <v>0</v>
      </c>
      <c r="O218" s="46">
        <f t="shared" si="17"/>
        <v>0</v>
      </c>
      <c r="P218" s="46">
        <f t="shared" si="18"/>
        <v>0</v>
      </c>
      <c r="Q218" s="46">
        <f t="shared" si="13"/>
        <v>0</v>
      </c>
      <c r="R218" s="15"/>
      <c r="S218" s="15"/>
    </row>
    <row r="219" spans="1:19" ht="15" hidden="1" customHeight="1" outlineLevel="1" x14ac:dyDescent="0.25">
      <c r="A219" s="318"/>
      <c r="B219" s="19">
        <v>111601</v>
      </c>
      <c r="C219" s="30"/>
      <c r="D219" s="19"/>
      <c r="E219" s="15" t="s">
        <v>63</v>
      </c>
      <c r="F219" s="46">
        <v>0</v>
      </c>
      <c r="G219" s="46"/>
      <c r="H219" s="46">
        <v>0</v>
      </c>
      <c r="I219" s="46">
        <v>0</v>
      </c>
      <c r="J219" s="46">
        <v>0</v>
      </c>
      <c r="K219" s="46">
        <f t="shared" si="14"/>
        <v>0</v>
      </c>
      <c r="L219" s="25"/>
      <c r="M219" s="46">
        <f t="shared" si="15"/>
        <v>0</v>
      </c>
      <c r="N219" s="46">
        <f t="shared" si="16"/>
        <v>0</v>
      </c>
      <c r="O219" s="46">
        <f t="shared" si="17"/>
        <v>0</v>
      </c>
      <c r="P219" s="46">
        <f t="shared" si="18"/>
        <v>0</v>
      </c>
      <c r="Q219" s="46">
        <f t="shared" si="13"/>
        <v>0</v>
      </c>
      <c r="R219" s="15"/>
      <c r="S219" s="15"/>
    </row>
    <row r="220" spans="1:19" ht="15" hidden="1" customHeight="1" outlineLevel="1" x14ac:dyDescent="0.25">
      <c r="A220" s="318"/>
      <c r="B220" s="19">
        <v>161601</v>
      </c>
      <c r="C220" s="30"/>
      <c r="D220" s="19">
        <v>3290</v>
      </c>
      <c r="E220" s="15" t="s">
        <v>29</v>
      </c>
      <c r="F220" s="46">
        <v>1153465.0200000005</v>
      </c>
      <c r="G220" s="46"/>
      <c r="H220" s="46">
        <v>0</v>
      </c>
      <c r="I220" s="46">
        <v>1153465.02</v>
      </c>
      <c r="J220" s="46">
        <v>0</v>
      </c>
      <c r="K220" s="46">
        <f t="shared" si="14"/>
        <v>0</v>
      </c>
      <c r="L220" s="25"/>
      <c r="M220" s="46">
        <f t="shared" si="15"/>
        <v>1153465.0200000005</v>
      </c>
      <c r="N220" s="46">
        <f t="shared" si="16"/>
        <v>0</v>
      </c>
      <c r="O220" s="46">
        <f t="shared" si="17"/>
        <v>0</v>
      </c>
      <c r="P220" s="46">
        <f t="shared" si="18"/>
        <v>1153465.02</v>
      </c>
      <c r="Q220" s="46">
        <f t="shared" si="13"/>
        <v>0</v>
      </c>
      <c r="R220" s="15"/>
      <c r="S220" s="15"/>
    </row>
    <row r="221" spans="1:19" ht="15" hidden="1" customHeight="1" outlineLevel="2" x14ac:dyDescent="0.25">
      <c r="A221" s="318"/>
      <c r="B221" s="19"/>
      <c r="C221" s="30"/>
      <c r="D221" s="19">
        <v>6120</v>
      </c>
      <c r="E221" s="15" t="s">
        <v>63</v>
      </c>
      <c r="F221" s="46">
        <v>0</v>
      </c>
      <c r="G221" s="46"/>
      <c r="H221" s="46">
        <v>0</v>
      </c>
      <c r="I221" s="46">
        <v>0</v>
      </c>
      <c r="J221" s="46">
        <v>0</v>
      </c>
      <c r="K221" s="46">
        <f t="shared" si="14"/>
        <v>0</v>
      </c>
      <c r="L221" s="25"/>
      <c r="M221" s="46">
        <f t="shared" si="15"/>
        <v>0</v>
      </c>
      <c r="N221" s="46">
        <f t="shared" si="16"/>
        <v>0</v>
      </c>
      <c r="O221" s="46">
        <f t="shared" si="17"/>
        <v>0</v>
      </c>
      <c r="P221" s="46">
        <f t="shared" si="18"/>
        <v>0</v>
      </c>
      <c r="Q221" s="46">
        <f t="shared" si="13"/>
        <v>0</v>
      </c>
      <c r="R221" s="15"/>
      <c r="S221" s="15"/>
    </row>
    <row r="222" spans="1:19" ht="15" hidden="1" customHeight="1" outlineLevel="1" collapsed="1" x14ac:dyDescent="0.25">
      <c r="A222" s="318"/>
      <c r="B222" s="19">
        <v>171601</v>
      </c>
      <c r="C222" s="30"/>
      <c r="D222" s="19"/>
      <c r="E222" s="15" t="s">
        <v>63</v>
      </c>
      <c r="F222" s="46">
        <v>0</v>
      </c>
      <c r="G222" s="46"/>
      <c r="H222" s="46">
        <v>0</v>
      </c>
      <c r="I222" s="46">
        <v>0</v>
      </c>
      <c r="J222" s="46">
        <v>0</v>
      </c>
      <c r="K222" s="46">
        <f t="shared" si="14"/>
        <v>0</v>
      </c>
      <c r="L222" s="25"/>
      <c r="M222" s="46">
        <f t="shared" si="15"/>
        <v>0</v>
      </c>
      <c r="N222" s="46">
        <f t="shared" si="16"/>
        <v>0</v>
      </c>
      <c r="O222" s="46">
        <f t="shared" si="17"/>
        <v>0</v>
      </c>
      <c r="P222" s="46">
        <f t="shared" si="18"/>
        <v>0</v>
      </c>
      <c r="Q222" s="46">
        <f t="shared" si="13"/>
        <v>0</v>
      </c>
      <c r="R222" s="15"/>
      <c r="S222" s="15"/>
    </row>
    <row r="223" spans="1:19" ht="15" hidden="1" customHeight="1" outlineLevel="1" x14ac:dyDescent="0.25">
      <c r="A223" s="318"/>
      <c r="B223" s="19">
        <v>121601</v>
      </c>
      <c r="C223" s="30"/>
      <c r="D223" s="19"/>
      <c r="E223" s="15" t="s">
        <v>63</v>
      </c>
      <c r="F223" s="46">
        <v>0</v>
      </c>
      <c r="G223" s="46"/>
      <c r="H223" s="46">
        <v>0</v>
      </c>
      <c r="I223" s="46">
        <v>0</v>
      </c>
      <c r="J223" s="46">
        <v>0</v>
      </c>
      <c r="K223" s="46">
        <f t="shared" si="14"/>
        <v>0</v>
      </c>
      <c r="L223" s="25"/>
      <c r="M223" s="46">
        <f t="shared" si="15"/>
        <v>0</v>
      </c>
      <c r="N223" s="46">
        <f t="shared" si="16"/>
        <v>0</v>
      </c>
      <c r="O223" s="46">
        <f t="shared" si="17"/>
        <v>0</v>
      </c>
      <c r="P223" s="46">
        <f t="shared" si="18"/>
        <v>0</v>
      </c>
      <c r="Q223" s="46">
        <f t="shared" si="13"/>
        <v>0</v>
      </c>
      <c r="R223" s="15"/>
      <c r="S223" s="15"/>
    </row>
    <row r="224" spans="1:19" ht="15" hidden="1" customHeight="1" outlineLevel="1" x14ac:dyDescent="0.25">
      <c r="A224" s="318"/>
      <c r="B224" s="19">
        <v>141601</v>
      </c>
      <c r="C224" s="30"/>
      <c r="D224" s="19"/>
      <c r="E224" s="15" t="s">
        <v>63</v>
      </c>
      <c r="F224" s="46">
        <v>0</v>
      </c>
      <c r="G224" s="46"/>
      <c r="H224" s="46">
        <v>0</v>
      </c>
      <c r="I224" s="46">
        <v>0</v>
      </c>
      <c r="J224" s="46">
        <v>0</v>
      </c>
      <c r="K224" s="46">
        <f t="shared" si="14"/>
        <v>0</v>
      </c>
      <c r="L224" s="25"/>
      <c r="M224" s="46">
        <f t="shared" si="15"/>
        <v>0</v>
      </c>
      <c r="N224" s="46">
        <f t="shared" si="16"/>
        <v>0</v>
      </c>
      <c r="O224" s="46">
        <f t="shared" si="17"/>
        <v>0</v>
      </c>
      <c r="P224" s="46">
        <f t="shared" si="18"/>
        <v>0</v>
      </c>
      <c r="Q224" s="46">
        <f t="shared" si="13"/>
        <v>0</v>
      </c>
      <c r="R224" s="15"/>
      <c r="S224" s="15"/>
    </row>
    <row r="225" spans="1:19" ht="15" hidden="1" customHeight="1" outlineLevel="1" x14ac:dyDescent="0.25">
      <c r="A225" s="318"/>
      <c r="B225" s="19">
        <v>151601</v>
      </c>
      <c r="C225" s="30"/>
      <c r="D225" s="19"/>
      <c r="E225" s="15" t="s">
        <v>63</v>
      </c>
      <c r="F225" s="46">
        <v>0</v>
      </c>
      <c r="G225" s="46"/>
      <c r="H225" s="46">
        <v>0</v>
      </c>
      <c r="I225" s="46">
        <v>0</v>
      </c>
      <c r="J225" s="46">
        <v>0</v>
      </c>
      <c r="K225" s="46">
        <f t="shared" si="14"/>
        <v>0</v>
      </c>
      <c r="L225" s="25"/>
      <c r="M225" s="46">
        <f t="shared" si="15"/>
        <v>0</v>
      </c>
      <c r="N225" s="46">
        <f t="shared" si="16"/>
        <v>0</v>
      </c>
      <c r="O225" s="46">
        <f t="shared" si="17"/>
        <v>0</v>
      </c>
      <c r="P225" s="46">
        <f t="shared" si="18"/>
        <v>0</v>
      </c>
      <c r="Q225" s="46">
        <f t="shared" si="13"/>
        <v>0</v>
      </c>
      <c r="R225" s="15"/>
      <c r="S225" s="15"/>
    </row>
    <row r="226" spans="1:19" ht="15" hidden="1" customHeight="1" outlineLevel="1" x14ac:dyDescent="0.25">
      <c r="A226" s="318"/>
      <c r="B226" s="19">
        <v>131601</v>
      </c>
      <c r="C226" s="30"/>
      <c r="D226" s="19"/>
      <c r="E226" s="15" t="s">
        <v>63</v>
      </c>
      <c r="F226" s="46">
        <v>0</v>
      </c>
      <c r="G226" s="46"/>
      <c r="H226" s="46">
        <v>0</v>
      </c>
      <c r="I226" s="46">
        <v>0</v>
      </c>
      <c r="J226" s="46">
        <v>0</v>
      </c>
      <c r="K226" s="46">
        <f t="shared" si="14"/>
        <v>0</v>
      </c>
      <c r="L226" s="25"/>
      <c r="M226" s="46">
        <f t="shared" si="15"/>
        <v>0</v>
      </c>
      <c r="N226" s="46">
        <f t="shared" si="16"/>
        <v>0</v>
      </c>
      <c r="O226" s="46">
        <f t="shared" si="17"/>
        <v>0</v>
      </c>
      <c r="P226" s="46">
        <f t="shared" si="18"/>
        <v>0</v>
      </c>
      <c r="Q226" s="46">
        <f t="shared" si="13"/>
        <v>0</v>
      </c>
      <c r="R226" s="15"/>
      <c r="S226" s="15"/>
    </row>
    <row r="227" spans="1:19" collapsed="1" x14ac:dyDescent="0.25">
      <c r="A227" s="318"/>
      <c r="B227" s="19">
        <v>16008</v>
      </c>
      <c r="C227" s="30" t="s">
        <v>235</v>
      </c>
      <c r="D227" s="19">
        <v>2110</v>
      </c>
      <c r="E227" s="15" t="s">
        <v>78</v>
      </c>
      <c r="F227" s="46">
        <v>66425.37</v>
      </c>
      <c r="G227" s="46"/>
      <c r="H227" s="46">
        <v>5549.72</v>
      </c>
      <c r="I227" s="46">
        <v>60875.649999999994</v>
      </c>
      <c r="J227" s="46">
        <v>5549.7200000000012</v>
      </c>
      <c r="K227" s="46">
        <f t="shared" si="14"/>
        <v>5549.7200000000012</v>
      </c>
      <c r="L227" s="25"/>
      <c r="M227" s="46">
        <f t="shared" si="15"/>
        <v>66425.37</v>
      </c>
      <c r="N227" s="46">
        <f t="shared" si="16"/>
        <v>0</v>
      </c>
      <c r="O227" s="46">
        <f t="shared" si="17"/>
        <v>5549.72</v>
      </c>
      <c r="P227" s="46">
        <f t="shared" si="18"/>
        <v>60875.649999999994</v>
      </c>
      <c r="Q227" s="46">
        <f t="shared" si="13"/>
        <v>5549.7200000000012</v>
      </c>
      <c r="R227" s="15"/>
      <c r="S227" s="15"/>
    </row>
    <row r="228" spans="1:19" ht="15" hidden="1" customHeight="1" outlineLevel="1" x14ac:dyDescent="0.25">
      <c r="A228" s="318"/>
      <c r="B228" s="19"/>
      <c r="C228" s="30"/>
      <c r="D228" s="19">
        <v>2130</v>
      </c>
      <c r="E228" s="15" t="s">
        <v>205</v>
      </c>
      <c r="F228" s="46">
        <v>0</v>
      </c>
      <c r="G228" s="46"/>
      <c r="H228" s="46">
        <v>0</v>
      </c>
      <c r="I228" s="46">
        <v>0</v>
      </c>
      <c r="J228" s="46">
        <v>0</v>
      </c>
      <c r="K228" s="46">
        <f t="shared" si="14"/>
        <v>0</v>
      </c>
      <c r="L228" s="25"/>
      <c r="M228" s="46">
        <f t="shared" si="15"/>
        <v>0</v>
      </c>
      <c r="N228" s="46">
        <f t="shared" si="16"/>
        <v>0</v>
      </c>
      <c r="O228" s="46">
        <f t="shared" si="17"/>
        <v>0</v>
      </c>
      <c r="P228" s="46">
        <f t="shared" si="18"/>
        <v>0</v>
      </c>
      <c r="Q228" s="46">
        <f t="shared" si="13"/>
        <v>0</v>
      </c>
      <c r="R228" s="15"/>
      <c r="S228" s="15"/>
    </row>
    <row r="229" spans="1:19" ht="15" hidden="1" customHeight="1" outlineLevel="1" x14ac:dyDescent="0.25">
      <c r="A229" s="318"/>
      <c r="B229" s="19"/>
      <c r="C229" s="30"/>
      <c r="D229" s="19">
        <v>2140</v>
      </c>
      <c r="E229" s="15" t="s">
        <v>125</v>
      </c>
      <c r="F229" s="46">
        <v>2732.17</v>
      </c>
      <c r="G229" s="46"/>
      <c r="H229" s="46">
        <v>0</v>
      </c>
      <c r="I229" s="46">
        <v>2732.17</v>
      </c>
      <c r="J229" s="46">
        <v>0</v>
      </c>
      <c r="K229" s="46">
        <f t="shared" si="14"/>
        <v>0</v>
      </c>
      <c r="L229" s="25"/>
      <c r="M229" s="46">
        <f t="shared" si="15"/>
        <v>2732.17</v>
      </c>
      <c r="N229" s="46">
        <f t="shared" si="16"/>
        <v>0</v>
      </c>
      <c r="O229" s="46">
        <f t="shared" si="17"/>
        <v>0</v>
      </c>
      <c r="P229" s="46">
        <f t="shared" si="18"/>
        <v>2732.17</v>
      </c>
      <c r="Q229" s="46">
        <f t="shared" si="13"/>
        <v>0</v>
      </c>
      <c r="R229" s="15"/>
      <c r="S229" s="15"/>
    </row>
    <row r="230" spans="1:19" ht="15" hidden="1" customHeight="1" outlineLevel="1" x14ac:dyDescent="0.25">
      <c r="A230" s="318"/>
      <c r="B230" s="19"/>
      <c r="C230" s="30"/>
      <c r="D230" s="19">
        <v>2150</v>
      </c>
      <c r="E230" s="15" t="s">
        <v>118</v>
      </c>
      <c r="F230" s="46">
        <v>10911.55</v>
      </c>
      <c r="G230" s="46"/>
      <c r="H230" s="46">
        <v>9171.5499999999993</v>
      </c>
      <c r="I230" s="46">
        <v>0</v>
      </c>
      <c r="J230" s="46">
        <v>10911.55</v>
      </c>
      <c r="K230" s="46">
        <f t="shared" si="14"/>
        <v>10911.55</v>
      </c>
      <c r="L230" s="25"/>
      <c r="M230" s="46">
        <f t="shared" si="15"/>
        <v>10911.55</v>
      </c>
      <c r="N230" s="46">
        <f t="shared" si="16"/>
        <v>0</v>
      </c>
      <c r="O230" s="46">
        <f t="shared" si="17"/>
        <v>9171.5499999999993</v>
      </c>
      <c r="P230" s="46">
        <f t="shared" si="18"/>
        <v>0</v>
      </c>
      <c r="Q230" s="46">
        <f t="shared" si="13"/>
        <v>10911.55</v>
      </c>
      <c r="R230" s="15"/>
      <c r="S230" s="15"/>
    </row>
    <row r="231" spans="1:19" ht="15" hidden="1" customHeight="1" outlineLevel="1" x14ac:dyDescent="0.25">
      <c r="A231" s="318"/>
      <c r="B231" s="19"/>
      <c r="C231" s="30"/>
      <c r="D231" s="19">
        <v>2160</v>
      </c>
      <c r="E231" s="15" t="s">
        <v>13</v>
      </c>
      <c r="F231" s="46">
        <v>370.8</v>
      </c>
      <c r="G231" s="46"/>
      <c r="H231" s="46">
        <v>0</v>
      </c>
      <c r="I231" s="46">
        <v>370.8</v>
      </c>
      <c r="J231" s="46">
        <v>0</v>
      </c>
      <c r="K231" s="46">
        <f t="shared" si="14"/>
        <v>0</v>
      </c>
      <c r="L231" s="25"/>
      <c r="M231" s="46">
        <f t="shared" si="15"/>
        <v>370.8</v>
      </c>
      <c r="N231" s="46">
        <f t="shared" si="16"/>
        <v>0</v>
      </c>
      <c r="O231" s="46">
        <f t="shared" si="17"/>
        <v>0</v>
      </c>
      <c r="P231" s="46">
        <f t="shared" si="18"/>
        <v>370.8</v>
      </c>
      <c r="Q231" s="46">
        <f t="shared" si="13"/>
        <v>0</v>
      </c>
      <c r="R231" s="15"/>
      <c r="S231" s="15"/>
    </row>
    <row r="232" spans="1:19" ht="15" hidden="1" customHeight="1" outlineLevel="1" x14ac:dyDescent="0.25">
      <c r="A232" s="318"/>
      <c r="B232" s="19"/>
      <c r="C232" s="30"/>
      <c r="D232" s="19">
        <v>2210</v>
      </c>
      <c r="E232" s="15" t="s">
        <v>14</v>
      </c>
      <c r="F232" s="46">
        <v>23486.74</v>
      </c>
      <c r="G232" s="46"/>
      <c r="H232" s="46">
        <v>15084.05</v>
      </c>
      <c r="I232" s="46">
        <v>6443.7399999999989</v>
      </c>
      <c r="J232" s="46">
        <v>17043.000000000004</v>
      </c>
      <c r="K232" s="46">
        <f t="shared" si="14"/>
        <v>17043.000000000004</v>
      </c>
      <c r="L232" s="25"/>
      <c r="M232" s="46">
        <f t="shared" si="15"/>
        <v>23486.74</v>
      </c>
      <c r="N232" s="46">
        <f t="shared" si="16"/>
        <v>0</v>
      </c>
      <c r="O232" s="46">
        <f t="shared" si="17"/>
        <v>15084.05</v>
      </c>
      <c r="P232" s="46">
        <f t="shared" si="18"/>
        <v>6443.7399999999989</v>
      </c>
      <c r="Q232" s="46">
        <f t="shared" si="13"/>
        <v>17043.000000000004</v>
      </c>
      <c r="R232" s="15"/>
      <c r="S232" s="15"/>
    </row>
    <row r="233" spans="1:19" ht="15" hidden="1" customHeight="1" outlineLevel="1" x14ac:dyDescent="0.25">
      <c r="A233" s="318"/>
      <c r="B233" s="19"/>
      <c r="C233" s="30"/>
      <c r="D233" s="19">
        <v>2460</v>
      </c>
      <c r="E233" s="15" t="s">
        <v>128</v>
      </c>
      <c r="F233" s="46">
        <v>413.52</v>
      </c>
      <c r="G233" s="46"/>
      <c r="H233" s="46">
        <v>413.52</v>
      </c>
      <c r="I233" s="46">
        <v>0</v>
      </c>
      <c r="J233" s="46">
        <v>413.52</v>
      </c>
      <c r="K233" s="46">
        <f t="shared" si="14"/>
        <v>413.52</v>
      </c>
      <c r="L233" s="25"/>
      <c r="M233" s="46">
        <f t="shared" si="15"/>
        <v>413.52</v>
      </c>
      <c r="N233" s="46">
        <f t="shared" si="16"/>
        <v>0</v>
      </c>
      <c r="O233" s="46">
        <f t="shared" si="17"/>
        <v>413.52</v>
      </c>
      <c r="P233" s="46">
        <f t="shared" si="18"/>
        <v>0</v>
      </c>
      <c r="Q233" s="46">
        <f t="shared" si="13"/>
        <v>413.52</v>
      </c>
      <c r="R233" s="15"/>
      <c r="S233" s="15"/>
    </row>
    <row r="234" spans="1:19" ht="15" hidden="1" customHeight="1" outlineLevel="1" x14ac:dyDescent="0.25">
      <c r="A234" s="318"/>
      <c r="B234" s="19"/>
      <c r="C234" s="30"/>
      <c r="D234" s="19">
        <v>2470</v>
      </c>
      <c r="E234" s="15" t="s">
        <v>88</v>
      </c>
      <c r="F234" s="46">
        <v>0</v>
      </c>
      <c r="G234" s="46"/>
      <c r="H234" s="46">
        <v>0</v>
      </c>
      <c r="I234" s="46">
        <v>0</v>
      </c>
      <c r="J234" s="46">
        <v>0</v>
      </c>
      <c r="K234" s="46">
        <f t="shared" si="14"/>
        <v>0</v>
      </c>
      <c r="L234" s="25"/>
      <c r="M234" s="46">
        <f t="shared" si="15"/>
        <v>0</v>
      </c>
      <c r="N234" s="46">
        <f t="shared" si="16"/>
        <v>0</v>
      </c>
      <c r="O234" s="46">
        <f t="shared" si="17"/>
        <v>0</v>
      </c>
      <c r="P234" s="46">
        <f t="shared" si="18"/>
        <v>0</v>
      </c>
      <c r="Q234" s="46">
        <f t="shared" ref="Q234:Q297" si="19">+M234-P234</f>
        <v>0</v>
      </c>
      <c r="R234" s="15"/>
      <c r="S234" s="15"/>
    </row>
    <row r="235" spans="1:19" ht="15" hidden="1" customHeight="1" outlineLevel="1" x14ac:dyDescent="0.25">
      <c r="A235" s="318"/>
      <c r="B235" s="19"/>
      <c r="C235" s="30"/>
      <c r="D235" s="19">
        <v>2490</v>
      </c>
      <c r="E235" s="15" t="s">
        <v>123</v>
      </c>
      <c r="F235" s="46">
        <v>190</v>
      </c>
      <c r="G235" s="46"/>
      <c r="H235" s="46">
        <v>0</v>
      </c>
      <c r="I235" s="46">
        <v>190</v>
      </c>
      <c r="J235" s="46">
        <v>0</v>
      </c>
      <c r="K235" s="46">
        <f t="shared" ref="K235:K298" si="20">+F235-I235</f>
        <v>0</v>
      </c>
      <c r="L235" s="25"/>
      <c r="M235" s="46">
        <f t="shared" ref="M235:M267" si="21">+F235</f>
        <v>190</v>
      </c>
      <c r="N235" s="46">
        <f t="shared" ref="N235:N298" si="22">+G235</f>
        <v>0</v>
      </c>
      <c r="O235" s="46">
        <f t="shared" ref="O235:O298" si="23">+H235</f>
        <v>0</v>
      </c>
      <c r="P235" s="46">
        <f t="shared" ref="P235:P279" si="24">+I235</f>
        <v>190</v>
      </c>
      <c r="Q235" s="46">
        <f t="shared" si="19"/>
        <v>0</v>
      </c>
      <c r="R235" s="15"/>
      <c r="S235" s="15"/>
    </row>
    <row r="236" spans="1:19" ht="15" hidden="1" customHeight="1" outlineLevel="1" x14ac:dyDescent="0.25">
      <c r="A236" s="318"/>
      <c r="B236" s="19"/>
      <c r="C236" s="30"/>
      <c r="D236" s="19">
        <v>2530</v>
      </c>
      <c r="E236" s="15" t="s">
        <v>111</v>
      </c>
      <c r="F236" s="46">
        <v>219.99</v>
      </c>
      <c r="G236" s="46"/>
      <c r="H236" s="46">
        <v>0</v>
      </c>
      <c r="I236" s="46">
        <v>219.99</v>
      </c>
      <c r="J236" s="46">
        <v>0</v>
      </c>
      <c r="K236" s="46">
        <f t="shared" si="20"/>
        <v>0</v>
      </c>
      <c r="L236" s="25"/>
      <c r="M236" s="46">
        <f t="shared" si="21"/>
        <v>219.99</v>
      </c>
      <c r="N236" s="46">
        <f t="shared" si="22"/>
        <v>0</v>
      </c>
      <c r="O236" s="46">
        <f t="shared" si="23"/>
        <v>0</v>
      </c>
      <c r="P236" s="46">
        <f t="shared" si="24"/>
        <v>219.99</v>
      </c>
      <c r="Q236" s="46">
        <f t="shared" si="19"/>
        <v>0</v>
      </c>
      <c r="R236" s="15"/>
      <c r="S236" s="15"/>
    </row>
    <row r="237" spans="1:19" ht="15" hidden="1" customHeight="1" outlineLevel="1" x14ac:dyDescent="0.25">
      <c r="A237" s="318"/>
      <c r="B237" s="19"/>
      <c r="C237" s="30"/>
      <c r="D237" s="19">
        <v>2610</v>
      </c>
      <c r="E237" s="15" t="s">
        <v>2</v>
      </c>
      <c r="F237" s="46">
        <v>677152.8</v>
      </c>
      <c r="G237" s="46"/>
      <c r="H237" s="46">
        <v>65892.98</v>
      </c>
      <c r="I237" s="46">
        <v>611259.81999999995</v>
      </c>
      <c r="J237" s="46">
        <v>65892.980000000098</v>
      </c>
      <c r="K237" s="46">
        <f t="shared" si="20"/>
        <v>65892.980000000098</v>
      </c>
      <c r="L237" s="25"/>
      <c r="M237" s="46">
        <f t="shared" si="21"/>
        <v>677152.8</v>
      </c>
      <c r="N237" s="46">
        <f t="shared" si="22"/>
        <v>0</v>
      </c>
      <c r="O237" s="46">
        <f t="shared" si="23"/>
        <v>65892.98</v>
      </c>
      <c r="P237" s="46">
        <f t="shared" si="24"/>
        <v>611259.81999999995</v>
      </c>
      <c r="Q237" s="46">
        <f t="shared" si="19"/>
        <v>65892.980000000098</v>
      </c>
      <c r="R237" s="15"/>
      <c r="S237" s="15"/>
    </row>
    <row r="238" spans="1:19" ht="15" hidden="1" customHeight="1" outlineLevel="1" x14ac:dyDescent="0.25">
      <c r="A238" s="318"/>
      <c r="B238" s="19"/>
      <c r="C238" s="30"/>
      <c r="D238" s="19">
        <v>2710</v>
      </c>
      <c r="E238" s="15" t="s">
        <v>20</v>
      </c>
      <c r="F238" s="46">
        <v>698</v>
      </c>
      <c r="G238" s="46"/>
      <c r="H238" s="46">
        <v>0</v>
      </c>
      <c r="I238" s="46">
        <v>0</v>
      </c>
      <c r="J238" s="46">
        <v>698</v>
      </c>
      <c r="K238" s="46">
        <f t="shared" si="20"/>
        <v>698</v>
      </c>
      <c r="L238" s="25"/>
      <c r="M238" s="46">
        <f t="shared" si="21"/>
        <v>698</v>
      </c>
      <c r="N238" s="46">
        <f t="shared" si="22"/>
        <v>0</v>
      </c>
      <c r="O238" s="46">
        <f t="shared" si="23"/>
        <v>0</v>
      </c>
      <c r="P238" s="46">
        <f t="shared" si="24"/>
        <v>0</v>
      </c>
      <c r="Q238" s="46">
        <f t="shared" si="19"/>
        <v>698</v>
      </c>
      <c r="R238" s="15"/>
      <c r="S238" s="15"/>
    </row>
    <row r="239" spans="1:19" ht="15" hidden="1" customHeight="1" outlineLevel="1" x14ac:dyDescent="0.25">
      <c r="A239" s="318"/>
      <c r="B239" s="19"/>
      <c r="C239" s="30"/>
      <c r="D239" s="19">
        <v>2940</v>
      </c>
      <c r="E239" s="15" t="s">
        <v>70</v>
      </c>
      <c r="F239" s="46">
        <v>2445.5100000000002</v>
      </c>
      <c r="G239" s="46"/>
      <c r="H239" s="46">
        <v>0</v>
      </c>
      <c r="I239" s="46">
        <v>2445.5100000000002</v>
      </c>
      <c r="J239" s="46">
        <v>0</v>
      </c>
      <c r="K239" s="46">
        <f t="shared" si="20"/>
        <v>0</v>
      </c>
      <c r="L239" s="25"/>
      <c r="M239" s="46">
        <f t="shared" si="21"/>
        <v>2445.5100000000002</v>
      </c>
      <c r="N239" s="46">
        <f t="shared" si="22"/>
        <v>0</v>
      </c>
      <c r="O239" s="46">
        <f t="shared" si="23"/>
        <v>0</v>
      </c>
      <c r="P239" s="46">
        <f t="shared" si="24"/>
        <v>2445.5100000000002</v>
      </c>
      <c r="Q239" s="46">
        <f t="shared" si="19"/>
        <v>0</v>
      </c>
      <c r="R239" s="15"/>
      <c r="S239" s="15"/>
    </row>
    <row r="240" spans="1:19" ht="15" hidden="1" customHeight="1" outlineLevel="1" x14ac:dyDescent="0.25">
      <c r="A240" s="318"/>
      <c r="B240" s="19"/>
      <c r="C240" s="30"/>
      <c r="D240" s="19">
        <v>3290</v>
      </c>
      <c r="E240" s="15" t="s">
        <v>29</v>
      </c>
      <c r="F240" s="46">
        <v>582.32000000000005</v>
      </c>
      <c r="G240" s="46"/>
      <c r="H240" s="46">
        <v>0</v>
      </c>
      <c r="I240" s="46">
        <v>582.32000000000005</v>
      </c>
      <c r="J240" s="46">
        <v>0</v>
      </c>
      <c r="K240" s="46">
        <f t="shared" si="20"/>
        <v>0</v>
      </c>
      <c r="L240" s="25"/>
      <c r="M240" s="46">
        <f t="shared" si="21"/>
        <v>582.32000000000005</v>
      </c>
      <c r="N240" s="46">
        <f t="shared" si="22"/>
        <v>0</v>
      </c>
      <c r="O240" s="46">
        <f t="shared" si="23"/>
        <v>0</v>
      </c>
      <c r="P240" s="46">
        <f t="shared" si="24"/>
        <v>582.32000000000005</v>
      </c>
      <c r="Q240" s="46">
        <f t="shared" si="19"/>
        <v>0</v>
      </c>
      <c r="R240" s="15"/>
      <c r="S240" s="15"/>
    </row>
    <row r="241" spans="1:19" ht="15" hidden="1" customHeight="1" outlineLevel="1" x14ac:dyDescent="0.25">
      <c r="A241" s="318"/>
      <c r="B241" s="19"/>
      <c r="C241" s="30"/>
      <c r="D241" s="19">
        <v>3310</v>
      </c>
      <c r="E241" s="15" t="s">
        <v>83</v>
      </c>
      <c r="F241" s="46">
        <v>56553.139999999992</v>
      </c>
      <c r="G241" s="46"/>
      <c r="H241" s="46">
        <v>9138.26</v>
      </c>
      <c r="I241" s="46">
        <v>40001.08</v>
      </c>
      <c r="J241" s="46">
        <v>16552.05999999999</v>
      </c>
      <c r="K241" s="46">
        <f t="shared" si="20"/>
        <v>16552.05999999999</v>
      </c>
      <c r="L241" s="25"/>
      <c r="M241" s="46">
        <f t="shared" si="21"/>
        <v>56553.139999999992</v>
      </c>
      <c r="N241" s="46">
        <f t="shared" si="22"/>
        <v>0</v>
      </c>
      <c r="O241" s="46">
        <f t="shared" si="23"/>
        <v>9138.26</v>
      </c>
      <c r="P241" s="46">
        <f t="shared" si="24"/>
        <v>40001.08</v>
      </c>
      <c r="Q241" s="46">
        <f t="shared" si="19"/>
        <v>16552.05999999999</v>
      </c>
      <c r="R241" s="15"/>
      <c r="S241" s="15"/>
    </row>
    <row r="242" spans="1:19" ht="15" hidden="1" customHeight="1" outlineLevel="1" x14ac:dyDescent="0.25">
      <c r="A242" s="318"/>
      <c r="B242" s="19"/>
      <c r="C242" s="30"/>
      <c r="D242" s="19">
        <v>3530</v>
      </c>
      <c r="E242" s="15" t="s">
        <v>90</v>
      </c>
      <c r="F242" s="46">
        <v>582</v>
      </c>
      <c r="G242" s="46"/>
      <c r="H242" s="46">
        <v>0</v>
      </c>
      <c r="I242" s="46">
        <v>582</v>
      </c>
      <c r="J242" s="46">
        <v>0</v>
      </c>
      <c r="K242" s="46">
        <f t="shared" si="20"/>
        <v>0</v>
      </c>
      <c r="L242" s="25"/>
      <c r="M242" s="46">
        <f t="shared" si="21"/>
        <v>582</v>
      </c>
      <c r="N242" s="46">
        <f t="shared" si="22"/>
        <v>0</v>
      </c>
      <c r="O242" s="46">
        <f t="shared" si="23"/>
        <v>0</v>
      </c>
      <c r="P242" s="46">
        <f t="shared" si="24"/>
        <v>582</v>
      </c>
      <c r="Q242" s="46">
        <f t="shared" si="19"/>
        <v>0</v>
      </c>
      <c r="R242" s="15"/>
      <c r="S242" s="15"/>
    </row>
    <row r="243" spans="1:19" ht="15" hidden="1" customHeight="1" outlineLevel="1" x14ac:dyDescent="0.25">
      <c r="A243" s="318"/>
      <c r="B243" s="19"/>
      <c r="C243" s="30"/>
      <c r="D243" s="19">
        <v>3550</v>
      </c>
      <c r="E243" s="15" t="s">
        <v>114</v>
      </c>
      <c r="F243" s="46">
        <v>91876.45</v>
      </c>
      <c r="G243" s="46"/>
      <c r="H243" s="46">
        <v>16583.91</v>
      </c>
      <c r="I243" s="46">
        <v>75292.539999999994</v>
      </c>
      <c r="J243" s="46">
        <v>16583.910000000003</v>
      </c>
      <c r="K243" s="46">
        <f t="shared" si="20"/>
        <v>16583.910000000003</v>
      </c>
      <c r="L243" s="25"/>
      <c r="M243" s="46">
        <f t="shared" si="21"/>
        <v>91876.45</v>
      </c>
      <c r="N243" s="46">
        <f t="shared" si="22"/>
        <v>0</v>
      </c>
      <c r="O243" s="46">
        <f t="shared" si="23"/>
        <v>16583.91</v>
      </c>
      <c r="P243" s="46">
        <f t="shared" si="24"/>
        <v>75292.539999999994</v>
      </c>
      <c r="Q243" s="46">
        <f t="shared" si="19"/>
        <v>16583.910000000003</v>
      </c>
      <c r="R243" s="15"/>
      <c r="S243" s="15"/>
    </row>
    <row r="244" spans="1:19" ht="15" hidden="1" customHeight="1" outlineLevel="1" x14ac:dyDescent="0.25">
      <c r="A244" s="318"/>
      <c r="B244" s="19"/>
      <c r="C244" s="30"/>
      <c r="D244" s="19">
        <v>3610</v>
      </c>
      <c r="E244" s="15" t="s">
        <v>121</v>
      </c>
      <c r="F244" s="46">
        <v>22082.210000000003</v>
      </c>
      <c r="G244" s="46"/>
      <c r="H244" s="46">
        <v>2562.4499999999998</v>
      </c>
      <c r="I244" s="46">
        <v>15121.3</v>
      </c>
      <c r="J244" s="46">
        <v>6960.9100000000035</v>
      </c>
      <c r="K244" s="46">
        <f t="shared" si="20"/>
        <v>6960.9100000000035</v>
      </c>
      <c r="L244" s="25"/>
      <c r="M244" s="46">
        <f t="shared" si="21"/>
        <v>22082.210000000003</v>
      </c>
      <c r="N244" s="46">
        <f t="shared" si="22"/>
        <v>0</v>
      </c>
      <c r="O244" s="46">
        <f t="shared" si="23"/>
        <v>2562.4499999999998</v>
      </c>
      <c r="P244" s="46">
        <f t="shared" si="24"/>
        <v>15121.3</v>
      </c>
      <c r="Q244" s="46">
        <f t="shared" si="19"/>
        <v>6960.9100000000035</v>
      </c>
      <c r="R244" s="15"/>
      <c r="S244" s="15"/>
    </row>
    <row r="245" spans="1:19" ht="15" hidden="1" customHeight="1" outlineLevel="1" x14ac:dyDescent="0.25">
      <c r="A245" s="318"/>
      <c r="B245" s="19"/>
      <c r="C245" s="30"/>
      <c r="D245" s="19">
        <v>3720</v>
      </c>
      <c r="E245" s="15" t="s">
        <v>35</v>
      </c>
      <c r="F245" s="46">
        <v>958</v>
      </c>
      <c r="G245" s="46"/>
      <c r="H245" s="46">
        <v>958</v>
      </c>
      <c r="I245" s="46">
        <v>0</v>
      </c>
      <c r="J245" s="46">
        <v>958</v>
      </c>
      <c r="K245" s="46">
        <f t="shared" si="20"/>
        <v>958</v>
      </c>
      <c r="L245" s="25"/>
      <c r="M245" s="46">
        <f t="shared" si="21"/>
        <v>958</v>
      </c>
      <c r="N245" s="46">
        <f t="shared" si="22"/>
        <v>0</v>
      </c>
      <c r="O245" s="46">
        <f t="shared" si="23"/>
        <v>958</v>
      </c>
      <c r="P245" s="46">
        <f t="shared" si="24"/>
        <v>0</v>
      </c>
      <c r="Q245" s="46">
        <f t="shared" si="19"/>
        <v>958</v>
      </c>
      <c r="R245" s="15"/>
      <c r="S245" s="15"/>
    </row>
    <row r="246" spans="1:19" ht="15" hidden="1" customHeight="1" outlineLevel="1" x14ac:dyDescent="0.25">
      <c r="A246" s="318"/>
      <c r="B246" s="19"/>
      <c r="C246" s="30"/>
      <c r="D246" s="19">
        <v>3750</v>
      </c>
      <c r="E246" s="15" t="s">
        <v>36</v>
      </c>
      <c r="F246" s="46">
        <v>3168.92</v>
      </c>
      <c r="G246" s="46"/>
      <c r="H246" s="46">
        <v>1585.92</v>
      </c>
      <c r="I246" s="46">
        <v>0</v>
      </c>
      <c r="J246" s="46">
        <v>3168.92</v>
      </c>
      <c r="K246" s="46">
        <f t="shared" si="20"/>
        <v>3168.92</v>
      </c>
      <c r="L246" s="25"/>
      <c r="M246" s="46">
        <f t="shared" si="21"/>
        <v>3168.92</v>
      </c>
      <c r="N246" s="46">
        <f t="shared" si="22"/>
        <v>0</v>
      </c>
      <c r="O246" s="46">
        <f t="shared" si="23"/>
        <v>1585.92</v>
      </c>
      <c r="P246" s="46">
        <f t="shared" si="24"/>
        <v>0</v>
      </c>
      <c r="Q246" s="46">
        <f t="shared" si="19"/>
        <v>3168.92</v>
      </c>
      <c r="R246" s="15"/>
      <c r="S246" s="15"/>
    </row>
    <row r="247" spans="1:19" ht="15" hidden="1" customHeight="1" outlineLevel="1" x14ac:dyDescent="0.25">
      <c r="A247" s="318"/>
      <c r="B247" s="19"/>
      <c r="C247" s="30"/>
      <c r="D247" s="19">
        <v>3820</v>
      </c>
      <c r="E247" s="15" t="s">
        <v>38</v>
      </c>
      <c r="F247" s="46">
        <v>15000</v>
      </c>
      <c r="G247" s="46"/>
      <c r="H247" s="46">
        <v>0</v>
      </c>
      <c r="I247" s="46">
        <v>15000</v>
      </c>
      <c r="J247" s="46">
        <v>0</v>
      </c>
      <c r="K247" s="46">
        <f t="shared" si="20"/>
        <v>0</v>
      </c>
      <c r="L247" s="25"/>
      <c r="M247" s="46">
        <f t="shared" si="21"/>
        <v>15000</v>
      </c>
      <c r="N247" s="46">
        <f t="shared" si="22"/>
        <v>0</v>
      </c>
      <c r="O247" s="46">
        <f t="shared" si="23"/>
        <v>0</v>
      </c>
      <c r="P247" s="46">
        <f t="shared" si="24"/>
        <v>15000</v>
      </c>
      <c r="Q247" s="46">
        <f t="shared" si="19"/>
        <v>0</v>
      </c>
      <c r="R247" s="15"/>
      <c r="S247" s="15"/>
    </row>
    <row r="248" spans="1:19" ht="15" hidden="1" customHeight="1" outlineLevel="1" x14ac:dyDescent="0.25">
      <c r="A248" s="318"/>
      <c r="B248" s="19"/>
      <c r="C248" s="30"/>
      <c r="D248" s="19">
        <v>3850</v>
      </c>
      <c r="E248" s="15" t="s">
        <v>40</v>
      </c>
      <c r="F248" s="46">
        <v>237631.84000000003</v>
      </c>
      <c r="G248" s="46"/>
      <c r="H248" s="46">
        <v>27706.91</v>
      </c>
      <c r="I248" s="46">
        <v>209924.93</v>
      </c>
      <c r="J248" s="46">
        <v>27706.910000000033</v>
      </c>
      <c r="K248" s="46">
        <f t="shared" si="20"/>
        <v>27706.910000000033</v>
      </c>
      <c r="L248" s="25"/>
      <c r="M248" s="46">
        <f t="shared" si="21"/>
        <v>237631.84000000003</v>
      </c>
      <c r="N248" s="46">
        <f t="shared" si="22"/>
        <v>0</v>
      </c>
      <c r="O248" s="46">
        <f t="shared" si="23"/>
        <v>27706.91</v>
      </c>
      <c r="P248" s="46">
        <f t="shared" si="24"/>
        <v>209924.93</v>
      </c>
      <c r="Q248" s="46">
        <f t="shared" si="19"/>
        <v>27706.910000000033</v>
      </c>
      <c r="R248" s="15"/>
      <c r="S248" s="15"/>
    </row>
    <row r="249" spans="1:19" ht="15" hidden="1" customHeight="1" outlineLevel="1" x14ac:dyDescent="0.25">
      <c r="A249" s="318"/>
      <c r="B249" s="19"/>
      <c r="C249" s="30"/>
      <c r="D249" s="19">
        <v>5150</v>
      </c>
      <c r="E249" s="15" t="s">
        <v>87</v>
      </c>
      <c r="F249" s="46">
        <v>13038.51</v>
      </c>
      <c r="G249" s="46"/>
      <c r="H249" s="46">
        <v>5619.51</v>
      </c>
      <c r="I249" s="46">
        <v>0</v>
      </c>
      <c r="J249" s="46">
        <v>13038.51</v>
      </c>
      <c r="K249" s="46">
        <f t="shared" si="20"/>
        <v>13038.51</v>
      </c>
      <c r="L249" s="25"/>
      <c r="M249" s="46">
        <f t="shared" si="21"/>
        <v>13038.51</v>
      </c>
      <c r="N249" s="46">
        <f t="shared" si="22"/>
        <v>0</v>
      </c>
      <c r="O249" s="46">
        <f t="shared" si="23"/>
        <v>5619.51</v>
      </c>
      <c r="P249" s="46">
        <f t="shared" si="24"/>
        <v>0</v>
      </c>
      <c r="Q249" s="46">
        <f t="shared" si="19"/>
        <v>13038.51</v>
      </c>
      <c r="R249" s="15"/>
      <c r="S249" s="15"/>
    </row>
    <row r="250" spans="1:19" ht="15" hidden="1" customHeight="1" outlineLevel="1" x14ac:dyDescent="0.25">
      <c r="A250" s="318"/>
      <c r="B250" s="19"/>
      <c r="C250" s="30"/>
      <c r="D250" s="19">
        <v>5190</v>
      </c>
      <c r="E250" s="15" t="s">
        <v>135</v>
      </c>
      <c r="F250" s="46">
        <v>3899</v>
      </c>
      <c r="G250" s="46"/>
      <c r="H250" s="46">
        <v>0</v>
      </c>
      <c r="I250" s="46">
        <v>0</v>
      </c>
      <c r="J250" s="46">
        <v>3899</v>
      </c>
      <c r="K250" s="46">
        <f t="shared" si="20"/>
        <v>3899</v>
      </c>
      <c r="L250" s="25"/>
      <c r="M250" s="46">
        <f t="shared" si="21"/>
        <v>3899</v>
      </c>
      <c r="N250" s="46">
        <f t="shared" si="22"/>
        <v>0</v>
      </c>
      <c r="O250" s="46">
        <f t="shared" si="23"/>
        <v>0</v>
      </c>
      <c r="P250" s="46">
        <f t="shared" si="24"/>
        <v>0</v>
      </c>
      <c r="Q250" s="46">
        <f t="shared" si="19"/>
        <v>3899</v>
      </c>
      <c r="R250" s="15"/>
      <c r="S250" s="15"/>
    </row>
    <row r="251" spans="1:19" ht="15" hidden="1" customHeight="1" outlineLevel="1" x14ac:dyDescent="0.25">
      <c r="A251" s="318"/>
      <c r="B251" s="19"/>
      <c r="C251" s="30"/>
      <c r="D251" s="19">
        <v>2990</v>
      </c>
      <c r="E251" s="15" t="s">
        <v>145</v>
      </c>
      <c r="F251" s="46">
        <v>2858</v>
      </c>
      <c r="G251" s="46"/>
      <c r="H251" s="46">
        <v>0</v>
      </c>
      <c r="I251" s="46">
        <v>2858</v>
      </c>
      <c r="J251" s="46">
        <v>0</v>
      </c>
      <c r="K251" s="46">
        <f t="shared" si="20"/>
        <v>0</v>
      </c>
      <c r="L251" s="25"/>
      <c r="M251" s="46">
        <f t="shared" si="21"/>
        <v>2858</v>
      </c>
      <c r="N251" s="46">
        <f t="shared" si="22"/>
        <v>0</v>
      </c>
      <c r="O251" s="46">
        <f t="shared" si="23"/>
        <v>0</v>
      </c>
      <c r="P251" s="46">
        <f t="shared" si="24"/>
        <v>2858</v>
      </c>
      <c r="Q251" s="46">
        <f t="shared" si="19"/>
        <v>0</v>
      </c>
      <c r="R251" s="15"/>
      <c r="S251" s="15"/>
    </row>
    <row r="252" spans="1:19" ht="15" hidden="1" customHeight="1" outlineLevel="1" x14ac:dyDescent="0.25">
      <c r="A252" s="318"/>
      <c r="B252" s="19"/>
      <c r="C252" s="30"/>
      <c r="D252" s="19">
        <v>2370</v>
      </c>
      <c r="E252" s="15" t="s">
        <v>150</v>
      </c>
      <c r="F252" s="46">
        <v>869.00000000000011</v>
      </c>
      <c r="G252" s="46"/>
      <c r="H252" s="46">
        <v>814.79</v>
      </c>
      <c r="I252" s="46">
        <v>0</v>
      </c>
      <c r="J252" s="46">
        <v>869.00000000000011</v>
      </c>
      <c r="K252" s="46">
        <f t="shared" si="20"/>
        <v>869.00000000000011</v>
      </c>
      <c r="L252" s="25"/>
      <c r="M252" s="46">
        <f t="shared" si="21"/>
        <v>869.00000000000011</v>
      </c>
      <c r="N252" s="46">
        <f t="shared" si="22"/>
        <v>0</v>
      </c>
      <c r="O252" s="46">
        <f t="shared" si="23"/>
        <v>814.79</v>
      </c>
      <c r="P252" s="46">
        <f t="shared" si="24"/>
        <v>0</v>
      </c>
      <c r="Q252" s="46">
        <f t="shared" si="19"/>
        <v>869.00000000000011</v>
      </c>
      <c r="R252" s="15"/>
      <c r="S252" s="15"/>
    </row>
    <row r="253" spans="1:19" ht="15" hidden="1" customHeight="1" outlineLevel="1" x14ac:dyDescent="0.25">
      <c r="A253" s="318"/>
      <c r="B253" s="19"/>
      <c r="C253" s="30"/>
      <c r="D253" s="19">
        <v>4412</v>
      </c>
      <c r="E253" s="15" t="s">
        <v>45</v>
      </c>
      <c r="F253" s="46">
        <v>1631945.9100000001</v>
      </c>
      <c r="G253" s="46"/>
      <c r="H253" s="46">
        <v>83404.929999999993</v>
      </c>
      <c r="I253" s="46">
        <v>1548540.98</v>
      </c>
      <c r="J253" s="46">
        <v>83404.930000000168</v>
      </c>
      <c r="K253" s="46">
        <f t="shared" si="20"/>
        <v>83404.930000000168</v>
      </c>
      <c r="L253" s="25"/>
      <c r="M253" s="46">
        <f t="shared" si="21"/>
        <v>1631945.9100000001</v>
      </c>
      <c r="N253" s="46">
        <f t="shared" si="22"/>
        <v>0</v>
      </c>
      <c r="O253" s="46">
        <f t="shared" si="23"/>
        <v>83404.929999999993</v>
      </c>
      <c r="P253" s="46">
        <f t="shared" si="24"/>
        <v>1548540.98</v>
      </c>
      <c r="Q253" s="46">
        <f t="shared" si="19"/>
        <v>83404.930000000168</v>
      </c>
      <c r="R253" s="15"/>
      <c r="S253" s="15"/>
    </row>
    <row r="254" spans="1:19" ht="15" hidden="1" customHeight="1" outlineLevel="1" x14ac:dyDescent="0.25">
      <c r="A254" s="318"/>
      <c r="B254" s="19"/>
      <c r="C254" s="30"/>
      <c r="D254" s="19">
        <v>3630</v>
      </c>
      <c r="E254" s="15" t="s">
        <v>101</v>
      </c>
      <c r="F254" s="46">
        <v>8389</v>
      </c>
      <c r="G254" s="46"/>
      <c r="H254" s="46">
        <v>0</v>
      </c>
      <c r="I254" s="46">
        <v>0</v>
      </c>
      <c r="J254" s="46">
        <v>8389</v>
      </c>
      <c r="K254" s="46">
        <f t="shared" si="20"/>
        <v>8389</v>
      </c>
      <c r="L254" s="25"/>
      <c r="M254" s="46">
        <f t="shared" si="21"/>
        <v>8389</v>
      </c>
      <c r="N254" s="46">
        <f t="shared" si="22"/>
        <v>0</v>
      </c>
      <c r="O254" s="46">
        <f t="shared" si="23"/>
        <v>0</v>
      </c>
      <c r="P254" s="46">
        <f t="shared" si="24"/>
        <v>0</v>
      </c>
      <c r="Q254" s="46">
        <f t="shared" si="19"/>
        <v>8389</v>
      </c>
      <c r="R254" s="15"/>
      <c r="S254" s="15"/>
    </row>
    <row r="255" spans="1:19" ht="15" hidden="1" customHeight="1" outlineLevel="1" x14ac:dyDescent="0.25">
      <c r="A255" s="318"/>
      <c r="B255" s="19"/>
      <c r="C255" s="30"/>
      <c r="D255" s="19">
        <v>3790</v>
      </c>
      <c r="E255" s="15" t="s">
        <v>37</v>
      </c>
      <c r="F255" s="46">
        <v>2012</v>
      </c>
      <c r="G255" s="46"/>
      <c r="H255" s="46">
        <v>50</v>
      </c>
      <c r="I255" s="46">
        <v>1962</v>
      </c>
      <c r="J255" s="46">
        <v>50</v>
      </c>
      <c r="K255" s="46">
        <f t="shared" si="20"/>
        <v>50</v>
      </c>
      <c r="L255" s="25"/>
      <c r="M255" s="46">
        <f t="shared" si="21"/>
        <v>2012</v>
      </c>
      <c r="N255" s="46">
        <f t="shared" si="22"/>
        <v>0</v>
      </c>
      <c r="O255" s="46">
        <f t="shared" si="23"/>
        <v>50</v>
      </c>
      <c r="P255" s="46">
        <f t="shared" si="24"/>
        <v>1962</v>
      </c>
      <c r="Q255" s="46">
        <f t="shared" si="19"/>
        <v>50</v>
      </c>
      <c r="R255" s="15"/>
      <c r="S255" s="15"/>
    </row>
    <row r="256" spans="1:19" ht="15" hidden="1" customHeight="1" outlineLevel="1" x14ac:dyDescent="0.25">
      <c r="A256" s="318"/>
      <c r="B256" s="19"/>
      <c r="C256" s="30"/>
      <c r="D256" s="19">
        <v>5210</v>
      </c>
      <c r="E256" s="15" t="s">
        <v>50</v>
      </c>
      <c r="F256" s="46">
        <v>1039</v>
      </c>
      <c r="G256" s="46"/>
      <c r="H256" s="46">
        <v>1039</v>
      </c>
      <c r="I256" s="46">
        <v>0</v>
      </c>
      <c r="J256" s="46">
        <v>1039</v>
      </c>
      <c r="K256" s="46">
        <f t="shared" si="20"/>
        <v>1039</v>
      </c>
      <c r="L256" s="25"/>
      <c r="M256" s="46">
        <f t="shared" si="21"/>
        <v>1039</v>
      </c>
      <c r="N256" s="46">
        <f t="shared" si="22"/>
        <v>0</v>
      </c>
      <c r="O256" s="46">
        <f t="shared" si="23"/>
        <v>1039</v>
      </c>
      <c r="P256" s="46">
        <f t="shared" si="24"/>
        <v>0</v>
      </c>
      <c r="Q256" s="46">
        <f t="shared" si="19"/>
        <v>1039</v>
      </c>
      <c r="R256" s="15"/>
      <c r="S256" s="15"/>
    </row>
    <row r="257" spans="1:19" ht="15" hidden="1" customHeight="1" outlineLevel="1" x14ac:dyDescent="0.25">
      <c r="A257" s="318"/>
      <c r="B257" s="19"/>
      <c r="C257" s="30"/>
      <c r="D257" s="19">
        <v>2230</v>
      </c>
      <c r="E257" s="15" t="s">
        <v>243</v>
      </c>
      <c r="F257" s="46">
        <v>2167</v>
      </c>
      <c r="G257" s="46"/>
      <c r="H257" s="46">
        <v>2167</v>
      </c>
      <c r="I257" s="46">
        <v>0</v>
      </c>
      <c r="J257" s="46">
        <v>2167</v>
      </c>
      <c r="K257" s="46">
        <f t="shared" si="20"/>
        <v>2167</v>
      </c>
      <c r="L257" s="25"/>
      <c r="M257" s="46">
        <f t="shared" si="21"/>
        <v>2167</v>
      </c>
      <c r="N257" s="46">
        <f t="shared" si="22"/>
        <v>0</v>
      </c>
      <c r="O257" s="46">
        <f t="shared" si="23"/>
        <v>2167</v>
      </c>
      <c r="P257" s="46">
        <f t="shared" si="24"/>
        <v>0</v>
      </c>
      <c r="Q257" s="46">
        <f t="shared" si="19"/>
        <v>2167</v>
      </c>
      <c r="R257" s="15"/>
      <c r="S257" s="15"/>
    </row>
    <row r="258" spans="1:19" ht="15" hidden="1" customHeight="1" outlineLevel="1" x14ac:dyDescent="0.25">
      <c r="A258" s="318"/>
      <c r="B258" s="19"/>
      <c r="C258" s="30"/>
      <c r="D258" s="19">
        <v>1550</v>
      </c>
      <c r="E258" s="15" t="s">
        <v>251</v>
      </c>
      <c r="F258" s="46">
        <v>10800</v>
      </c>
      <c r="G258" s="46"/>
      <c r="H258" s="46">
        <v>10800</v>
      </c>
      <c r="I258" s="46">
        <v>0</v>
      </c>
      <c r="J258" s="46">
        <v>10800</v>
      </c>
      <c r="K258" s="46">
        <f t="shared" si="20"/>
        <v>10800</v>
      </c>
      <c r="L258" s="25"/>
      <c r="M258" s="46">
        <f t="shared" si="21"/>
        <v>10800</v>
      </c>
      <c r="N258" s="46">
        <f t="shared" si="22"/>
        <v>0</v>
      </c>
      <c r="O258" s="46">
        <f t="shared" si="23"/>
        <v>10800</v>
      </c>
      <c r="P258" s="46">
        <f t="shared" si="24"/>
        <v>0</v>
      </c>
      <c r="Q258" s="46">
        <f t="shared" si="19"/>
        <v>10800</v>
      </c>
      <c r="R258" s="15"/>
      <c r="S258" s="15"/>
    </row>
    <row r="259" spans="1:19" ht="15" hidden="1" customHeight="1" outlineLevel="1" x14ac:dyDescent="0.25">
      <c r="A259" s="318"/>
      <c r="B259" s="19"/>
      <c r="C259" s="30"/>
      <c r="D259" s="19">
        <v>5780</v>
      </c>
      <c r="E259" s="15" t="s">
        <v>60</v>
      </c>
      <c r="F259" s="46">
        <v>328.3</v>
      </c>
      <c r="G259" s="46"/>
      <c r="H259" s="46">
        <v>328.3</v>
      </c>
      <c r="I259" s="46">
        <v>0</v>
      </c>
      <c r="J259" s="46">
        <v>328.3</v>
      </c>
      <c r="K259" s="46">
        <f t="shared" si="20"/>
        <v>328.3</v>
      </c>
      <c r="L259" s="25"/>
      <c r="M259" s="46">
        <f t="shared" si="21"/>
        <v>328.3</v>
      </c>
      <c r="N259" s="46">
        <f t="shared" si="22"/>
        <v>0</v>
      </c>
      <c r="O259" s="46">
        <f t="shared" si="23"/>
        <v>328.3</v>
      </c>
      <c r="P259" s="46">
        <f t="shared" si="24"/>
        <v>0</v>
      </c>
      <c r="Q259" s="46">
        <f t="shared" si="19"/>
        <v>328.3</v>
      </c>
      <c r="R259" s="15"/>
      <c r="S259" s="15"/>
    </row>
    <row r="260" spans="1:19" collapsed="1" x14ac:dyDescent="0.25">
      <c r="A260" s="318"/>
      <c r="B260" s="19">
        <v>16011</v>
      </c>
      <c r="C260" s="30" t="s">
        <v>242</v>
      </c>
      <c r="D260" s="19">
        <v>2140</v>
      </c>
      <c r="E260" s="15" t="s">
        <v>125</v>
      </c>
      <c r="F260" s="46">
        <v>1722.6</v>
      </c>
      <c r="G260" s="46"/>
      <c r="H260" s="46">
        <v>0</v>
      </c>
      <c r="I260" s="46">
        <v>1722.6</v>
      </c>
      <c r="J260" s="46">
        <v>0</v>
      </c>
      <c r="K260" s="46">
        <f t="shared" si="20"/>
        <v>0</v>
      </c>
      <c r="L260" s="25"/>
      <c r="M260" s="46">
        <f t="shared" si="21"/>
        <v>1722.6</v>
      </c>
      <c r="N260" s="46">
        <f t="shared" si="22"/>
        <v>0</v>
      </c>
      <c r="O260" s="46">
        <f t="shared" si="23"/>
        <v>0</v>
      </c>
      <c r="P260" s="46">
        <f t="shared" si="24"/>
        <v>1722.6</v>
      </c>
      <c r="Q260" s="46">
        <f t="shared" si="19"/>
        <v>0</v>
      </c>
      <c r="R260" s="15"/>
      <c r="S260" s="15"/>
    </row>
    <row r="261" spans="1:19" ht="15" hidden="1" customHeight="1" outlineLevel="1" x14ac:dyDescent="0.25">
      <c r="A261" s="318"/>
      <c r="B261" s="19"/>
      <c r="C261" s="30"/>
      <c r="D261" s="19">
        <v>3330</v>
      </c>
      <c r="E261" s="15" t="s">
        <v>130</v>
      </c>
      <c r="F261" s="46">
        <v>4763198.9600000009</v>
      </c>
      <c r="G261" s="46"/>
      <c r="H261" s="46">
        <v>0</v>
      </c>
      <c r="I261" s="46">
        <v>4391999.93</v>
      </c>
      <c r="J261" s="46">
        <v>371199.03000000119</v>
      </c>
      <c r="K261" s="46">
        <f t="shared" si="20"/>
        <v>371199.03000000119</v>
      </c>
      <c r="L261" s="25"/>
      <c r="M261" s="46">
        <f t="shared" si="21"/>
        <v>4763198.9600000009</v>
      </c>
      <c r="N261" s="46">
        <f t="shared" si="22"/>
        <v>0</v>
      </c>
      <c r="O261" s="46">
        <f t="shared" si="23"/>
        <v>0</v>
      </c>
      <c r="P261" s="46">
        <f t="shared" si="24"/>
        <v>4391999.93</v>
      </c>
      <c r="Q261" s="46">
        <f t="shared" si="19"/>
        <v>371199.03000000119</v>
      </c>
      <c r="R261" s="15"/>
      <c r="S261" s="15"/>
    </row>
    <row r="262" spans="1:19" ht="15" hidden="1" customHeight="1" outlineLevel="1" x14ac:dyDescent="0.25">
      <c r="A262" s="318"/>
      <c r="B262" s="19"/>
      <c r="C262" s="30"/>
      <c r="D262" s="19">
        <v>3340</v>
      </c>
      <c r="E262" s="15" t="s">
        <v>127</v>
      </c>
      <c r="F262" s="46">
        <v>61960</v>
      </c>
      <c r="G262" s="46"/>
      <c r="H262" s="46">
        <v>0</v>
      </c>
      <c r="I262" s="46">
        <v>61480</v>
      </c>
      <c r="J262" s="46">
        <v>480</v>
      </c>
      <c r="K262" s="46">
        <f t="shared" si="20"/>
        <v>480</v>
      </c>
      <c r="L262" s="25"/>
      <c r="M262" s="46">
        <f t="shared" si="21"/>
        <v>61960</v>
      </c>
      <c r="N262" s="46">
        <f t="shared" si="22"/>
        <v>0</v>
      </c>
      <c r="O262" s="46">
        <f t="shared" si="23"/>
        <v>0</v>
      </c>
      <c r="P262" s="46">
        <f t="shared" si="24"/>
        <v>61480</v>
      </c>
      <c r="Q262" s="46">
        <f t="shared" si="19"/>
        <v>480</v>
      </c>
      <c r="R262" s="15"/>
      <c r="S262" s="15"/>
    </row>
    <row r="263" spans="1:19" ht="15" hidden="1" customHeight="1" outlineLevel="1" x14ac:dyDescent="0.25">
      <c r="A263" s="318"/>
      <c r="B263" s="19"/>
      <c r="C263" s="30"/>
      <c r="D263" s="19">
        <v>3390</v>
      </c>
      <c r="E263" s="15" t="s">
        <v>122</v>
      </c>
      <c r="F263" s="46">
        <v>140015.40000000002</v>
      </c>
      <c r="G263" s="46"/>
      <c r="H263" s="46">
        <v>0</v>
      </c>
      <c r="I263" s="46">
        <v>0</v>
      </c>
      <c r="J263" s="46">
        <v>140015.40000000002</v>
      </c>
      <c r="K263" s="46">
        <f t="shared" si="20"/>
        <v>140015.40000000002</v>
      </c>
      <c r="L263" s="25"/>
      <c r="M263" s="46">
        <f t="shared" si="21"/>
        <v>140015.40000000002</v>
      </c>
      <c r="N263" s="46">
        <f t="shared" si="22"/>
        <v>0</v>
      </c>
      <c r="O263" s="46">
        <f t="shared" si="23"/>
        <v>0</v>
      </c>
      <c r="P263" s="46">
        <f t="shared" si="24"/>
        <v>0</v>
      </c>
      <c r="Q263" s="46">
        <f t="shared" si="19"/>
        <v>140015.40000000002</v>
      </c>
      <c r="R263" s="15"/>
      <c r="S263" s="15"/>
    </row>
    <row r="264" spans="1:19" ht="15" hidden="1" customHeight="1" outlineLevel="1" x14ac:dyDescent="0.25">
      <c r="A264" s="318"/>
      <c r="B264" s="19"/>
      <c r="C264" s="30"/>
      <c r="D264" s="19">
        <v>5150</v>
      </c>
      <c r="E264" s="15" t="s">
        <v>87</v>
      </c>
      <c r="F264" s="46">
        <v>107304.09999999998</v>
      </c>
      <c r="G264" s="46"/>
      <c r="H264" s="46">
        <v>0</v>
      </c>
      <c r="I264" s="46">
        <v>94382.63</v>
      </c>
      <c r="J264" s="46">
        <v>12921.469999999972</v>
      </c>
      <c r="K264" s="46">
        <f t="shared" si="20"/>
        <v>12921.469999999972</v>
      </c>
      <c r="L264" s="25"/>
      <c r="M264" s="46">
        <f t="shared" si="21"/>
        <v>107304.09999999998</v>
      </c>
      <c r="N264" s="46">
        <f t="shared" si="22"/>
        <v>0</v>
      </c>
      <c r="O264" s="46">
        <f t="shared" si="23"/>
        <v>0</v>
      </c>
      <c r="P264" s="46">
        <f t="shared" si="24"/>
        <v>94382.63</v>
      </c>
      <c r="Q264" s="46">
        <f t="shared" si="19"/>
        <v>12921.469999999972</v>
      </c>
      <c r="R264" s="15"/>
      <c r="S264" s="15"/>
    </row>
    <row r="265" spans="1:19" collapsed="1" x14ac:dyDescent="0.25">
      <c r="A265" s="318"/>
      <c r="B265" s="19">
        <v>16009</v>
      </c>
      <c r="C265" s="30" t="s">
        <v>244</v>
      </c>
      <c r="D265" s="19">
        <v>2110</v>
      </c>
      <c r="E265" s="15" t="s">
        <v>78</v>
      </c>
      <c r="F265" s="46">
        <v>2075.7700000000004</v>
      </c>
      <c r="G265" s="46"/>
      <c r="H265" s="46">
        <v>0</v>
      </c>
      <c r="I265" s="46">
        <v>2075.77</v>
      </c>
      <c r="J265" s="46">
        <v>0</v>
      </c>
      <c r="K265" s="46">
        <f t="shared" si="20"/>
        <v>0</v>
      </c>
      <c r="L265" s="25"/>
      <c r="M265" s="46">
        <f t="shared" si="21"/>
        <v>2075.7700000000004</v>
      </c>
      <c r="N265" s="46">
        <f t="shared" si="22"/>
        <v>0</v>
      </c>
      <c r="O265" s="46">
        <f t="shared" si="23"/>
        <v>0</v>
      </c>
      <c r="P265" s="46">
        <f t="shared" si="24"/>
        <v>2075.77</v>
      </c>
      <c r="Q265" s="46">
        <f t="shared" si="19"/>
        <v>0</v>
      </c>
      <c r="R265" s="15"/>
      <c r="S265" s="15"/>
    </row>
    <row r="266" spans="1:19" ht="15" hidden="1" customHeight="1" outlineLevel="1" x14ac:dyDescent="0.25">
      <c r="A266" s="318"/>
      <c r="B266" s="19"/>
      <c r="C266" s="30"/>
      <c r="D266" s="19">
        <v>2150</v>
      </c>
      <c r="E266" s="15" t="s">
        <v>118</v>
      </c>
      <c r="F266" s="46">
        <v>19201</v>
      </c>
      <c r="G266" s="46"/>
      <c r="H266" s="46">
        <v>0</v>
      </c>
      <c r="I266" s="46">
        <v>19200.900000000001</v>
      </c>
      <c r="J266" s="46">
        <v>9.9999999998544808E-2</v>
      </c>
      <c r="K266" s="46">
        <f t="shared" si="20"/>
        <v>9.9999999998544808E-2</v>
      </c>
      <c r="L266" s="25"/>
      <c r="M266" s="46">
        <f t="shared" si="21"/>
        <v>19201</v>
      </c>
      <c r="N266" s="46">
        <f t="shared" si="22"/>
        <v>0</v>
      </c>
      <c r="O266" s="46">
        <f t="shared" si="23"/>
        <v>0</v>
      </c>
      <c r="P266" s="46">
        <f t="shared" si="24"/>
        <v>19200.900000000001</v>
      </c>
      <c r="Q266" s="46">
        <f t="shared" si="19"/>
        <v>9.9999999998544808E-2</v>
      </c>
      <c r="R266" s="15"/>
      <c r="S266" s="15"/>
    </row>
    <row r="267" spans="1:19" ht="15" hidden="1" customHeight="1" outlineLevel="1" x14ac:dyDescent="0.25">
      <c r="A267" s="318"/>
      <c r="B267" s="19"/>
      <c r="C267" s="30"/>
      <c r="D267" s="19">
        <v>2210</v>
      </c>
      <c r="E267" s="15" t="s">
        <v>14</v>
      </c>
      <c r="F267" s="46">
        <v>2540.4</v>
      </c>
      <c r="G267" s="46"/>
      <c r="H267" s="46">
        <v>1392</v>
      </c>
      <c r="I267" s="46">
        <v>1148.4000000000001</v>
      </c>
      <c r="J267" s="46">
        <v>1392</v>
      </c>
      <c r="K267" s="46">
        <f t="shared" si="20"/>
        <v>1392</v>
      </c>
      <c r="L267" s="25"/>
      <c r="M267" s="46">
        <f t="shared" si="21"/>
        <v>2540.4</v>
      </c>
      <c r="N267" s="46">
        <f t="shared" si="22"/>
        <v>0</v>
      </c>
      <c r="O267" s="46">
        <f t="shared" si="23"/>
        <v>1392</v>
      </c>
      <c r="P267" s="46">
        <f t="shared" si="24"/>
        <v>1148.4000000000001</v>
      </c>
      <c r="Q267" s="46">
        <f t="shared" si="19"/>
        <v>1392</v>
      </c>
      <c r="R267" s="15"/>
      <c r="S267" s="15"/>
    </row>
    <row r="268" spans="1:19" ht="15" hidden="1" customHeight="1" outlineLevel="1" x14ac:dyDescent="0.25">
      <c r="A268" s="318"/>
      <c r="B268" s="19"/>
      <c r="C268" s="30"/>
      <c r="D268" s="19">
        <v>2710</v>
      </c>
      <c r="E268" s="15" t="s">
        <v>20</v>
      </c>
      <c r="F268" s="46">
        <v>1596.7999999999997</v>
      </c>
      <c r="G268" s="46"/>
      <c r="H268" s="46">
        <v>0</v>
      </c>
      <c r="I268" s="46">
        <v>1596.8</v>
      </c>
      <c r="J268" s="46">
        <v>0</v>
      </c>
      <c r="K268" s="46">
        <f t="shared" si="20"/>
        <v>0</v>
      </c>
      <c r="L268" s="25"/>
      <c r="M268" s="46">
        <f>+F268</f>
        <v>1596.7999999999997</v>
      </c>
      <c r="N268" s="46">
        <f t="shared" si="22"/>
        <v>0</v>
      </c>
      <c r="O268" s="46">
        <f t="shared" si="23"/>
        <v>0</v>
      </c>
      <c r="P268" s="46">
        <f t="shared" si="24"/>
        <v>1596.8</v>
      </c>
      <c r="Q268" s="46">
        <f t="shared" si="19"/>
        <v>0</v>
      </c>
      <c r="R268" s="15"/>
      <c r="S268" s="15"/>
    </row>
    <row r="269" spans="1:19" ht="15" hidden="1" customHeight="1" outlineLevel="1" x14ac:dyDescent="0.25">
      <c r="A269" s="318"/>
      <c r="B269" s="19"/>
      <c r="C269" s="30"/>
      <c r="D269" s="19">
        <v>3290</v>
      </c>
      <c r="E269" s="15" t="s">
        <v>29</v>
      </c>
      <c r="F269" s="46">
        <v>2290</v>
      </c>
      <c r="G269" s="46"/>
      <c r="H269" s="46">
        <v>2204</v>
      </c>
      <c r="I269" s="46">
        <v>0</v>
      </c>
      <c r="J269" s="46">
        <v>2290</v>
      </c>
      <c r="K269" s="46">
        <f t="shared" si="20"/>
        <v>2290</v>
      </c>
      <c r="L269" s="25"/>
      <c r="M269" s="46">
        <f t="shared" ref="M269:M332" si="25">+F269</f>
        <v>2290</v>
      </c>
      <c r="N269" s="46">
        <f t="shared" si="22"/>
        <v>0</v>
      </c>
      <c r="O269" s="46">
        <f t="shared" si="23"/>
        <v>2204</v>
      </c>
      <c r="P269" s="46">
        <f t="shared" si="24"/>
        <v>0</v>
      </c>
      <c r="Q269" s="46">
        <f t="shared" si="19"/>
        <v>2290</v>
      </c>
      <c r="R269" s="15"/>
      <c r="S269" s="15"/>
    </row>
    <row r="270" spans="1:19" ht="15" hidden="1" customHeight="1" outlineLevel="1" x14ac:dyDescent="0.25">
      <c r="A270" s="318"/>
      <c r="B270" s="19"/>
      <c r="C270" s="30"/>
      <c r="D270" s="19">
        <v>3390</v>
      </c>
      <c r="E270" s="15" t="s">
        <v>122</v>
      </c>
      <c r="F270" s="46">
        <v>171300</v>
      </c>
      <c r="G270" s="46"/>
      <c r="H270" s="46">
        <v>49000</v>
      </c>
      <c r="I270" s="46">
        <v>120000</v>
      </c>
      <c r="J270" s="46">
        <v>51300</v>
      </c>
      <c r="K270" s="46">
        <f t="shared" si="20"/>
        <v>51300</v>
      </c>
      <c r="L270" s="25"/>
      <c r="M270" s="46">
        <f t="shared" si="25"/>
        <v>171300</v>
      </c>
      <c r="N270" s="46">
        <f t="shared" si="22"/>
        <v>0</v>
      </c>
      <c r="O270" s="46">
        <f t="shared" si="23"/>
        <v>49000</v>
      </c>
      <c r="P270" s="46">
        <f t="shared" si="24"/>
        <v>120000</v>
      </c>
      <c r="Q270" s="46">
        <f t="shared" si="19"/>
        <v>51300</v>
      </c>
      <c r="R270" s="15"/>
      <c r="S270" s="15"/>
    </row>
    <row r="271" spans="1:19" ht="15" hidden="1" customHeight="1" outlineLevel="1" x14ac:dyDescent="0.25">
      <c r="A271" s="318"/>
      <c r="B271" s="19"/>
      <c r="C271" s="30"/>
      <c r="D271" s="19">
        <v>3750</v>
      </c>
      <c r="E271" s="15" t="s">
        <v>36</v>
      </c>
      <c r="F271" s="46">
        <v>3000</v>
      </c>
      <c r="G271" s="46"/>
      <c r="H271" s="46">
        <v>714</v>
      </c>
      <c r="I271" s="46">
        <v>2286</v>
      </c>
      <c r="J271" s="46">
        <v>714</v>
      </c>
      <c r="K271" s="46">
        <f t="shared" si="20"/>
        <v>714</v>
      </c>
      <c r="L271" s="25"/>
      <c r="M271" s="46">
        <f t="shared" si="25"/>
        <v>3000</v>
      </c>
      <c r="N271" s="46">
        <f t="shared" si="22"/>
        <v>0</v>
      </c>
      <c r="O271" s="46">
        <f t="shared" si="23"/>
        <v>714</v>
      </c>
      <c r="P271" s="46">
        <f t="shared" si="24"/>
        <v>2286</v>
      </c>
      <c r="Q271" s="46">
        <f t="shared" si="19"/>
        <v>714</v>
      </c>
      <c r="R271" s="15"/>
      <c r="S271" s="15"/>
    </row>
    <row r="272" spans="1:19" ht="15" hidden="1" customHeight="1" outlineLevel="1" x14ac:dyDescent="0.25">
      <c r="A272" s="318"/>
      <c r="B272" s="19"/>
      <c r="C272" s="30"/>
      <c r="D272" s="19">
        <v>3820</v>
      </c>
      <c r="E272" s="15" t="s">
        <v>38</v>
      </c>
      <c r="F272" s="46">
        <v>660</v>
      </c>
      <c r="G272" s="46"/>
      <c r="H272" s="46">
        <v>655.4</v>
      </c>
      <c r="I272" s="46">
        <v>0</v>
      </c>
      <c r="J272" s="46">
        <v>660</v>
      </c>
      <c r="K272" s="46">
        <f t="shared" si="20"/>
        <v>660</v>
      </c>
      <c r="L272" s="25"/>
      <c r="M272" s="46">
        <f t="shared" si="25"/>
        <v>660</v>
      </c>
      <c r="N272" s="46">
        <f t="shared" si="22"/>
        <v>0</v>
      </c>
      <c r="O272" s="46">
        <f t="shared" si="23"/>
        <v>655.4</v>
      </c>
      <c r="P272" s="46">
        <f t="shared" si="24"/>
        <v>0</v>
      </c>
      <c r="Q272" s="46">
        <f t="shared" si="19"/>
        <v>660</v>
      </c>
      <c r="R272" s="15"/>
      <c r="S272" s="15"/>
    </row>
    <row r="273" spans="1:19" ht="15" hidden="1" customHeight="1" outlineLevel="1" x14ac:dyDescent="0.25">
      <c r="A273" s="318"/>
      <c r="B273" s="19"/>
      <c r="C273" s="30"/>
      <c r="D273" s="19">
        <v>4412</v>
      </c>
      <c r="E273" s="15" t="s">
        <v>45</v>
      </c>
      <c r="F273" s="46">
        <v>8000</v>
      </c>
      <c r="G273" s="46"/>
      <c r="H273" s="46">
        <v>0</v>
      </c>
      <c r="I273" s="46">
        <v>8000</v>
      </c>
      <c r="J273" s="46">
        <v>0</v>
      </c>
      <c r="K273" s="46">
        <f t="shared" si="20"/>
        <v>0</v>
      </c>
      <c r="L273" s="25"/>
      <c r="M273" s="46">
        <f t="shared" si="25"/>
        <v>8000</v>
      </c>
      <c r="N273" s="46">
        <f t="shared" si="22"/>
        <v>0</v>
      </c>
      <c r="O273" s="46">
        <f t="shared" si="23"/>
        <v>0</v>
      </c>
      <c r="P273" s="46">
        <f t="shared" si="24"/>
        <v>8000</v>
      </c>
      <c r="Q273" s="46">
        <f t="shared" si="19"/>
        <v>0</v>
      </c>
      <c r="R273" s="15"/>
      <c r="S273" s="15"/>
    </row>
    <row r="274" spans="1:19" collapsed="1" x14ac:dyDescent="0.25">
      <c r="A274" s="318"/>
      <c r="B274" s="19">
        <v>16010</v>
      </c>
      <c r="C274" s="30" t="s">
        <v>245</v>
      </c>
      <c r="D274" s="19">
        <v>2110</v>
      </c>
      <c r="E274" s="15" t="s">
        <v>78</v>
      </c>
      <c r="F274" s="46">
        <v>11046.310000000001</v>
      </c>
      <c r="G274" s="46"/>
      <c r="H274" s="46">
        <v>0</v>
      </c>
      <c r="I274" s="46">
        <v>11046.310000000001</v>
      </c>
      <c r="J274" s="46">
        <v>0</v>
      </c>
      <c r="K274" s="46">
        <f t="shared" si="20"/>
        <v>0</v>
      </c>
      <c r="L274" s="25"/>
      <c r="M274" s="46">
        <f t="shared" si="25"/>
        <v>11046.310000000001</v>
      </c>
      <c r="N274" s="46">
        <f t="shared" si="22"/>
        <v>0</v>
      </c>
      <c r="O274" s="46">
        <f t="shared" si="23"/>
        <v>0</v>
      </c>
      <c r="P274" s="46">
        <f t="shared" si="24"/>
        <v>11046.310000000001</v>
      </c>
      <c r="Q274" s="46">
        <f t="shared" si="19"/>
        <v>0</v>
      </c>
      <c r="R274" s="15"/>
      <c r="S274" s="15"/>
    </row>
    <row r="275" spans="1:19" ht="15" hidden="1" customHeight="1" outlineLevel="1" x14ac:dyDescent="0.25">
      <c r="A275" s="318"/>
      <c r="B275" s="19"/>
      <c r="C275" s="30"/>
      <c r="D275" s="19">
        <v>2210</v>
      </c>
      <c r="E275" s="15" t="s">
        <v>14</v>
      </c>
      <c r="F275" s="46">
        <v>0</v>
      </c>
      <c r="G275" s="46"/>
      <c r="H275" s="46">
        <v>0</v>
      </c>
      <c r="I275" s="46">
        <v>0</v>
      </c>
      <c r="J275" s="46">
        <v>0</v>
      </c>
      <c r="K275" s="46">
        <f t="shared" si="20"/>
        <v>0</v>
      </c>
      <c r="L275" s="25"/>
      <c r="M275" s="46">
        <f t="shared" si="25"/>
        <v>0</v>
      </c>
      <c r="N275" s="46">
        <f t="shared" si="22"/>
        <v>0</v>
      </c>
      <c r="O275" s="46">
        <f t="shared" si="23"/>
        <v>0</v>
      </c>
      <c r="P275" s="46">
        <f t="shared" si="24"/>
        <v>0</v>
      </c>
      <c r="Q275" s="46">
        <f t="shared" si="19"/>
        <v>0</v>
      </c>
      <c r="R275" s="15"/>
      <c r="S275" s="15"/>
    </row>
    <row r="276" spans="1:19" ht="15" hidden="1" customHeight="1" outlineLevel="1" x14ac:dyDescent="0.25">
      <c r="A276" s="318"/>
      <c r="B276" s="19"/>
      <c r="C276" s="30"/>
      <c r="D276" s="19">
        <v>3820</v>
      </c>
      <c r="E276" s="15" t="s">
        <v>38</v>
      </c>
      <c r="F276" s="46">
        <v>23200</v>
      </c>
      <c r="G276" s="46"/>
      <c r="H276" s="46">
        <v>0</v>
      </c>
      <c r="I276" s="46">
        <v>23200</v>
      </c>
      <c r="J276" s="46">
        <v>0</v>
      </c>
      <c r="K276" s="46">
        <f t="shared" si="20"/>
        <v>0</v>
      </c>
      <c r="L276" s="25"/>
      <c r="M276" s="46">
        <f t="shared" si="25"/>
        <v>23200</v>
      </c>
      <c r="N276" s="46">
        <f t="shared" si="22"/>
        <v>0</v>
      </c>
      <c r="O276" s="46">
        <f t="shared" si="23"/>
        <v>0</v>
      </c>
      <c r="P276" s="46">
        <f t="shared" si="24"/>
        <v>23200</v>
      </c>
      <c r="Q276" s="46">
        <f t="shared" si="19"/>
        <v>0</v>
      </c>
      <c r="R276" s="15"/>
      <c r="S276" s="15"/>
    </row>
    <row r="277" spans="1:19" ht="36.75" collapsed="1" x14ac:dyDescent="0.25">
      <c r="A277" s="318"/>
      <c r="B277" s="19">
        <v>16221</v>
      </c>
      <c r="C277" s="32" t="s">
        <v>409</v>
      </c>
      <c r="D277" s="19"/>
      <c r="E277" s="15" t="s">
        <v>84</v>
      </c>
      <c r="F277" s="46">
        <v>1494000</v>
      </c>
      <c r="G277" s="46">
        <v>444399.18</v>
      </c>
      <c r="H277" s="46">
        <v>0</v>
      </c>
      <c r="I277" s="46">
        <v>1438601.84</v>
      </c>
      <c r="J277" s="46">
        <v>55398.159999999916</v>
      </c>
      <c r="K277" s="46">
        <f t="shared" si="20"/>
        <v>55398.159999999916</v>
      </c>
      <c r="L277" s="25"/>
      <c r="M277" s="46">
        <f t="shared" si="25"/>
        <v>1494000</v>
      </c>
      <c r="N277" s="46">
        <f t="shared" si="22"/>
        <v>444399.18</v>
      </c>
      <c r="O277" s="46">
        <f t="shared" si="23"/>
        <v>0</v>
      </c>
      <c r="P277" s="46">
        <f t="shared" si="24"/>
        <v>1438601.84</v>
      </c>
      <c r="Q277" s="46">
        <f t="shared" si="19"/>
        <v>55398.159999999916</v>
      </c>
      <c r="R277" s="15">
        <v>100</v>
      </c>
      <c r="S277" s="15">
        <v>56</v>
      </c>
    </row>
    <row r="278" spans="1:19" ht="36.75" x14ac:dyDescent="0.25">
      <c r="A278" s="318"/>
      <c r="B278" s="19">
        <v>16222</v>
      </c>
      <c r="C278" s="32" t="s">
        <v>410</v>
      </c>
      <c r="D278" s="19"/>
      <c r="E278" s="15" t="s">
        <v>84</v>
      </c>
      <c r="F278" s="46">
        <v>819899</v>
      </c>
      <c r="G278" s="46">
        <v>245292.08</v>
      </c>
      <c r="H278" s="46">
        <v>0</v>
      </c>
      <c r="I278" s="46">
        <v>764674.21</v>
      </c>
      <c r="J278" s="46">
        <v>55224.790000000037</v>
      </c>
      <c r="K278" s="46">
        <f t="shared" si="20"/>
        <v>55224.790000000037</v>
      </c>
      <c r="L278" s="25"/>
      <c r="M278" s="46">
        <f t="shared" si="25"/>
        <v>819899</v>
      </c>
      <c r="N278" s="46">
        <f t="shared" si="22"/>
        <v>245292.08</v>
      </c>
      <c r="O278" s="46">
        <f t="shared" si="23"/>
        <v>0</v>
      </c>
      <c r="P278" s="46">
        <f t="shared" si="24"/>
        <v>764674.21</v>
      </c>
      <c r="Q278" s="46">
        <f t="shared" si="19"/>
        <v>55224.790000000037</v>
      </c>
      <c r="R278" s="15">
        <v>100</v>
      </c>
      <c r="S278" s="15">
        <v>0</v>
      </c>
    </row>
    <row r="279" spans="1:19" x14ac:dyDescent="0.25">
      <c r="A279" s="318"/>
      <c r="B279" s="19">
        <v>16012</v>
      </c>
      <c r="C279" s="30" t="s">
        <v>252</v>
      </c>
      <c r="D279" s="19">
        <v>2150</v>
      </c>
      <c r="E279" s="15" t="s">
        <v>118</v>
      </c>
      <c r="F279" s="46">
        <v>31572</v>
      </c>
      <c r="G279" s="46"/>
      <c r="H279" s="46">
        <v>0</v>
      </c>
      <c r="I279" s="46">
        <v>29000</v>
      </c>
      <c r="J279" s="46">
        <v>2572</v>
      </c>
      <c r="K279" s="46">
        <f t="shared" si="20"/>
        <v>2572</v>
      </c>
      <c r="L279" s="25"/>
      <c r="M279" s="46">
        <f t="shared" si="25"/>
        <v>31572</v>
      </c>
      <c r="N279" s="46">
        <f t="shared" si="22"/>
        <v>0</v>
      </c>
      <c r="O279" s="46">
        <f t="shared" si="23"/>
        <v>0</v>
      </c>
      <c r="P279" s="46">
        <f t="shared" si="24"/>
        <v>29000</v>
      </c>
      <c r="Q279" s="46">
        <f t="shared" si="19"/>
        <v>2572</v>
      </c>
      <c r="R279" s="15">
        <v>100</v>
      </c>
      <c r="S279" s="15">
        <v>90</v>
      </c>
    </row>
    <row r="280" spans="1:19" x14ac:dyDescent="0.25">
      <c r="A280" s="318"/>
      <c r="B280" s="19">
        <v>146001</v>
      </c>
      <c r="C280" s="30" t="s">
        <v>283</v>
      </c>
      <c r="D280" s="19">
        <v>1130</v>
      </c>
      <c r="E280" s="15" t="s">
        <v>5</v>
      </c>
      <c r="F280" s="46">
        <v>1355000.0000000005</v>
      </c>
      <c r="G280" s="46"/>
      <c r="H280" s="46">
        <v>0</v>
      </c>
      <c r="I280" s="46">
        <v>893755.29999999993</v>
      </c>
      <c r="J280" s="46">
        <v>461244.70000000054</v>
      </c>
      <c r="K280" s="46">
        <f t="shared" si="20"/>
        <v>461244.70000000054</v>
      </c>
      <c r="L280" s="25"/>
      <c r="M280" s="46">
        <f t="shared" si="25"/>
        <v>1355000.0000000005</v>
      </c>
      <c r="N280" s="46">
        <f t="shared" si="22"/>
        <v>0</v>
      </c>
      <c r="O280" s="46">
        <f t="shared" si="23"/>
        <v>0</v>
      </c>
      <c r="P280" s="47">
        <f>+I280+1753899.46</f>
        <v>2647654.7599999998</v>
      </c>
      <c r="Q280" s="46">
        <f t="shared" si="19"/>
        <v>-1292654.7599999993</v>
      </c>
      <c r="R280" s="15">
        <v>100</v>
      </c>
      <c r="S280" s="15">
        <v>39</v>
      </c>
    </row>
    <row r="281" spans="1:19" x14ac:dyDescent="0.25">
      <c r="A281" s="318"/>
      <c r="B281" s="19">
        <v>16017</v>
      </c>
      <c r="C281" s="30" t="s">
        <v>289</v>
      </c>
      <c r="D281" s="19">
        <v>3390</v>
      </c>
      <c r="E281" s="15" t="s">
        <v>122</v>
      </c>
      <c r="F281" s="46">
        <v>34104</v>
      </c>
      <c r="G281" s="46"/>
      <c r="H281" s="46">
        <v>0</v>
      </c>
      <c r="I281" s="46">
        <v>0</v>
      </c>
      <c r="J281" s="46">
        <v>34104</v>
      </c>
      <c r="K281" s="46">
        <f t="shared" si="20"/>
        <v>34104</v>
      </c>
      <c r="L281" s="25"/>
      <c r="M281" s="46">
        <f t="shared" si="25"/>
        <v>34104</v>
      </c>
      <c r="N281" s="46">
        <f t="shared" si="22"/>
        <v>0</v>
      </c>
      <c r="O281" s="46">
        <f t="shared" si="23"/>
        <v>0</v>
      </c>
      <c r="P281" s="46">
        <f>+I281</f>
        <v>0</v>
      </c>
      <c r="Q281" s="46">
        <f t="shared" si="19"/>
        <v>34104</v>
      </c>
      <c r="R281" s="15">
        <v>100</v>
      </c>
      <c r="S281" s="15">
        <v>96</v>
      </c>
    </row>
    <row r="282" spans="1:19" x14ac:dyDescent="0.25">
      <c r="A282" s="318"/>
      <c r="B282" s="19">
        <v>16032</v>
      </c>
      <c r="C282" s="30" t="s">
        <v>290</v>
      </c>
      <c r="D282" s="19">
        <v>2150</v>
      </c>
      <c r="E282" s="15" t="s">
        <v>118</v>
      </c>
      <c r="F282" s="46">
        <v>12446.8</v>
      </c>
      <c r="G282" s="46"/>
      <c r="H282" s="46">
        <v>0</v>
      </c>
      <c r="I282" s="46">
        <v>12446.8</v>
      </c>
      <c r="J282" s="46">
        <v>0</v>
      </c>
      <c r="K282" s="46">
        <f t="shared" si="20"/>
        <v>0</v>
      </c>
      <c r="L282" s="25"/>
      <c r="M282" s="46">
        <f t="shared" si="25"/>
        <v>12446.8</v>
      </c>
      <c r="N282" s="46">
        <f t="shared" si="22"/>
        <v>0</v>
      </c>
      <c r="O282" s="46">
        <f t="shared" si="23"/>
        <v>0</v>
      </c>
      <c r="P282" s="46">
        <f>+I282</f>
        <v>12446.8</v>
      </c>
      <c r="Q282" s="46">
        <f t="shared" si="19"/>
        <v>0</v>
      </c>
      <c r="R282" s="15">
        <v>100</v>
      </c>
      <c r="S282" s="15">
        <v>93</v>
      </c>
    </row>
    <row r="283" spans="1:19" x14ac:dyDescent="0.25">
      <c r="A283" s="318"/>
      <c r="B283" s="19">
        <v>16014</v>
      </c>
      <c r="C283" s="30" t="s">
        <v>291</v>
      </c>
      <c r="D283" s="19">
        <v>2150</v>
      </c>
      <c r="E283" s="15" t="s">
        <v>118</v>
      </c>
      <c r="F283" s="46">
        <v>7948.6200000000008</v>
      </c>
      <c r="G283" s="46"/>
      <c r="H283" s="46">
        <v>1241.2</v>
      </c>
      <c r="I283" s="46">
        <v>5510</v>
      </c>
      <c r="J283" s="46">
        <v>2438.6200000000008</v>
      </c>
      <c r="K283" s="46">
        <f t="shared" si="20"/>
        <v>2438.6200000000008</v>
      </c>
      <c r="L283" s="25"/>
      <c r="M283" s="46">
        <f t="shared" si="25"/>
        <v>7948.6200000000008</v>
      </c>
      <c r="N283" s="46">
        <f t="shared" si="22"/>
        <v>0</v>
      </c>
      <c r="O283" s="46">
        <f t="shared" si="23"/>
        <v>1241.2</v>
      </c>
      <c r="P283" s="47">
        <f>+I283+227762.87</f>
        <v>233272.87</v>
      </c>
      <c r="Q283" s="46">
        <f t="shared" si="19"/>
        <v>-225324.25</v>
      </c>
      <c r="R283" s="15">
        <v>100</v>
      </c>
      <c r="S283" s="15">
        <v>75</v>
      </c>
    </row>
    <row r="284" spans="1:19" x14ac:dyDescent="0.25">
      <c r="A284" s="318"/>
      <c r="B284" s="19">
        <v>16031</v>
      </c>
      <c r="C284" s="30" t="s">
        <v>292</v>
      </c>
      <c r="D284" s="19"/>
      <c r="E284" s="15" t="s">
        <v>45</v>
      </c>
      <c r="F284" s="46">
        <v>41906.46</v>
      </c>
      <c r="G284" s="46"/>
      <c r="H284" s="46">
        <v>0</v>
      </c>
      <c r="I284" s="46">
        <v>41899</v>
      </c>
      <c r="J284" s="46">
        <v>7.4599999999991269</v>
      </c>
      <c r="K284" s="46">
        <f t="shared" si="20"/>
        <v>7.4599999999991269</v>
      </c>
      <c r="L284" s="25"/>
      <c r="M284" s="46">
        <f t="shared" si="25"/>
        <v>41906.46</v>
      </c>
      <c r="N284" s="46">
        <f t="shared" si="22"/>
        <v>0</v>
      </c>
      <c r="O284" s="46">
        <f t="shared" si="23"/>
        <v>0</v>
      </c>
      <c r="P284" s="46">
        <f>+I284</f>
        <v>41899</v>
      </c>
      <c r="Q284" s="46">
        <f t="shared" si="19"/>
        <v>7.4599999999991269</v>
      </c>
      <c r="R284" s="15">
        <v>100</v>
      </c>
      <c r="S284" s="15">
        <v>93</v>
      </c>
    </row>
    <row r="285" spans="1:19" x14ac:dyDescent="0.25">
      <c r="A285" s="318"/>
      <c r="B285" s="19">
        <v>16018</v>
      </c>
      <c r="C285" s="30" t="s">
        <v>293</v>
      </c>
      <c r="D285" s="19">
        <v>2610</v>
      </c>
      <c r="E285" s="15" t="s">
        <v>2</v>
      </c>
      <c r="F285" s="46">
        <v>781.18</v>
      </c>
      <c r="G285" s="46"/>
      <c r="H285" s="46">
        <v>501.19</v>
      </c>
      <c r="I285" s="46">
        <v>0</v>
      </c>
      <c r="J285" s="46">
        <v>781.18</v>
      </c>
      <c r="K285" s="46">
        <f t="shared" si="20"/>
        <v>781.18</v>
      </c>
      <c r="L285" s="25"/>
      <c r="M285" s="46">
        <f t="shared" si="25"/>
        <v>781.18</v>
      </c>
      <c r="N285" s="46">
        <f t="shared" si="22"/>
        <v>0</v>
      </c>
      <c r="O285" s="46">
        <f t="shared" si="23"/>
        <v>501.19</v>
      </c>
      <c r="P285" s="46">
        <f t="shared" ref="P285:P310" si="26">+I285</f>
        <v>0</v>
      </c>
      <c r="Q285" s="46">
        <f t="shared" si="19"/>
        <v>781.18</v>
      </c>
      <c r="R285" s="15">
        <v>98</v>
      </c>
      <c r="S285" s="15">
        <v>53</v>
      </c>
    </row>
    <row r="286" spans="1:19" x14ac:dyDescent="0.25">
      <c r="A286" s="318"/>
      <c r="B286" s="19">
        <v>16019</v>
      </c>
      <c r="C286" s="30" t="s">
        <v>294</v>
      </c>
      <c r="D286" s="19">
        <v>2110</v>
      </c>
      <c r="E286" s="15" t="s">
        <v>78</v>
      </c>
      <c r="F286" s="46">
        <v>6980.32</v>
      </c>
      <c r="G286" s="46"/>
      <c r="H286" s="46">
        <v>5217.6499999999996</v>
      </c>
      <c r="I286" s="46">
        <v>0</v>
      </c>
      <c r="J286" s="46">
        <v>6980.32</v>
      </c>
      <c r="K286" s="46">
        <f t="shared" si="20"/>
        <v>6980.32</v>
      </c>
      <c r="L286" s="25"/>
      <c r="M286" s="46">
        <f t="shared" si="25"/>
        <v>6980.32</v>
      </c>
      <c r="N286" s="46">
        <f t="shared" si="22"/>
        <v>0</v>
      </c>
      <c r="O286" s="46">
        <f t="shared" si="23"/>
        <v>5217.6499999999996</v>
      </c>
      <c r="P286" s="46">
        <f t="shared" si="26"/>
        <v>0</v>
      </c>
      <c r="Q286" s="46">
        <f t="shared" si="19"/>
        <v>6980.32</v>
      </c>
      <c r="R286" s="15">
        <v>100</v>
      </c>
      <c r="S286" s="15">
        <v>100</v>
      </c>
    </row>
    <row r="287" spans="1:19" ht="15" hidden="1" customHeight="1" outlineLevel="1" x14ac:dyDescent="0.25">
      <c r="A287" s="318"/>
      <c r="B287" s="19"/>
      <c r="C287" s="30"/>
      <c r="D287" s="19">
        <v>3992</v>
      </c>
      <c r="E287" s="15" t="s">
        <v>74</v>
      </c>
      <c r="F287" s="46">
        <v>500000.00000000006</v>
      </c>
      <c r="G287" s="46"/>
      <c r="H287" s="46">
        <v>3619.2</v>
      </c>
      <c r="I287" s="46">
        <v>494811.22</v>
      </c>
      <c r="J287" s="46">
        <v>5188.7800000000861</v>
      </c>
      <c r="K287" s="46">
        <f t="shared" si="20"/>
        <v>5188.7800000000861</v>
      </c>
      <c r="L287" s="25"/>
      <c r="M287" s="46">
        <f t="shared" si="25"/>
        <v>500000.00000000006</v>
      </c>
      <c r="N287" s="46">
        <f t="shared" si="22"/>
        <v>0</v>
      </c>
      <c r="O287" s="46">
        <f t="shared" si="23"/>
        <v>3619.2</v>
      </c>
      <c r="P287" s="46">
        <f t="shared" si="26"/>
        <v>494811.22</v>
      </c>
      <c r="Q287" s="46">
        <f t="shared" si="19"/>
        <v>5188.7800000000861</v>
      </c>
      <c r="R287" s="15"/>
      <c r="S287" s="15"/>
    </row>
    <row r="288" spans="1:19" collapsed="1" x14ac:dyDescent="0.25">
      <c r="A288" s="318"/>
      <c r="B288" s="19">
        <v>16030</v>
      </c>
      <c r="C288" s="30" t="s">
        <v>295</v>
      </c>
      <c r="D288" s="19">
        <v>2150</v>
      </c>
      <c r="E288" s="15" t="s">
        <v>118</v>
      </c>
      <c r="F288" s="46">
        <v>7929.6</v>
      </c>
      <c r="G288" s="46"/>
      <c r="H288" s="46">
        <v>1085.5999999999999</v>
      </c>
      <c r="I288" s="46">
        <v>6844</v>
      </c>
      <c r="J288" s="46">
        <v>1085.6000000000004</v>
      </c>
      <c r="K288" s="46">
        <f t="shared" si="20"/>
        <v>1085.6000000000004</v>
      </c>
      <c r="L288" s="25"/>
      <c r="M288" s="46">
        <f t="shared" si="25"/>
        <v>7929.6</v>
      </c>
      <c r="N288" s="46">
        <f t="shared" si="22"/>
        <v>0</v>
      </c>
      <c r="O288" s="46">
        <f t="shared" si="23"/>
        <v>1085.5999999999999</v>
      </c>
      <c r="P288" s="46">
        <f t="shared" si="26"/>
        <v>6844</v>
      </c>
      <c r="Q288" s="46">
        <f t="shared" si="19"/>
        <v>1085.6000000000004</v>
      </c>
      <c r="R288" s="15"/>
      <c r="S288" s="15"/>
    </row>
    <row r="289" spans="1:19" ht="15" hidden="1" customHeight="1" outlineLevel="1" x14ac:dyDescent="0.25">
      <c r="A289" s="318"/>
      <c r="B289" s="19"/>
      <c r="C289" s="30"/>
      <c r="D289" s="19">
        <v>2210</v>
      </c>
      <c r="E289" s="15" t="s">
        <v>14</v>
      </c>
      <c r="F289" s="46">
        <v>0</v>
      </c>
      <c r="G289" s="46"/>
      <c r="H289" s="46">
        <v>0</v>
      </c>
      <c r="I289" s="46">
        <v>0</v>
      </c>
      <c r="J289" s="46">
        <v>0</v>
      </c>
      <c r="K289" s="46">
        <f t="shared" si="20"/>
        <v>0</v>
      </c>
      <c r="L289" s="25"/>
      <c r="M289" s="46">
        <f t="shared" si="25"/>
        <v>0</v>
      </c>
      <c r="N289" s="46">
        <f t="shared" si="22"/>
        <v>0</v>
      </c>
      <c r="O289" s="46">
        <f t="shared" si="23"/>
        <v>0</v>
      </c>
      <c r="P289" s="46">
        <f t="shared" si="26"/>
        <v>0</v>
      </c>
      <c r="Q289" s="46">
        <f t="shared" si="19"/>
        <v>0</v>
      </c>
      <c r="R289" s="15"/>
      <c r="S289" s="15"/>
    </row>
    <row r="290" spans="1:19" ht="15" hidden="1" customHeight="1" outlineLevel="1" x14ac:dyDescent="0.25">
      <c r="A290" s="318"/>
      <c r="B290" s="19"/>
      <c r="C290" s="30"/>
      <c r="D290" s="19">
        <v>3290</v>
      </c>
      <c r="E290" s="15" t="s">
        <v>29</v>
      </c>
      <c r="F290" s="46">
        <v>10440</v>
      </c>
      <c r="G290" s="46"/>
      <c r="H290" s="46">
        <v>0</v>
      </c>
      <c r="I290" s="46">
        <v>10440</v>
      </c>
      <c r="J290" s="46">
        <v>0</v>
      </c>
      <c r="K290" s="46">
        <f t="shared" si="20"/>
        <v>0</v>
      </c>
      <c r="L290" s="25"/>
      <c r="M290" s="46">
        <f t="shared" si="25"/>
        <v>10440</v>
      </c>
      <c r="N290" s="46">
        <f t="shared" si="22"/>
        <v>0</v>
      </c>
      <c r="O290" s="46">
        <f t="shared" si="23"/>
        <v>0</v>
      </c>
      <c r="P290" s="46">
        <f t="shared" si="26"/>
        <v>10440</v>
      </c>
      <c r="Q290" s="46">
        <f t="shared" si="19"/>
        <v>0</v>
      </c>
      <c r="R290" s="15"/>
      <c r="S290" s="15"/>
    </row>
    <row r="291" spans="1:19" ht="15" hidden="1" customHeight="1" outlineLevel="1" x14ac:dyDescent="0.25">
      <c r="A291" s="318"/>
      <c r="B291" s="19"/>
      <c r="C291" s="30"/>
      <c r="D291" s="19">
        <v>3390</v>
      </c>
      <c r="E291" s="15" t="s">
        <v>122</v>
      </c>
      <c r="F291" s="46">
        <v>19000</v>
      </c>
      <c r="G291" s="46"/>
      <c r="H291" s="46">
        <v>0</v>
      </c>
      <c r="I291" s="46">
        <v>19000</v>
      </c>
      <c r="J291" s="46">
        <v>0</v>
      </c>
      <c r="K291" s="46">
        <f t="shared" si="20"/>
        <v>0</v>
      </c>
      <c r="L291" s="25"/>
      <c r="M291" s="46">
        <f t="shared" si="25"/>
        <v>19000</v>
      </c>
      <c r="N291" s="46">
        <f t="shared" si="22"/>
        <v>0</v>
      </c>
      <c r="O291" s="46">
        <f t="shared" si="23"/>
        <v>0</v>
      </c>
      <c r="P291" s="46">
        <f t="shared" si="26"/>
        <v>19000</v>
      </c>
      <c r="Q291" s="46">
        <f t="shared" si="19"/>
        <v>0</v>
      </c>
      <c r="R291" s="15"/>
      <c r="S291" s="15"/>
    </row>
    <row r="292" spans="1:19" ht="15" hidden="1" customHeight="1" outlineLevel="1" x14ac:dyDescent="0.25">
      <c r="A292" s="318"/>
      <c r="B292" s="19"/>
      <c r="C292" s="30"/>
      <c r="D292" s="19">
        <v>3610</v>
      </c>
      <c r="E292" s="15" t="s">
        <v>121</v>
      </c>
      <c r="F292" s="46">
        <v>242999.99999999997</v>
      </c>
      <c r="G292" s="46"/>
      <c r="H292" s="46">
        <v>0</v>
      </c>
      <c r="I292" s="46">
        <v>207441.41</v>
      </c>
      <c r="J292" s="46">
        <v>35558.589999999967</v>
      </c>
      <c r="K292" s="46">
        <f t="shared" si="20"/>
        <v>35558.589999999967</v>
      </c>
      <c r="L292" s="25"/>
      <c r="M292" s="46">
        <f t="shared" si="25"/>
        <v>242999.99999999997</v>
      </c>
      <c r="N292" s="46">
        <f t="shared" si="22"/>
        <v>0</v>
      </c>
      <c r="O292" s="46">
        <f t="shared" si="23"/>
        <v>0</v>
      </c>
      <c r="P292" s="46">
        <f t="shared" si="26"/>
        <v>207441.41</v>
      </c>
      <c r="Q292" s="46">
        <f t="shared" si="19"/>
        <v>35558.589999999967</v>
      </c>
      <c r="R292" s="15"/>
      <c r="S292" s="15"/>
    </row>
    <row r="293" spans="1:19" ht="15" hidden="1" customHeight="1" outlineLevel="1" x14ac:dyDescent="0.25">
      <c r="A293" s="318"/>
      <c r="B293" s="19"/>
      <c r="C293" s="30"/>
      <c r="D293" s="19">
        <v>3820</v>
      </c>
      <c r="E293" s="15" t="s">
        <v>38</v>
      </c>
      <c r="F293" s="46">
        <v>46000.000000000007</v>
      </c>
      <c r="G293" s="46"/>
      <c r="H293" s="46">
        <v>4050.02</v>
      </c>
      <c r="I293" s="46">
        <v>40000</v>
      </c>
      <c r="J293" s="46">
        <v>6000.0000000000073</v>
      </c>
      <c r="K293" s="46">
        <f t="shared" si="20"/>
        <v>6000.0000000000073</v>
      </c>
      <c r="L293" s="25"/>
      <c r="M293" s="46">
        <f t="shared" si="25"/>
        <v>46000.000000000007</v>
      </c>
      <c r="N293" s="46">
        <f t="shared" si="22"/>
        <v>0</v>
      </c>
      <c r="O293" s="46">
        <f t="shared" si="23"/>
        <v>4050.02</v>
      </c>
      <c r="P293" s="46">
        <f t="shared" si="26"/>
        <v>40000</v>
      </c>
      <c r="Q293" s="46">
        <f t="shared" si="19"/>
        <v>6000.0000000000073</v>
      </c>
      <c r="R293" s="15"/>
      <c r="S293" s="15"/>
    </row>
    <row r="294" spans="1:19" ht="15" hidden="1" customHeight="1" outlineLevel="1" x14ac:dyDescent="0.25">
      <c r="A294" s="318"/>
      <c r="B294" s="19"/>
      <c r="C294" s="30"/>
      <c r="D294" s="19">
        <v>3190</v>
      </c>
      <c r="E294" s="15" t="s">
        <v>25</v>
      </c>
      <c r="F294" s="46">
        <v>0</v>
      </c>
      <c r="G294" s="46"/>
      <c r="H294" s="46">
        <v>0</v>
      </c>
      <c r="I294" s="46">
        <v>0</v>
      </c>
      <c r="J294" s="46">
        <v>0</v>
      </c>
      <c r="K294" s="46">
        <f t="shared" si="20"/>
        <v>0</v>
      </c>
      <c r="L294" s="25"/>
      <c r="M294" s="46">
        <f t="shared" si="25"/>
        <v>0</v>
      </c>
      <c r="N294" s="46">
        <f t="shared" si="22"/>
        <v>0</v>
      </c>
      <c r="O294" s="46">
        <f t="shared" si="23"/>
        <v>0</v>
      </c>
      <c r="P294" s="46">
        <f t="shared" si="26"/>
        <v>0</v>
      </c>
      <c r="Q294" s="46">
        <f t="shared" si="19"/>
        <v>0</v>
      </c>
      <c r="R294" s="15"/>
      <c r="S294" s="15"/>
    </row>
    <row r="295" spans="1:19" collapsed="1" x14ac:dyDescent="0.25">
      <c r="A295" s="318"/>
      <c r="B295" s="19">
        <v>16035</v>
      </c>
      <c r="C295" s="30" t="s">
        <v>296</v>
      </c>
      <c r="D295" s="19">
        <v>3340</v>
      </c>
      <c r="E295" s="15" t="s">
        <v>127</v>
      </c>
      <c r="F295" s="46">
        <v>719200</v>
      </c>
      <c r="G295" s="46"/>
      <c r="H295" s="46">
        <v>0</v>
      </c>
      <c r="I295" s="46">
        <v>287680</v>
      </c>
      <c r="J295" s="46">
        <v>431520</v>
      </c>
      <c r="K295" s="46">
        <f t="shared" si="20"/>
        <v>431520</v>
      </c>
      <c r="L295" s="25"/>
      <c r="M295" s="46">
        <f t="shared" si="25"/>
        <v>719200</v>
      </c>
      <c r="N295" s="46">
        <f t="shared" si="22"/>
        <v>0</v>
      </c>
      <c r="O295" s="46">
        <f t="shared" si="23"/>
        <v>0</v>
      </c>
      <c r="P295" s="46">
        <f t="shared" si="26"/>
        <v>287680</v>
      </c>
      <c r="Q295" s="46">
        <f t="shared" si="19"/>
        <v>431520</v>
      </c>
      <c r="R295" s="15"/>
      <c r="S295" s="15"/>
    </row>
    <row r="296" spans="1:19" ht="15" hidden="1" customHeight="1" outlineLevel="1" x14ac:dyDescent="0.25">
      <c r="A296" s="318"/>
      <c r="B296" s="19"/>
      <c r="C296" s="30"/>
      <c r="D296" s="19">
        <v>6140</v>
      </c>
      <c r="E296" s="15" t="s">
        <v>84</v>
      </c>
      <c r="F296" s="46">
        <v>1000000</v>
      </c>
      <c r="G296" s="46"/>
      <c r="H296" s="46">
        <v>0</v>
      </c>
      <c r="I296" s="46">
        <v>0</v>
      </c>
      <c r="J296" s="46">
        <v>1000000</v>
      </c>
      <c r="K296" s="46">
        <f t="shared" si="20"/>
        <v>1000000</v>
      </c>
      <c r="L296" s="25"/>
      <c r="M296" s="46">
        <f t="shared" si="25"/>
        <v>1000000</v>
      </c>
      <c r="N296" s="46">
        <f t="shared" si="22"/>
        <v>0</v>
      </c>
      <c r="O296" s="46">
        <f t="shared" si="23"/>
        <v>0</v>
      </c>
      <c r="P296" s="46">
        <f t="shared" si="26"/>
        <v>0</v>
      </c>
      <c r="Q296" s="46">
        <f t="shared" si="19"/>
        <v>1000000</v>
      </c>
      <c r="R296" s="15"/>
      <c r="S296" s="15"/>
    </row>
    <row r="297" spans="1:19" collapsed="1" x14ac:dyDescent="0.25">
      <c r="A297" s="318"/>
      <c r="B297" s="19">
        <v>16034</v>
      </c>
      <c r="C297" s="30" t="s">
        <v>322</v>
      </c>
      <c r="D297" s="19">
        <v>2110</v>
      </c>
      <c r="E297" s="15" t="s">
        <v>78</v>
      </c>
      <c r="F297" s="46">
        <v>6654</v>
      </c>
      <c r="G297" s="46"/>
      <c r="H297" s="46">
        <v>4292.92</v>
      </c>
      <c r="I297" s="46">
        <v>0</v>
      </c>
      <c r="J297" s="46">
        <v>6654</v>
      </c>
      <c r="K297" s="46">
        <f t="shared" si="20"/>
        <v>6654</v>
      </c>
      <c r="L297" s="25"/>
      <c r="M297" s="46">
        <f t="shared" si="25"/>
        <v>6654</v>
      </c>
      <c r="N297" s="46">
        <f t="shared" si="22"/>
        <v>0</v>
      </c>
      <c r="O297" s="46">
        <f t="shared" si="23"/>
        <v>4292.92</v>
      </c>
      <c r="P297" s="46">
        <f t="shared" si="26"/>
        <v>0</v>
      </c>
      <c r="Q297" s="46">
        <f t="shared" si="19"/>
        <v>6654</v>
      </c>
      <c r="R297" s="15"/>
      <c r="S297" s="15"/>
    </row>
    <row r="298" spans="1:19" x14ac:dyDescent="0.25">
      <c r="A298" s="318"/>
      <c r="B298" s="19">
        <v>16013</v>
      </c>
      <c r="C298" s="30" t="s">
        <v>323</v>
      </c>
      <c r="D298" s="19">
        <v>2490</v>
      </c>
      <c r="E298" s="15" t="s">
        <v>123</v>
      </c>
      <c r="F298" s="46">
        <v>6802.170000000001</v>
      </c>
      <c r="G298" s="46"/>
      <c r="H298" s="46">
        <v>0</v>
      </c>
      <c r="I298" s="46">
        <v>6802.17</v>
      </c>
      <c r="J298" s="46">
        <v>0</v>
      </c>
      <c r="K298" s="46">
        <f t="shared" si="20"/>
        <v>0</v>
      </c>
      <c r="L298" s="25"/>
      <c r="M298" s="46">
        <f t="shared" si="25"/>
        <v>6802.170000000001</v>
      </c>
      <c r="N298" s="46">
        <f t="shared" si="22"/>
        <v>0</v>
      </c>
      <c r="O298" s="46">
        <f t="shared" si="23"/>
        <v>0</v>
      </c>
      <c r="P298" s="46">
        <f t="shared" si="26"/>
        <v>6802.17</v>
      </c>
      <c r="Q298" s="46">
        <f t="shared" ref="Q298:Q361" si="27">+M298-P298</f>
        <v>0</v>
      </c>
      <c r="R298" s="15"/>
      <c r="S298" s="15"/>
    </row>
    <row r="299" spans="1:19" x14ac:dyDescent="0.25">
      <c r="A299" s="318"/>
      <c r="B299" s="19">
        <v>16033</v>
      </c>
      <c r="C299" s="30" t="s">
        <v>324</v>
      </c>
      <c r="D299" s="19">
        <v>4412</v>
      </c>
      <c r="E299" s="15" t="s">
        <v>45</v>
      </c>
      <c r="F299" s="46">
        <v>21446.89</v>
      </c>
      <c r="G299" s="46"/>
      <c r="H299" s="46">
        <v>0</v>
      </c>
      <c r="I299" s="46">
        <v>21437.32</v>
      </c>
      <c r="J299" s="46">
        <v>9.569999999999709</v>
      </c>
      <c r="K299" s="46">
        <f t="shared" ref="K299:K362" si="28">+F299-I299</f>
        <v>9.569999999999709</v>
      </c>
      <c r="L299" s="25"/>
      <c r="M299" s="46">
        <f t="shared" si="25"/>
        <v>21446.89</v>
      </c>
      <c r="N299" s="46">
        <f t="shared" ref="N299:N362" si="29">+G299</f>
        <v>0</v>
      </c>
      <c r="O299" s="46">
        <f t="shared" ref="O299:O362" si="30">+H299</f>
        <v>0</v>
      </c>
      <c r="P299" s="46">
        <f t="shared" si="26"/>
        <v>21437.32</v>
      </c>
      <c r="Q299" s="46">
        <f t="shared" si="27"/>
        <v>9.569999999999709</v>
      </c>
      <c r="R299" s="15"/>
      <c r="S299" s="15"/>
    </row>
    <row r="300" spans="1:19" x14ac:dyDescent="0.25">
      <c r="A300" s="318"/>
      <c r="B300" s="19">
        <v>16015</v>
      </c>
      <c r="C300" s="30" t="s">
        <v>340</v>
      </c>
      <c r="D300" s="19">
        <v>2110</v>
      </c>
      <c r="E300" s="15" t="s">
        <v>78</v>
      </c>
      <c r="F300" s="46">
        <v>4192.8</v>
      </c>
      <c r="G300" s="46"/>
      <c r="H300" s="46">
        <v>0</v>
      </c>
      <c r="I300" s="46">
        <v>4189.21</v>
      </c>
      <c r="J300" s="46">
        <v>3.5900000000001455</v>
      </c>
      <c r="K300" s="46">
        <f t="shared" si="28"/>
        <v>3.5900000000001455</v>
      </c>
      <c r="L300" s="25"/>
      <c r="M300" s="46">
        <f t="shared" si="25"/>
        <v>4192.8</v>
      </c>
      <c r="N300" s="46">
        <f t="shared" si="29"/>
        <v>0</v>
      </c>
      <c r="O300" s="46">
        <f t="shared" si="30"/>
        <v>0</v>
      </c>
      <c r="P300" s="46">
        <f t="shared" si="26"/>
        <v>4189.21</v>
      </c>
      <c r="Q300" s="46">
        <f t="shared" si="27"/>
        <v>3.5900000000001455</v>
      </c>
      <c r="R300" s="15"/>
      <c r="S300" s="15"/>
    </row>
    <row r="301" spans="1:19" x14ac:dyDescent="0.25">
      <c r="A301" s="318"/>
      <c r="B301" s="19">
        <v>16040</v>
      </c>
      <c r="C301" s="30" t="s">
        <v>341</v>
      </c>
      <c r="D301" s="19"/>
      <c r="E301" s="15" t="s">
        <v>40</v>
      </c>
      <c r="F301" s="46">
        <v>70000</v>
      </c>
      <c r="G301" s="46"/>
      <c r="H301" s="46">
        <v>0</v>
      </c>
      <c r="I301" s="46">
        <v>0</v>
      </c>
      <c r="J301" s="46">
        <v>70000</v>
      </c>
      <c r="K301" s="46">
        <f t="shared" si="28"/>
        <v>70000</v>
      </c>
      <c r="L301" s="25"/>
      <c r="M301" s="46">
        <f t="shared" si="25"/>
        <v>70000</v>
      </c>
      <c r="N301" s="46">
        <f t="shared" si="29"/>
        <v>0</v>
      </c>
      <c r="O301" s="46">
        <f t="shared" si="30"/>
        <v>0</v>
      </c>
      <c r="P301" s="46">
        <f t="shared" si="26"/>
        <v>0</v>
      </c>
      <c r="Q301" s="46">
        <f t="shared" si="27"/>
        <v>70000</v>
      </c>
      <c r="R301" s="15"/>
      <c r="S301" s="15"/>
    </row>
    <row r="302" spans="1:19" x14ac:dyDescent="0.25">
      <c r="A302" s="318"/>
      <c r="B302" s="19">
        <v>16039</v>
      </c>
      <c r="C302" s="30" t="s">
        <v>342</v>
      </c>
      <c r="D302" s="19">
        <v>3390</v>
      </c>
      <c r="E302" s="15" t="s">
        <v>122</v>
      </c>
      <c r="F302" s="46">
        <v>1800000</v>
      </c>
      <c r="G302" s="46"/>
      <c r="H302" s="46">
        <v>0</v>
      </c>
      <c r="I302" s="46">
        <v>0</v>
      </c>
      <c r="J302" s="46">
        <v>1800000</v>
      </c>
      <c r="K302" s="46">
        <f t="shared" si="28"/>
        <v>1800000</v>
      </c>
      <c r="L302" s="25"/>
      <c r="M302" s="46">
        <f t="shared" si="25"/>
        <v>1800000</v>
      </c>
      <c r="N302" s="46">
        <f t="shared" si="29"/>
        <v>0</v>
      </c>
      <c r="O302" s="46">
        <f t="shared" si="30"/>
        <v>0</v>
      </c>
      <c r="P302" s="46">
        <f t="shared" si="26"/>
        <v>0</v>
      </c>
      <c r="Q302" s="46">
        <f t="shared" si="27"/>
        <v>1800000</v>
      </c>
      <c r="R302" s="15"/>
      <c r="S302" s="15"/>
    </row>
    <row r="303" spans="1:19" x14ac:dyDescent="0.25">
      <c r="A303" s="318"/>
      <c r="B303" s="19">
        <v>16041</v>
      </c>
      <c r="C303" s="30" t="s">
        <v>343</v>
      </c>
      <c r="D303" s="19">
        <v>3820</v>
      </c>
      <c r="E303" s="15" t="s">
        <v>38</v>
      </c>
      <c r="F303" s="46">
        <v>142000</v>
      </c>
      <c r="G303" s="46"/>
      <c r="H303" s="46">
        <v>0</v>
      </c>
      <c r="I303" s="46">
        <v>0</v>
      </c>
      <c r="J303" s="46">
        <v>142000</v>
      </c>
      <c r="K303" s="46">
        <f t="shared" si="28"/>
        <v>142000</v>
      </c>
      <c r="L303" s="25"/>
      <c r="M303" s="46">
        <f t="shared" si="25"/>
        <v>142000</v>
      </c>
      <c r="N303" s="46">
        <f t="shared" si="29"/>
        <v>0</v>
      </c>
      <c r="O303" s="46">
        <f t="shared" si="30"/>
        <v>0</v>
      </c>
      <c r="P303" s="46">
        <f t="shared" si="26"/>
        <v>0</v>
      </c>
      <c r="Q303" s="46">
        <f t="shared" si="27"/>
        <v>142000</v>
      </c>
      <c r="R303" s="15"/>
      <c r="S303" s="15"/>
    </row>
    <row r="304" spans="1:19" x14ac:dyDescent="0.25">
      <c r="A304" s="318"/>
      <c r="B304" s="19">
        <v>16200</v>
      </c>
      <c r="C304" s="30" t="s">
        <v>269</v>
      </c>
      <c r="D304" s="19">
        <v>6140</v>
      </c>
      <c r="E304" s="15" t="s">
        <v>84</v>
      </c>
      <c r="F304" s="46">
        <v>1100000</v>
      </c>
      <c r="G304" s="46"/>
      <c r="H304" s="46">
        <v>0</v>
      </c>
      <c r="I304" s="46">
        <v>408320</v>
      </c>
      <c r="J304" s="46">
        <v>691680</v>
      </c>
      <c r="K304" s="46">
        <f t="shared" si="28"/>
        <v>691680</v>
      </c>
      <c r="L304" s="25"/>
      <c r="M304" s="46">
        <f t="shared" si="25"/>
        <v>1100000</v>
      </c>
      <c r="N304" s="46">
        <f t="shared" si="29"/>
        <v>0</v>
      </c>
      <c r="O304" s="46">
        <f t="shared" si="30"/>
        <v>0</v>
      </c>
      <c r="P304" s="46">
        <f t="shared" si="26"/>
        <v>408320</v>
      </c>
      <c r="Q304" s="46">
        <f t="shared" si="27"/>
        <v>691680</v>
      </c>
      <c r="R304" s="15"/>
      <c r="S304" s="15"/>
    </row>
    <row r="305" spans="1:19" x14ac:dyDescent="0.25">
      <c r="A305" s="318"/>
      <c r="B305" s="19">
        <v>16036</v>
      </c>
      <c r="C305" s="30" t="s">
        <v>375</v>
      </c>
      <c r="D305" s="19">
        <v>4412</v>
      </c>
      <c r="E305" s="15" t="s">
        <v>45</v>
      </c>
      <c r="F305" s="46">
        <v>5000</v>
      </c>
      <c r="G305" s="46"/>
      <c r="H305" s="46">
        <v>0</v>
      </c>
      <c r="I305" s="46">
        <v>5000</v>
      </c>
      <c r="J305" s="46">
        <v>0</v>
      </c>
      <c r="K305" s="46">
        <f t="shared" si="28"/>
        <v>0</v>
      </c>
      <c r="L305" s="25"/>
      <c r="M305" s="46">
        <f t="shared" si="25"/>
        <v>5000</v>
      </c>
      <c r="N305" s="46">
        <f t="shared" si="29"/>
        <v>0</v>
      </c>
      <c r="O305" s="46">
        <f t="shared" si="30"/>
        <v>0</v>
      </c>
      <c r="P305" s="46">
        <f t="shared" si="26"/>
        <v>5000</v>
      </c>
      <c r="Q305" s="46">
        <f t="shared" si="27"/>
        <v>0</v>
      </c>
      <c r="R305" s="15"/>
      <c r="S305" s="15"/>
    </row>
    <row r="306" spans="1:19" x14ac:dyDescent="0.25">
      <c r="A306" s="318"/>
      <c r="B306" s="19">
        <v>16037</v>
      </c>
      <c r="C306" s="30" t="s">
        <v>376</v>
      </c>
      <c r="D306" s="19">
        <v>2150</v>
      </c>
      <c r="E306" s="15" t="s">
        <v>118</v>
      </c>
      <c r="F306" s="46">
        <v>3393</v>
      </c>
      <c r="G306" s="46"/>
      <c r="H306" s="46">
        <v>3393</v>
      </c>
      <c r="I306" s="46">
        <v>0</v>
      </c>
      <c r="J306" s="46">
        <v>3393</v>
      </c>
      <c r="K306" s="46">
        <f t="shared" si="28"/>
        <v>3393</v>
      </c>
      <c r="L306" s="25"/>
      <c r="M306" s="46">
        <f t="shared" si="25"/>
        <v>3393</v>
      </c>
      <c r="N306" s="46">
        <f t="shared" si="29"/>
        <v>0</v>
      </c>
      <c r="O306" s="46">
        <f t="shared" si="30"/>
        <v>3393</v>
      </c>
      <c r="P306" s="46">
        <f t="shared" si="26"/>
        <v>0</v>
      </c>
      <c r="Q306" s="46">
        <f t="shared" si="27"/>
        <v>3393</v>
      </c>
      <c r="R306" s="15"/>
      <c r="S306" s="15"/>
    </row>
    <row r="307" spans="1:19" x14ac:dyDescent="0.25">
      <c r="A307" s="318"/>
      <c r="B307" s="19">
        <v>16038</v>
      </c>
      <c r="C307" s="30" t="s">
        <v>377</v>
      </c>
      <c r="D307" s="19"/>
      <c r="E307" s="15" t="s">
        <v>40</v>
      </c>
      <c r="F307" s="46">
        <v>1000000</v>
      </c>
      <c r="G307" s="46"/>
      <c r="H307" s="46">
        <v>999998.88</v>
      </c>
      <c r="I307" s="46">
        <v>0</v>
      </c>
      <c r="J307" s="46">
        <v>1000000</v>
      </c>
      <c r="K307" s="46">
        <f t="shared" si="28"/>
        <v>1000000</v>
      </c>
      <c r="L307" s="25"/>
      <c r="M307" s="46">
        <f t="shared" si="25"/>
        <v>1000000</v>
      </c>
      <c r="N307" s="46">
        <f t="shared" si="29"/>
        <v>0</v>
      </c>
      <c r="O307" s="46">
        <f t="shared" si="30"/>
        <v>999998.88</v>
      </c>
      <c r="P307" s="46">
        <f t="shared" si="26"/>
        <v>0</v>
      </c>
      <c r="Q307" s="46">
        <f t="shared" si="27"/>
        <v>1000000</v>
      </c>
      <c r="R307" s="15"/>
      <c r="S307" s="15"/>
    </row>
    <row r="308" spans="1:19" x14ac:dyDescent="0.25">
      <c r="A308" s="318"/>
      <c r="B308" s="19">
        <v>16042</v>
      </c>
      <c r="C308" s="30" t="s">
        <v>378</v>
      </c>
      <c r="D308" s="19">
        <v>3250</v>
      </c>
      <c r="E308" s="15" t="s">
        <v>27</v>
      </c>
      <c r="F308" s="46">
        <v>78500</v>
      </c>
      <c r="G308" s="46"/>
      <c r="H308" s="46">
        <v>78500</v>
      </c>
      <c r="I308" s="46">
        <v>0</v>
      </c>
      <c r="J308" s="46">
        <v>78500</v>
      </c>
      <c r="K308" s="46">
        <f t="shared" si="28"/>
        <v>78500</v>
      </c>
      <c r="L308" s="25"/>
      <c r="M308" s="46">
        <f t="shared" si="25"/>
        <v>78500</v>
      </c>
      <c r="N308" s="46">
        <f t="shared" si="29"/>
        <v>0</v>
      </c>
      <c r="O308" s="46">
        <f t="shared" si="30"/>
        <v>78500</v>
      </c>
      <c r="P308" s="46">
        <f t="shared" si="26"/>
        <v>0</v>
      </c>
      <c r="Q308" s="46">
        <f t="shared" si="27"/>
        <v>78500</v>
      </c>
      <c r="R308" s="15"/>
      <c r="S308" s="15"/>
    </row>
    <row r="309" spans="1:19" ht="24.75" x14ac:dyDescent="0.25">
      <c r="A309" s="318"/>
      <c r="B309" s="19">
        <v>16216</v>
      </c>
      <c r="C309" s="40" t="s">
        <v>405</v>
      </c>
      <c r="D309" s="19">
        <v>6140</v>
      </c>
      <c r="E309" s="15" t="s">
        <v>84</v>
      </c>
      <c r="F309" s="46">
        <v>2600000.0000000005</v>
      </c>
      <c r="G309" s="46">
        <v>692354.84</v>
      </c>
      <c r="H309" s="46">
        <v>0</v>
      </c>
      <c r="I309" s="46">
        <v>1468033.6</v>
      </c>
      <c r="J309" s="46">
        <v>1131966.4000000004</v>
      </c>
      <c r="K309" s="46">
        <f t="shared" si="28"/>
        <v>1131966.4000000004</v>
      </c>
      <c r="L309" s="25"/>
      <c r="M309" s="46">
        <f t="shared" si="25"/>
        <v>2600000.0000000005</v>
      </c>
      <c r="N309" s="46">
        <f t="shared" si="29"/>
        <v>692354.84</v>
      </c>
      <c r="O309" s="46">
        <f t="shared" si="30"/>
        <v>0</v>
      </c>
      <c r="P309" s="46">
        <f t="shared" si="26"/>
        <v>1468033.6</v>
      </c>
      <c r="Q309" s="46">
        <f t="shared" si="27"/>
        <v>1131966.4000000004</v>
      </c>
      <c r="R309" s="15"/>
      <c r="S309" s="15"/>
    </row>
    <row r="310" spans="1:19" ht="24.75" x14ac:dyDescent="0.25">
      <c r="A310" s="318"/>
      <c r="B310" s="19">
        <v>16217</v>
      </c>
      <c r="C310" s="40" t="s">
        <v>406</v>
      </c>
      <c r="D310" s="19"/>
      <c r="E310" s="15" t="s">
        <v>84</v>
      </c>
      <c r="F310" s="46">
        <v>770000</v>
      </c>
      <c r="G310" s="46">
        <v>227843.55</v>
      </c>
      <c r="H310" s="46">
        <v>0</v>
      </c>
      <c r="I310" s="46">
        <v>0</v>
      </c>
      <c r="J310" s="46">
        <v>770000</v>
      </c>
      <c r="K310" s="46">
        <f t="shared" si="28"/>
        <v>770000</v>
      </c>
      <c r="L310" s="25"/>
      <c r="M310" s="46">
        <f t="shared" si="25"/>
        <v>770000</v>
      </c>
      <c r="N310" s="46">
        <f t="shared" si="29"/>
        <v>227843.55</v>
      </c>
      <c r="O310" s="46">
        <f t="shared" si="30"/>
        <v>0</v>
      </c>
      <c r="P310" s="46">
        <f t="shared" si="26"/>
        <v>0</v>
      </c>
      <c r="Q310" s="46">
        <f t="shared" si="27"/>
        <v>770000</v>
      </c>
      <c r="R310" s="15"/>
      <c r="S310" s="15"/>
    </row>
    <row r="311" spans="1:19" ht="36.75" x14ac:dyDescent="0.25">
      <c r="A311" s="318"/>
      <c r="B311" s="19">
        <v>16219</v>
      </c>
      <c r="C311" s="40" t="s">
        <v>407</v>
      </c>
      <c r="D311" s="19"/>
      <c r="E311" s="15" t="s">
        <v>84</v>
      </c>
      <c r="F311" s="46">
        <v>4045000</v>
      </c>
      <c r="G311" s="46">
        <v>1205206.19</v>
      </c>
      <c r="H311" s="46">
        <v>0</v>
      </c>
      <c r="I311" s="46">
        <v>3648263.27</v>
      </c>
      <c r="J311" s="46">
        <v>396736.73</v>
      </c>
      <c r="K311" s="46">
        <f t="shared" si="28"/>
        <v>396736.73</v>
      </c>
      <c r="L311" s="25"/>
      <c r="M311" s="46">
        <f t="shared" si="25"/>
        <v>4045000</v>
      </c>
      <c r="N311" s="46">
        <f t="shared" si="29"/>
        <v>1205206.19</v>
      </c>
      <c r="O311" s="46">
        <f t="shared" si="30"/>
        <v>0</v>
      </c>
      <c r="P311" s="46">
        <f>+I311+125407.26</f>
        <v>3773670.53</v>
      </c>
      <c r="Q311" s="46">
        <f t="shared" si="27"/>
        <v>271329.4700000002</v>
      </c>
      <c r="R311" s="15"/>
      <c r="S311" s="15"/>
    </row>
    <row r="312" spans="1:19" ht="24.75" x14ac:dyDescent="0.25">
      <c r="A312" s="318"/>
      <c r="B312" s="19">
        <v>16220</v>
      </c>
      <c r="C312" s="40" t="s">
        <v>408</v>
      </c>
      <c r="D312" s="19"/>
      <c r="E312" s="15" t="s">
        <v>84</v>
      </c>
      <c r="F312" s="46">
        <v>5500000</v>
      </c>
      <c r="G312" s="46">
        <v>1641310.36</v>
      </c>
      <c r="H312" s="46">
        <v>0</v>
      </c>
      <c r="I312" s="46">
        <v>2134239.54</v>
      </c>
      <c r="J312" s="46">
        <v>3365760.46</v>
      </c>
      <c r="K312" s="46">
        <f t="shared" si="28"/>
        <v>3365760.46</v>
      </c>
      <c r="L312" s="25"/>
      <c r="M312" s="46">
        <f t="shared" si="25"/>
        <v>5500000</v>
      </c>
      <c r="N312" s="46">
        <f t="shared" si="29"/>
        <v>1641310.36</v>
      </c>
      <c r="O312" s="46">
        <f t="shared" si="30"/>
        <v>0</v>
      </c>
      <c r="P312" s="46">
        <f>+I312</f>
        <v>2134239.54</v>
      </c>
      <c r="Q312" s="46">
        <f t="shared" si="27"/>
        <v>3365760.46</v>
      </c>
      <c r="R312" s="15"/>
      <c r="S312" s="15"/>
    </row>
    <row r="313" spans="1:19" ht="36.75" x14ac:dyDescent="0.25">
      <c r="A313" s="318"/>
      <c r="B313" s="19">
        <v>16223</v>
      </c>
      <c r="C313" s="40" t="s">
        <v>411</v>
      </c>
      <c r="D313" s="19"/>
      <c r="E313" s="15" t="s">
        <v>84</v>
      </c>
      <c r="F313" s="46">
        <v>3359000</v>
      </c>
      <c r="G313" s="46">
        <v>1004161.57</v>
      </c>
      <c r="H313" s="46">
        <v>0</v>
      </c>
      <c r="I313" s="46">
        <v>2524478</v>
      </c>
      <c r="J313" s="46">
        <v>834522</v>
      </c>
      <c r="K313" s="46">
        <f t="shared" si="28"/>
        <v>834522</v>
      </c>
      <c r="L313" s="25"/>
      <c r="M313" s="46">
        <f t="shared" si="25"/>
        <v>3359000</v>
      </c>
      <c r="N313" s="46">
        <f t="shared" si="29"/>
        <v>1004161.57</v>
      </c>
      <c r="O313" s="46">
        <f t="shared" si="30"/>
        <v>0</v>
      </c>
      <c r="P313" s="46">
        <f t="shared" ref="P313:P376" si="31">+I313</f>
        <v>2524478</v>
      </c>
      <c r="Q313" s="46">
        <f t="shared" si="27"/>
        <v>834522</v>
      </c>
      <c r="R313" s="15"/>
      <c r="S313" s="15"/>
    </row>
    <row r="314" spans="1:19" ht="15" hidden="1" customHeight="1" outlineLevel="1" x14ac:dyDescent="0.25">
      <c r="A314" s="318"/>
      <c r="B314" s="19"/>
      <c r="C314" s="30"/>
      <c r="D314" s="19">
        <v>1590</v>
      </c>
      <c r="E314" s="15" t="s">
        <v>12</v>
      </c>
      <c r="F314" s="46">
        <v>575000.00000000012</v>
      </c>
      <c r="G314" s="46"/>
      <c r="H314" s="46">
        <v>0</v>
      </c>
      <c r="I314" s="46">
        <v>452116.45999999996</v>
      </c>
      <c r="J314" s="46">
        <v>122883.54000000015</v>
      </c>
      <c r="K314" s="46">
        <f t="shared" si="28"/>
        <v>122883.54000000015</v>
      </c>
      <c r="L314" s="25"/>
      <c r="M314" s="46">
        <f t="shared" si="25"/>
        <v>575000.00000000012</v>
      </c>
      <c r="N314" s="46">
        <f t="shared" si="29"/>
        <v>0</v>
      </c>
      <c r="O314" s="46">
        <f t="shared" si="30"/>
        <v>0</v>
      </c>
      <c r="P314" s="46">
        <f t="shared" si="31"/>
        <v>452116.45999999996</v>
      </c>
      <c r="Q314" s="46">
        <f t="shared" si="27"/>
        <v>122883.54000000015</v>
      </c>
      <c r="R314" s="15"/>
      <c r="S314" s="15"/>
    </row>
    <row r="315" spans="1:19" ht="15" hidden="1" customHeight="1" outlineLevel="1" x14ac:dyDescent="0.25">
      <c r="A315" s="318"/>
      <c r="B315" s="19"/>
      <c r="C315" s="30"/>
      <c r="D315" s="19">
        <v>1321</v>
      </c>
      <c r="E315" s="15" t="s">
        <v>107</v>
      </c>
      <c r="F315" s="46">
        <v>125000</v>
      </c>
      <c r="G315" s="46"/>
      <c r="H315" s="46">
        <v>0</v>
      </c>
      <c r="I315" s="46">
        <v>80400.800000000003</v>
      </c>
      <c r="J315" s="46">
        <v>44599.199999999997</v>
      </c>
      <c r="K315" s="46">
        <f t="shared" si="28"/>
        <v>44599.199999999997</v>
      </c>
      <c r="L315" s="25"/>
      <c r="M315" s="46">
        <f t="shared" si="25"/>
        <v>125000</v>
      </c>
      <c r="N315" s="46">
        <f t="shared" si="29"/>
        <v>0</v>
      </c>
      <c r="O315" s="46">
        <f t="shared" si="30"/>
        <v>0</v>
      </c>
      <c r="P315" s="46">
        <f t="shared" si="31"/>
        <v>80400.800000000003</v>
      </c>
      <c r="Q315" s="46">
        <f t="shared" si="27"/>
        <v>44599.199999999997</v>
      </c>
      <c r="R315" s="15"/>
      <c r="S315" s="15"/>
    </row>
    <row r="316" spans="1:19" ht="15" hidden="1" customHeight="1" outlineLevel="1" x14ac:dyDescent="0.25">
      <c r="A316" s="318"/>
      <c r="B316" s="19"/>
      <c r="C316" s="30"/>
      <c r="D316" s="19">
        <v>1322</v>
      </c>
      <c r="E316" s="15" t="s">
        <v>108</v>
      </c>
      <c r="F316" s="46">
        <v>460000.00000000006</v>
      </c>
      <c r="G316" s="46"/>
      <c r="H316" s="46">
        <v>0</v>
      </c>
      <c r="I316" s="46">
        <v>172657.9</v>
      </c>
      <c r="J316" s="46">
        <v>287342.10000000009</v>
      </c>
      <c r="K316" s="46">
        <f t="shared" si="28"/>
        <v>287342.10000000009</v>
      </c>
      <c r="L316" s="25"/>
      <c r="M316" s="46">
        <f t="shared" si="25"/>
        <v>460000.00000000006</v>
      </c>
      <c r="N316" s="46">
        <f t="shared" si="29"/>
        <v>0</v>
      </c>
      <c r="O316" s="46">
        <f t="shared" si="30"/>
        <v>0</v>
      </c>
      <c r="P316" s="46">
        <f t="shared" si="31"/>
        <v>172657.9</v>
      </c>
      <c r="Q316" s="46">
        <f t="shared" si="27"/>
        <v>287342.10000000009</v>
      </c>
      <c r="R316" s="15"/>
      <c r="S316" s="15"/>
    </row>
    <row r="317" spans="1:19" ht="15" hidden="1" customHeight="1" outlineLevel="1" x14ac:dyDescent="0.25">
      <c r="A317" s="318"/>
      <c r="B317" s="19"/>
      <c r="C317" s="30"/>
      <c r="D317" s="19">
        <v>3981</v>
      </c>
      <c r="E317" s="15" t="s">
        <v>110</v>
      </c>
      <c r="F317" s="46">
        <v>125000</v>
      </c>
      <c r="G317" s="46"/>
      <c r="H317" s="46">
        <v>0</v>
      </c>
      <c r="I317" s="46">
        <v>27030.719999999998</v>
      </c>
      <c r="J317" s="46">
        <v>97969.279999999999</v>
      </c>
      <c r="K317" s="46">
        <f t="shared" si="28"/>
        <v>97969.279999999999</v>
      </c>
      <c r="L317" s="25"/>
      <c r="M317" s="46">
        <f t="shared" si="25"/>
        <v>125000</v>
      </c>
      <c r="N317" s="46">
        <f t="shared" si="29"/>
        <v>0</v>
      </c>
      <c r="O317" s="46">
        <f t="shared" si="30"/>
        <v>0</v>
      </c>
      <c r="P317" s="46">
        <f t="shared" si="31"/>
        <v>27030.719999999998</v>
      </c>
      <c r="Q317" s="46">
        <f t="shared" si="27"/>
        <v>97969.279999999999</v>
      </c>
      <c r="R317" s="15"/>
      <c r="S317" s="15"/>
    </row>
    <row r="318" spans="1:19" ht="15" hidden="1" customHeight="1" outlineLevel="1" x14ac:dyDescent="0.25">
      <c r="A318" s="318"/>
      <c r="B318" s="19"/>
      <c r="C318" s="30"/>
      <c r="D318" s="19">
        <v>3982</v>
      </c>
      <c r="E318" s="15" t="s">
        <v>98</v>
      </c>
      <c r="F318" s="46">
        <v>359999.99999999994</v>
      </c>
      <c r="G318" s="46"/>
      <c r="H318" s="46">
        <v>0</v>
      </c>
      <c r="I318" s="46">
        <v>210534.95</v>
      </c>
      <c r="J318" s="46">
        <v>149465.04999999993</v>
      </c>
      <c r="K318" s="46">
        <f t="shared" si="28"/>
        <v>149465.04999999993</v>
      </c>
      <c r="L318" s="25"/>
      <c r="M318" s="46">
        <f t="shared" si="25"/>
        <v>359999.99999999994</v>
      </c>
      <c r="N318" s="46">
        <f t="shared" si="29"/>
        <v>0</v>
      </c>
      <c r="O318" s="46">
        <f t="shared" si="30"/>
        <v>0</v>
      </c>
      <c r="P318" s="46">
        <f t="shared" si="31"/>
        <v>210534.95</v>
      </c>
      <c r="Q318" s="46">
        <f t="shared" si="27"/>
        <v>149465.04999999993</v>
      </c>
      <c r="R318" s="15"/>
      <c r="S318" s="15"/>
    </row>
    <row r="319" spans="1:19" collapsed="1" x14ac:dyDescent="0.25">
      <c r="A319" s="318"/>
      <c r="B319" s="19">
        <v>16224</v>
      </c>
      <c r="C319" s="39" t="s">
        <v>247</v>
      </c>
      <c r="D319" s="19"/>
      <c r="E319" s="15" t="s">
        <v>84</v>
      </c>
      <c r="F319" s="46">
        <v>586999.99</v>
      </c>
      <c r="G319" s="46">
        <v>172849.9</v>
      </c>
      <c r="H319" s="46">
        <v>0</v>
      </c>
      <c r="I319" s="46">
        <v>547317.77</v>
      </c>
      <c r="J319" s="46">
        <v>39682.219999999972</v>
      </c>
      <c r="K319" s="46">
        <f t="shared" si="28"/>
        <v>39682.219999999972</v>
      </c>
      <c r="L319" s="25"/>
      <c r="M319" s="46">
        <f t="shared" si="25"/>
        <v>586999.99</v>
      </c>
      <c r="N319" s="46">
        <f t="shared" si="29"/>
        <v>172849.9</v>
      </c>
      <c r="O319" s="46">
        <f t="shared" si="30"/>
        <v>0</v>
      </c>
      <c r="P319" s="46">
        <f t="shared" si="31"/>
        <v>547317.77</v>
      </c>
      <c r="Q319" s="46">
        <f t="shared" si="27"/>
        <v>39682.219999999972</v>
      </c>
      <c r="R319" s="15">
        <v>7</v>
      </c>
      <c r="S319" s="15">
        <v>0</v>
      </c>
    </row>
    <row r="320" spans="1:19" ht="24.75" x14ac:dyDescent="0.25">
      <c r="A320" s="318"/>
      <c r="B320" s="19">
        <v>16225</v>
      </c>
      <c r="C320" s="41" t="s">
        <v>412</v>
      </c>
      <c r="D320" s="19"/>
      <c r="E320" s="15" t="s">
        <v>84</v>
      </c>
      <c r="F320" s="46">
        <v>365000</v>
      </c>
      <c r="G320" s="46">
        <v>102735</v>
      </c>
      <c r="H320" s="46">
        <v>0</v>
      </c>
      <c r="I320" s="46">
        <v>192871.61000000002</v>
      </c>
      <c r="J320" s="46">
        <v>172128.38999999998</v>
      </c>
      <c r="K320" s="46">
        <f t="shared" si="28"/>
        <v>172128.38999999998</v>
      </c>
      <c r="L320" s="25"/>
      <c r="M320" s="46">
        <f t="shared" si="25"/>
        <v>365000</v>
      </c>
      <c r="N320" s="46">
        <f t="shared" si="29"/>
        <v>102735</v>
      </c>
      <c r="O320" s="46">
        <f t="shared" si="30"/>
        <v>0</v>
      </c>
      <c r="P320" s="46">
        <f t="shared" si="31"/>
        <v>192871.61000000002</v>
      </c>
      <c r="Q320" s="46">
        <f t="shared" si="27"/>
        <v>172128.38999999998</v>
      </c>
      <c r="R320" s="15"/>
      <c r="S320" s="15"/>
    </row>
    <row r="321" spans="1:19" ht="15" hidden="1" customHeight="1" outlineLevel="1" x14ac:dyDescent="0.25">
      <c r="A321" s="318"/>
      <c r="B321" s="19"/>
      <c r="C321" s="30"/>
      <c r="D321" s="19">
        <v>3850</v>
      </c>
      <c r="E321" s="15" t="s">
        <v>40</v>
      </c>
      <c r="F321" s="46">
        <v>0</v>
      </c>
      <c r="G321" s="46"/>
      <c r="H321" s="46">
        <v>0</v>
      </c>
      <c r="I321" s="46">
        <v>0</v>
      </c>
      <c r="J321" s="46">
        <v>0</v>
      </c>
      <c r="K321" s="46">
        <f t="shared" si="28"/>
        <v>0</v>
      </c>
      <c r="L321" s="25"/>
      <c r="M321" s="46">
        <f t="shared" si="25"/>
        <v>0</v>
      </c>
      <c r="N321" s="46">
        <f t="shared" si="29"/>
        <v>0</v>
      </c>
      <c r="O321" s="46">
        <f t="shared" si="30"/>
        <v>0</v>
      </c>
      <c r="P321" s="46">
        <f t="shared" si="31"/>
        <v>0</v>
      </c>
      <c r="Q321" s="46">
        <f t="shared" si="27"/>
        <v>0</v>
      </c>
      <c r="R321" s="15"/>
      <c r="S321" s="15"/>
    </row>
    <row r="322" spans="1:19" ht="15" hidden="1" customHeight="1" outlineLevel="1" x14ac:dyDescent="0.25">
      <c r="A322" s="318"/>
      <c r="B322" s="19"/>
      <c r="C322" s="30"/>
      <c r="D322" s="19">
        <v>4412</v>
      </c>
      <c r="E322" s="15" t="s">
        <v>45</v>
      </c>
      <c r="F322" s="46">
        <v>51797.820000000007</v>
      </c>
      <c r="G322" s="46"/>
      <c r="H322" s="46">
        <v>0</v>
      </c>
      <c r="I322" s="46">
        <v>51367</v>
      </c>
      <c r="J322" s="46">
        <v>430.82000000000698</v>
      </c>
      <c r="K322" s="46">
        <f t="shared" si="28"/>
        <v>430.82000000000698</v>
      </c>
      <c r="L322" s="25"/>
      <c r="M322" s="46">
        <f t="shared" si="25"/>
        <v>51797.820000000007</v>
      </c>
      <c r="N322" s="46">
        <f t="shared" si="29"/>
        <v>0</v>
      </c>
      <c r="O322" s="46">
        <f t="shared" si="30"/>
        <v>0</v>
      </c>
      <c r="P322" s="46">
        <f t="shared" si="31"/>
        <v>51367</v>
      </c>
      <c r="Q322" s="46">
        <f t="shared" si="27"/>
        <v>430.82000000000698</v>
      </c>
      <c r="R322" s="15"/>
      <c r="S322" s="15"/>
    </row>
    <row r="323" spans="1:19" collapsed="1" x14ac:dyDescent="0.25">
      <c r="A323" s="318"/>
      <c r="B323" s="19">
        <v>16227</v>
      </c>
      <c r="C323" s="39" t="s">
        <v>248</v>
      </c>
      <c r="D323" s="19"/>
      <c r="E323" s="15" t="s">
        <v>84</v>
      </c>
      <c r="F323" s="46">
        <v>0</v>
      </c>
      <c r="G323" s="46"/>
      <c r="H323" s="46">
        <v>0</v>
      </c>
      <c r="I323" s="46">
        <v>0</v>
      </c>
      <c r="J323" s="46">
        <v>0</v>
      </c>
      <c r="K323" s="46">
        <f t="shared" si="28"/>
        <v>0</v>
      </c>
      <c r="L323" s="25"/>
      <c r="M323" s="46">
        <f t="shared" si="25"/>
        <v>0</v>
      </c>
      <c r="N323" s="46">
        <f t="shared" si="29"/>
        <v>0</v>
      </c>
      <c r="O323" s="46">
        <f t="shared" si="30"/>
        <v>0</v>
      </c>
      <c r="P323" s="46">
        <f t="shared" si="31"/>
        <v>0</v>
      </c>
      <c r="Q323" s="46">
        <f t="shared" si="27"/>
        <v>0</v>
      </c>
      <c r="R323" s="15"/>
      <c r="S323" s="15"/>
    </row>
    <row r="324" spans="1:19" ht="15" hidden="1" customHeight="1" outlineLevel="1" x14ac:dyDescent="0.25">
      <c r="A324" s="318"/>
      <c r="B324" s="19"/>
      <c r="C324" s="30"/>
      <c r="D324" s="19">
        <v>3290</v>
      </c>
      <c r="E324" s="15" t="s">
        <v>29</v>
      </c>
      <c r="F324" s="46">
        <v>13920</v>
      </c>
      <c r="G324" s="46"/>
      <c r="H324" s="46">
        <v>0</v>
      </c>
      <c r="I324" s="46">
        <v>0</v>
      </c>
      <c r="J324" s="46">
        <v>13920</v>
      </c>
      <c r="K324" s="46">
        <f t="shared" si="28"/>
        <v>13920</v>
      </c>
      <c r="L324" s="25"/>
      <c r="M324" s="46">
        <f t="shared" si="25"/>
        <v>13920</v>
      </c>
      <c r="N324" s="46">
        <f t="shared" si="29"/>
        <v>0</v>
      </c>
      <c r="O324" s="46">
        <f t="shared" si="30"/>
        <v>0</v>
      </c>
      <c r="P324" s="46">
        <f t="shared" si="31"/>
        <v>0</v>
      </c>
      <c r="Q324" s="46">
        <f t="shared" si="27"/>
        <v>13920</v>
      </c>
      <c r="R324" s="15"/>
      <c r="S324" s="15"/>
    </row>
    <row r="325" spans="1:19" collapsed="1" x14ac:dyDescent="0.25">
      <c r="A325" s="318"/>
      <c r="B325" s="19">
        <v>16024</v>
      </c>
      <c r="C325" s="39" t="s">
        <v>253</v>
      </c>
      <c r="D325" s="19">
        <v>2420</v>
      </c>
      <c r="E325" s="15" t="s">
        <v>15</v>
      </c>
      <c r="F325" s="46">
        <v>0</v>
      </c>
      <c r="G325" s="46"/>
      <c r="H325" s="46">
        <v>0</v>
      </c>
      <c r="I325" s="46">
        <v>0</v>
      </c>
      <c r="J325" s="46">
        <v>0</v>
      </c>
      <c r="K325" s="46">
        <f t="shared" si="28"/>
        <v>0</v>
      </c>
      <c r="L325" s="25"/>
      <c r="M325" s="46">
        <f t="shared" si="25"/>
        <v>0</v>
      </c>
      <c r="N325" s="46">
        <f t="shared" si="29"/>
        <v>0</v>
      </c>
      <c r="O325" s="46">
        <f t="shared" si="30"/>
        <v>0</v>
      </c>
      <c r="P325" s="46">
        <f t="shared" si="31"/>
        <v>0</v>
      </c>
      <c r="Q325" s="46">
        <f t="shared" si="27"/>
        <v>0</v>
      </c>
      <c r="R325" s="15"/>
      <c r="S325" s="15"/>
    </row>
    <row r="326" spans="1:19" ht="15" hidden="1" customHeight="1" outlineLevel="1" x14ac:dyDescent="0.25">
      <c r="A326" s="318"/>
      <c r="B326" s="19"/>
      <c r="C326" s="30"/>
      <c r="D326" s="19">
        <v>2410</v>
      </c>
      <c r="E326" s="15" t="s">
        <v>119</v>
      </c>
      <c r="F326" s="46">
        <v>0</v>
      </c>
      <c r="G326" s="46"/>
      <c r="H326" s="46">
        <v>0</v>
      </c>
      <c r="I326" s="46">
        <v>0</v>
      </c>
      <c r="J326" s="46">
        <v>0</v>
      </c>
      <c r="K326" s="46">
        <f t="shared" si="28"/>
        <v>0</v>
      </c>
      <c r="L326" s="25"/>
      <c r="M326" s="46">
        <f t="shared" si="25"/>
        <v>0</v>
      </c>
      <c r="N326" s="46">
        <f t="shared" si="29"/>
        <v>0</v>
      </c>
      <c r="O326" s="46">
        <f t="shared" si="30"/>
        <v>0</v>
      </c>
      <c r="P326" s="46">
        <f t="shared" si="31"/>
        <v>0</v>
      </c>
      <c r="Q326" s="46">
        <f t="shared" si="27"/>
        <v>0</v>
      </c>
      <c r="R326" s="15"/>
      <c r="S326" s="15"/>
    </row>
    <row r="327" spans="1:19" ht="15" hidden="1" customHeight="1" outlineLevel="1" x14ac:dyDescent="0.25">
      <c r="A327" s="318"/>
      <c r="B327" s="19"/>
      <c r="C327" s="30"/>
      <c r="D327" s="19">
        <v>2420</v>
      </c>
      <c r="E327" s="15" t="s">
        <v>15</v>
      </c>
      <c r="F327" s="46">
        <v>400</v>
      </c>
      <c r="G327" s="46"/>
      <c r="H327" s="46">
        <v>0</v>
      </c>
      <c r="I327" s="46">
        <v>400</v>
      </c>
      <c r="J327" s="46">
        <v>0</v>
      </c>
      <c r="K327" s="46">
        <f t="shared" si="28"/>
        <v>0</v>
      </c>
      <c r="L327" s="25"/>
      <c r="M327" s="46">
        <f t="shared" si="25"/>
        <v>400</v>
      </c>
      <c r="N327" s="46">
        <f t="shared" si="29"/>
        <v>0</v>
      </c>
      <c r="O327" s="46">
        <f t="shared" si="30"/>
        <v>0</v>
      </c>
      <c r="P327" s="46">
        <f t="shared" si="31"/>
        <v>400</v>
      </c>
      <c r="Q327" s="46">
        <f t="shared" si="27"/>
        <v>0</v>
      </c>
      <c r="R327" s="15"/>
      <c r="S327" s="15"/>
    </row>
    <row r="328" spans="1:19" ht="15" hidden="1" customHeight="1" outlineLevel="1" x14ac:dyDescent="0.25">
      <c r="A328" s="318"/>
      <c r="B328" s="19"/>
      <c r="C328" s="30"/>
      <c r="D328" s="19">
        <v>2470</v>
      </c>
      <c r="E328" s="15" t="s">
        <v>88</v>
      </c>
      <c r="F328" s="46">
        <v>900</v>
      </c>
      <c r="G328" s="46"/>
      <c r="H328" s="46">
        <v>0</v>
      </c>
      <c r="I328" s="46">
        <v>860</v>
      </c>
      <c r="J328" s="46">
        <v>40</v>
      </c>
      <c r="K328" s="46">
        <f t="shared" si="28"/>
        <v>40</v>
      </c>
      <c r="L328" s="25"/>
      <c r="M328" s="46">
        <f t="shared" si="25"/>
        <v>900</v>
      </c>
      <c r="N328" s="46">
        <f t="shared" si="29"/>
        <v>0</v>
      </c>
      <c r="O328" s="46">
        <f t="shared" si="30"/>
        <v>0</v>
      </c>
      <c r="P328" s="46">
        <f t="shared" si="31"/>
        <v>860</v>
      </c>
      <c r="Q328" s="46">
        <f t="shared" si="27"/>
        <v>40</v>
      </c>
      <c r="R328" s="15"/>
      <c r="S328" s="15"/>
    </row>
    <row r="329" spans="1:19" ht="15" hidden="1" customHeight="1" outlineLevel="1" x14ac:dyDescent="0.25">
      <c r="A329" s="318"/>
      <c r="B329" s="19"/>
      <c r="C329" s="30"/>
      <c r="D329" s="19">
        <v>3290</v>
      </c>
      <c r="E329" s="15" t="s">
        <v>29</v>
      </c>
      <c r="F329" s="46">
        <v>4060</v>
      </c>
      <c r="G329" s="46"/>
      <c r="H329" s="46">
        <v>2610</v>
      </c>
      <c r="I329" s="46">
        <v>0</v>
      </c>
      <c r="J329" s="46">
        <v>4060</v>
      </c>
      <c r="K329" s="46">
        <f t="shared" si="28"/>
        <v>4060</v>
      </c>
      <c r="L329" s="25"/>
      <c r="M329" s="46">
        <f t="shared" si="25"/>
        <v>4060</v>
      </c>
      <c r="N329" s="46">
        <f t="shared" si="29"/>
        <v>0</v>
      </c>
      <c r="O329" s="46">
        <f t="shared" si="30"/>
        <v>2610</v>
      </c>
      <c r="P329" s="46">
        <f t="shared" si="31"/>
        <v>0</v>
      </c>
      <c r="Q329" s="46">
        <f t="shared" si="27"/>
        <v>4060</v>
      </c>
      <c r="R329" s="15"/>
      <c r="S329" s="15"/>
    </row>
    <row r="330" spans="1:19" ht="15" hidden="1" customHeight="1" outlineLevel="1" x14ac:dyDescent="0.25">
      <c r="A330" s="318"/>
      <c r="B330" s="19"/>
      <c r="C330" s="30"/>
      <c r="D330" s="19">
        <v>3850</v>
      </c>
      <c r="E330" s="15" t="s">
        <v>40</v>
      </c>
      <c r="F330" s="46">
        <v>11960.199999999999</v>
      </c>
      <c r="G330" s="46"/>
      <c r="H330" s="46">
        <v>0</v>
      </c>
      <c r="I330" s="46">
        <v>11960.2</v>
      </c>
      <c r="J330" s="46">
        <v>0</v>
      </c>
      <c r="K330" s="46">
        <f t="shared" si="28"/>
        <v>0</v>
      </c>
      <c r="L330" s="25"/>
      <c r="M330" s="46">
        <f t="shared" si="25"/>
        <v>11960.199999999999</v>
      </c>
      <c r="N330" s="46">
        <f t="shared" si="29"/>
        <v>0</v>
      </c>
      <c r="O330" s="46">
        <f t="shared" si="30"/>
        <v>0</v>
      </c>
      <c r="P330" s="46">
        <f t="shared" si="31"/>
        <v>11960.2</v>
      </c>
      <c r="Q330" s="46">
        <f t="shared" si="27"/>
        <v>0</v>
      </c>
      <c r="R330" s="15"/>
      <c r="S330" s="15"/>
    </row>
    <row r="331" spans="1:19" ht="15" hidden="1" customHeight="1" outlineLevel="1" x14ac:dyDescent="0.25">
      <c r="A331" s="318"/>
      <c r="B331" s="19"/>
      <c r="C331" s="30"/>
      <c r="D331" s="19">
        <v>4412</v>
      </c>
      <c r="E331" s="15" t="s">
        <v>45</v>
      </c>
      <c r="F331" s="46">
        <v>32347.24</v>
      </c>
      <c r="G331" s="46"/>
      <c r="H331" s="46">
        <v>0</v>
      </c>
      <c r="I331" s="46">
        <v>32340.799999999999</v>
      </c>
      <c r="J331" s="46">
        <v>6.4400000000023283</v>
      </c>
      <c r="K331" s="46">
        <f t="shared" si="28"/>
        <v>6.4400000000023283</v>
      </c>
      <c r="L331" s="25"/>
      <c r="M331" s="46">
        <f t="shared" si="25"/>
        <v>32347.24</v>
      </c>
      <c r="N331" s="46">
        <f t="shared" si="29"/>
        <v>0</v>
      </c>
      <c r="O331" s="46">
        <f t="shared" si="30"/>
        <v>0</v>
      </c>
      <c r="P331" s="46">
        <f t="shared" si="31"/>
        <v>32340.799999999999</v>
      </c>
      <c r="Q331" s="46">
        <f t="shared" si="27"/>
        <v>6.4400000000023283</v>
      </c>
      <c r="R331" s="15"/>
      <c r="S331" s="15"/>
    </row>
    <row r="332" spans="1:19" collapsed="1" x14ac:dyDescent="0.25">
      <c r="A332" s="318"/>
      <c r="B332" s="19">
        <v>16021</v>
      </c>
      <c r="C332" s="39" t="s">
        <v>254</v>
      </c>
      <c r="D332" s="19"/>
      <c r="E332" s="15" t="s">
        <v>84</v>
      </c>
      <c r="F332" s="46">
        <v>715720.59000000008</v>
      </c>
      <c r="G332" s="46"/>
      <c r="H332" s="46">
        <v>0</v>
      </c>
      <c r="I332" s="46">
        <v>0</v>
      </c>
      <c r="J332" s="46">
        <v>715720.59000000008</v>
      </c>
      <c r="K332" s="46">
        <f t="shared" si="28"/>
        <v>715720.59000000008</v>
      </c>
      <c r="L332" s="25"/>
      <c r="M332" s="46">
        <f t="shared" si="25"/>
        <v>715720.59000000008</v>
      </c>
      <c r="N332" s="46">
        <f t="shared" si="29"/>
        <v>0</v>
      </c>
      <c r="O332" s="46">
        <f t="shared" si="30"/>
        <v>0</v>
      </c>
      <c r="P332" s="46">
        <f t="shared" si="31"/>
        <v>0</v>
      </c>
      <c r="Q332" s="46">
        <f t="shared" si="27"/>
        <v>715720.59000000008</v>
      </c>
      <c r="R332" s="15"/>
      <c r="S332" s="15"/>
    </row>
    <row r="333" spans="1:19" x14ac:dyDescent="0.25">
      <c r="A333" s="318"/>
      <c r="B333" s="19">
        <v>16022</v>
      </c>
      <c r="C333" s="39" t="s">
        <v>255</v>
      </c>
      <c r="D333" s="19"/>
      <c r="E333" s="15" t="s">
        <v>84</v>
      </c>
      <c r="F333" s="46">
        <v>350000</v>
      </c>
      <c r="G333" s="46"/>
      <c r="H333" s="46">
        <v>0</v>
      </c>
      <c r="I333" s="46">
        <v>340921.88</v>
      </c>
      <c r="J333" s="46">
        <v>9078.1199999999953</v>
      </c>
      <c r="K333" s="46">
        <f t="shared" si="28"/>
        <v>9078.1199999999953</v>
      </c>
      <c r="L333" s="25"/>
      <c r="M333" s="46">
        <f t="shared" ref="M333:M384" si="32">+F333</f>
        <v>350000</v>
      </c>
      <c r="N333" s="46">
        <f t="shared" si="29"/>
        <v>0</v>
      </c>
      <c r="O333" s="46">
        <f t="shared" si="30"/>
        <v>0</v>
      </c>
      <c r="P333" s="46">
        <f t="shared" si="31"/>
        <v>340921.88</v>
      </c>
      <c r="Q333" s="46">
        <f t="shared" si="27"/>
        <v>9078.1199999999953</v>
      </c>
      <c r="R333" s="15"/>
      <c r="S333" s="15"/>
    </row>
    <row r="334" spans="1:19" ht="15" hidden="1" customHeight="1" outlineLevel="1" x14ac:dyDescent="0.25">
      <c r="A334" s="318"/>
      <c r="B334" s="19"/>
      <c r="C334" s="30"/>
      <c r="D334" s="19">
        <v>2980</v>
      </c>
      <c r="E334" s="15" t="s">
        <v>77</v>
      </c>
      <c r="F334" s="46">
        <v>1117.58</v>
      </c>
      <c r="G334" s="46"/>
      <c r="H334" s="46">
        <v>0</v>
      </c>
      <c r="I334" s="46">
        <v>1117.58</v>
      </c>
      <c r="J334" s="46">
        <v>0</v>
      </c>
      <c r="K334" s="46">
        <f t="shared" si="28"/>
        <v>0</v>
      </c>
      <c r="L334" s="25"/>
      <c r="M334" s="46">
        <f t="shared" si="32"/>
        <v>1117.58</v>
      </c>
      <c r="N334" s="46">
        <f t="shared" si="29"/>
        <v>0</v>
      </c>
      <c r="O334" s="46">
        <f t="shared" si="30"/>
        <v>0</v>
      </c>
      <c r="P334" s="46">
        <f t="shared" si="31"/>
        <v>1117.58</v>
      </c>
      <c r="Q334" s="46">
        <f t="shared" si="27"/>
        <v>0</v>
      </c>
      <c r="R334" s="15"/>
      <c r="S334" s="15"/>
    </row>
    <row r="335" spans="1:19" ht="15" hidden="1" customHeight="1" outlineLevel="1" x14ac:dyDescent="0.25">
      <c r="A335" s="318"/>
      <c r="B335" s="19"/>
      <c r="C335" s="30"/>
      <c r="D335" s="19">
        <v>3130</v>
      </c>
      <c r="E335" s="15" t="s">
        <v>24</v>
      </c>
      <c r="F335" s="46">
        <v>145063.57</v>
      </c>
      <c r="G335" s="46"/>
      <c r="H335" s="46">
        <v>0</v>
      </c>
      <c r="I335" s="46">
        <v>127338.77</v>
      </c>
      <c r="J335" s="46">
        <v>17724.800000000003</v>
      </c>
      <c r="K335" s="46">
        <f t="shared" si="28"/>
        <v>17724.800000000003</v>
      </c>
      <c r="L335" s="25"/>
      <c r="M335" s="46">
        <f t="shared" si="32"/>
        <v>145063.57</v>
      </c>
      <c r="N335" s="46">
        <f t="shared" si="29"/>
        <v>0</v>
      </c>
      <c r="O335" s="46">
        <f t="shared" si="30"/>
        <v>0</v>
      </c>
      <c r="P335" s="46">
        <f t="shared" si="31"/>
        <v>127338.77</v>
      </c>
      <c r="Q335" s="46">
        <f t="shared" si="27"/>
        <v>17724.800000000003</v>
      </c>
      <c r="R335" s="15"/>
      <c r="S335" s="15"/>
    </row>
    <row r="336" spans="1:19" ht="15" hidden="1" customHeight="1" outlineLevel="1" x14ac:dyDescent="0.25">
      <c r="A336" s="318"/>
      <c r="B336" s="19"/>
      <c r="C336" s="30"/>
      <c r="D336" s="19">
        <v>5690</v>
      </c>
      <c r="E336" s="15" t="s">
        <v>59</v>
      </c>
      <c r="F336" s="46">
        <v>10799.599999999999</v>
      </c>
      <c r="G336" s="46"/>
      <c r="H336" s="46">
        <v>0</v>
      </c>
      <c r="I336" s="46">
        <v>10799.6</v>
      </c>
      <c r="J336" s="46">
        <v>0</v>
      </c>
      <c r="K336" s="46">
        <f t="shared" si="28"/>
        <v>0</v>
      </c>
      <c r="L336" s="25"/>
      <c r="M336" s="46">
        <f t="shared" si="32"/>
        <v>10799.599999999999</v>
      </c>
      <c r="N336" s="46">
        <f t="shared" si="29"/>
        <v>0</v>
      </c>
      <c r="O336" s="46">
        <f t="shared" si="30"/>
        <v>0</v>
      </c>
      <c r="P336" s="46">
        <f t="shared" si="31"/>
        <v>10799.6</v>
      </c>
      <c r="Q336" s="46">
        <f t="shared" si="27"/>
        <v>0</v>
      </c>
      <c r="R336" s="15"/>
      <c r="S336" s="15"/>
    </row>
    <row r="337" spans="1:19" ht="15" hidden="1" customHeight="1" outlineLevel="1" x14ac:dyDescent="0.25">
      <c r="A337" s="318"/>
      <c r="B337" s="19"/>
      <c r="C337" s="30"/>
      <c r="D337" s="19">
        <v>2990</v>
      </c>
      <c r="E337" s="15" t="s">
        <v>145</v>
      </c>
      <c r="F337" s="46">
        <v>58000</v>
      </c>
      <c r="G337" s="46"/>
      <c r="H337" s="46">
        <v>0</v>
      </c>
      <c r="I337" s="46">
        <v>58000</v>
      </c>
      <c r="J337" s="46">
        <v>0</v>
      </c>
      <c r="K337" s="46">
        <f t="shared" si="28"/>
        <v>0</v>
      </c>
      <c r="L337" s="25"/>
      <c r="M337" s="46">
        <f t="shared" si="32"/>
        <v>58000</v>
      </c>
      <c r="N337" s="46">
        <f t="shared" si="29"/>
        <v>0</v>
      </c>
      <c r="O337" s="46">
        <f t="shared" si="30"/>
        <v>0</v>
      </c>
      <c r="P337" s="46">
        <f t="shared" si="31"/>
        <v>58000</v>
      </c>
      <c r="Q337" s="46">
        <f t="shared" si="27"/>
        <v>0</v>
      </c>
      <c r="R337" s="15"/>
      <c r="S337" s="15"/>
    </row>
    <row r="338" spans="1:19" ht="15" hidden="1" customHeight="1" outlineLevel="1" x14ac:dyDescent="0.25">
      <c r="A338" s="318"/>
      <c r="B338" s="19"/>
      <c r="C338" s="30"/>
      <c r="D338" s="19">
        <v>4412</v>
      </c>
      <c r="E338" s="15" t="s">
        <v>45</v>
      </c>
      <c r="F338" s="46">
        <v>2200</v>
      </c>
      <c r="G338" s="46"/>
      <c r="H338" s="46">
        <v>0</v>
      </c>
      <c r="I338" s="46">
        <v>2200</v>
      </c>
      <c r="J338" s="46">
        <v>0</v>
      </c>
      <c r="K338" s="46">
        <f t="shared" si="28"/>
        <v>0</v>
      </c>
      <c r="L338" s="25"/>
      <c r="M338" s="46">
        <f t="shared" si="32"/>
        <v>2200</v>
      </c>
      <c r="N338" s="46">
        <f t="shared" si="29"/>
        <v>0</v>
      </c>
      <c r="O338" s="46">
        <f t="shared" si="30"/>
        <v>0</v>
      </c>
      <c r="P338" s="46">
        <f t="shared" si="31"/>
        <v>2200</v>
      </c>
      <c r="Q338" s="46">
        <f t="shared" si="27"/>
        <v>0</v>
      </c>
      <c r="R338" s="15"/>
      <c r="S338" s="15"/>
    </row>
    <row r="339" spans="1:19" ht="15" hidden="1" customHeight="1" outlineLevel="1" x14ac:dyDescent="0.25">
      <c r="A339" s="318"/>
      <c r="B339" s="19"/>
      <c r="C339" s="30"/>
      <c r="D339" s="19">
        <v>3470</v>
      </c>
      <c r="E339" s="15" t="s">
        <v>33</v>
      </c>
      <c r="F339" s="46">
        <v>4500</v>
      </c>
      <c r="G339" s="46"/>
      <c r="H339" s="46">
        <v>0</v>
      </c>
      <c r="I339" s="46">
        <v>4499.99</v>
      </c>
      <c r="J339" s="46">
        <v>1.0000000000218279E-2</v>
      </c>
      <c r="K339" s="46">
        <f t="shared" si="28"/>
        <v>1.0000000000218279E-2</v>
      </c>
      <c r="L339" s="25"/>
      <c r="M339" s="46">
        <f t="shared" si="32"/>
        <v>4500</v>
      </c>
      <c r="N339" s="46">
        <f t="shared" si="29"/>
        <v>0</v>
      </c>
      <c r="O339" s="46">
        <f t="shared" si="30"/>
        <v>0</v>
      </c>
      <c r="P339" s="46">
        <f t="shared" si="31"/>
        <v>4499.99</v>
      </c>
      <c r="Q339" s="46">
        <f t="shared" si="27"/>
        <v>1.0000000000218279E-2</v>
      </c>
      <c r="R339" s="15"/>
      <c r="S339" s="15"/>
    </row>
    <row r="340" spans="1:19" collapsed="1" x14ac:dyDescent="0.25">
      <c r="A340" s="318"/>
      <c r="B340" s="19">
        <v>16023</v>
      </c>
      <c r="C340" s="39" t="s">
        <v>256</v>
      </c>
      <c r="D340" s="19"/>
      <c r="E340" s="15" t="s">
        <v>84</v>
      </c>
      <c r="F340" s="46">
        <v>250000</v>
      </c>
      <c r="G340" s="46"/>
      <c r="H340" s="46">
        <v>0</v>
      </c>
      <c r="I340" s="46">
        <v>0</v>
      </c>
      <c r="J340" s="46">
        <v>250000</v>
      </c>
      <c r="K340" s="46">
        <f t="shared" si="28"/>
        <v>250000</v>
      </c>
      <c r="L340" s="25"/>
      <c r="M340" s="46">
        <f t="shared" si="32"/>
        <v>250000</v>
      </c>
      <c r="N340" s="46">
        <f t="shared" si="29"/>
        <v>0</v>
      </c>
      <c r="O340" s="46">
        <f t="shared" si="30"/>
        <v>0</v>
      </c>
      <c r="P340" s="46">
        <f t="shared" si="31"/>
        <v>0</v>
      </c>
      <c r="Q340" s="46">
        <f t="shared" si="27"/>
        <v>250000</v>
      </c>
      <c r="R340" s="15"/>
      <c r="S340" s="15"/>
    </row>
    <row r="341" spans="1:19" ht="15" hidden="1" customHeight="1" outlineLevel="1" x14ac:dyDescent="0.25">
      <c r="A341" s="318"/>
      <c r="B341" s="19"/>
      <c r="C341" s="30"/>
      <c r="D341" s="19">
        <v>2710</v>
      </c>
      <c r="E341" s="15" t="s">
        <v>20</v>
      </c>
      <c r="F341" s="46">
        <v>12180</v>
      </c>
      <c r="G341" s="46"/>
      <c r="H341" s="46">
        <v>5748.96</v>
      </c>
      <c r="I341" s="46">
        <v>0</v>
      </c>
      <c r="J341" s="46">
        <v>12180</v>
      </c>
      <c r="K341" s="46">
        <f t="shared" si="28"/>
        <v>12180</v>
      </c>
      <c r="L341" s="25"/>
      <c r="M341" s="46">
        <f t="shared" si="32"/>
        <v>12180</v>
      </c>
      <c r="N341" s="46">
        <f t="shared" si="29"/>
        <v>0</v>
      </c>
      <c r="O341" s="46">
        <f t="shared" si="30"/>
        <v>5748.96</v>
      </c>
      <c r="P341" s="46">
        <f t="shared" si="31"/>
        <v>0</v>
      </c>
      <c r="Q341" s="46">
        <f t="shared" si="27"/>
        <v>12180</v>
      </c>
      <c r="R341" s="15"/>
      <c r="S341" s="15"/>
    </row>
    <row r="342" spans="1:19" ht="15" hidden="1" customHeight="1" outlineLevel="1" x14ac:dyDescent="0.25">
      <c r="A342" s="318"/>
      <c r="B342" s="19"/>
      <c r="C342" s="30"/>
      <c r="D342" s="19">
        <v>2730</v>
      </c>
      <c r="E342" s="15" t="s">
        <v>207</v>
      </c>
      <c r="F342" s="46">
        <v>12941.16</v>
      </c>
      <c r="G342" s="46"/>
      <c r="H342" s="46">
        <v>0</v>
      </c>
      <c r="I342" s="46">
        <v>12941.16</v>
      </c>
      <c r="J342" s="46">
        <v>0</v>
      </c>
      <c r="K342" s="46">
        <f t="shared" si="28"/>
        <v>0</v>
      </c>
      <c r="L342" s="25"/>
      <c r="M342" s="46">
        <f t="shared" si="32"/>
        <v>12941.16</v>
      </c>
      <c r="N342" s="46">
        <f t="shared" si="29"/>
        <v>0</v>
      </c>
      <c r="O342" s="46">
        <f t="shared" si="30"/>
        <v>0</v>
      </c>
      <c r="P342" s="46">
        <f t="shared" si="31"/>
        <v>12941.16</v>
      </c>
      <c r="Q342" s="46">
        <f t="shared" si="27"/>
        <v>0</v>
      </c>
      <c r="R342" s="15"/>
      <c r="S342" s="15"/>
    </row>
    <row r="343" spans="1:19" ht="15" hidden="1" customHeight="1" outlineLevel="1" x14ac:dyDescent="0.25">
      <c r="A343" s="318"/>
      <c r="B343" s="19"/>
      <c r="C343" s="30"/>
      <c r="D343" s="19">
        <v>2740</v>
      </c>
      <c r="E343" s="15" t="s">
        <v>21</v>
      </c>
      <c r="F343" s="46">
        <v>2329.9</v>
      </c>
      <c r="G343" s="46"/>
      <c r="H343" s="46">
        <v>0</v>
      </c>
      <c r="I343" s="46">
        <v>2329.9</v>
      </c>
      <c r="J343" s="46">
        <v>0</v>
      </c>
      <c r="K343" s="46">
        <f t="shared" si="28"/>
        <v>0</v>
      </c>
      <c r="L343" s="25"/>
      <c r="M343" s="46">
        <f t="shared" si="32"/>
        <v>2329.9</v>
      </c>
      <c r="N343" s="46">
        <f t="shared" si="29"/>
        <v>0</v>
      </c>
      <c r="O343" s="46">
        <f t="shared" si="30"/>
        <v>0</v>
      </c>
      <c r="P343" s="46">
        <f t="shared" si="31"/>
        <v>2329.9</v>
      </c>
      <c r="Q343" s="46">
        <f t="shared" si="27"/>
        <v>0</v>
      </c>
      <c r="R343" s="15"/>
      <c r="S343" s="15"/>
    </row>
    <row r="344" spans="1:19" collapsed="1" x14ac:dyDescent="0.25">
      <c r="A344" s="318"/>
      <c r="B344" s="19">
        <v>16025</v>
      </c>
      <c r="C344" s="39" t="s">
        <v>257</v>
      </c>
      <c r="D344" s="19"/>
      <c r="E344" s="15" t="s">
        <v>84</v>
      </c>
      <c r="F344" s="46">
        <v>850000</v>
      </c>
      <c r="G344" s="46"/>
      <c r="H344" s="46">
        <v>0</v>
      </c>
      <c r="I344" s="46">
        <v>0</v>
      </c>
      <c r="J344" s="46">
        <v>850000</v>
      </c>
      <c r="K344" s="46">
        <f t="shared" si="28"/>
        <v>850000</v>
      </c>
      <c r="L344" s="25"/>
      <c r="M344" s="46">
        <f t="shared" si="32"/>
        <v>850000</v>
      </c>
      <c r="N344" s="46">
        <f t="shared" si="29"/>
        <v>0</v>
      </c>
      <c r="O344" s="46">
        <f t="shared" si="30"/>
        <v>0</v>
      </c>
      <c r="P344" s="46">
        <f t="shared" si="31"/>
        <v>0</v>
      </c>
      <c r="Q344" s="46">
        <f t="shared" si="27"/>
        <v>850000</v>
      </c>
      <c r="R344" s="15"/>
      <c r="S344" s="15"/>
    </row>
    <row r="345" spans="1:19" ht="15" hidden="1" customHeight="1" outlineLevel="1" x14ac:dyDescent="0.25">
      <c r="A345" s="318"/>
      <c r="B345" s="19"/>
      <c r="C345" s="30"/>
      <c r="D345" s="19">
        <v>2530</v>
      </c>
      <c r="E345" s="15" t="s">
        <v>111</v>
      </c>
      <c r="F345" s="46">
        <v>3000</v>
      </c>
      <c r="G345" s="46"/>
      <c r="H345" s="46">
        <v>0</v>
      </c>
      <c r="I345" s="46">
        <v>0</v>
      </c>
      <c r="J345" s="46">
        <v>3000</v>
      </c>
      <c r="K345" s="46">
        <f t="shared" si="28"/>
        <v>3000</v>
      </c>
      <c r="L345" s="25"/>
      <c r="M345" s="46">
        <f t="shared" si="32"/>
        <v>3000</v>
      </c>
      <c r="N345" s="46">
        <f t="shared" si="29"/>
        <v>0</v>
      </c>
      <c r="O345" s="46">
        <f t="shared" si="30"/>
        <v>0</v>
      </c>
      <c r="P345" s="46">
        <f t="shared" si="31"/>
        <v>0</v>
      </c>
      <c r="Q345" s="46">
        <f t="shared" si="27"/>
        <v>3000</v>
      </c>
      <c r="R345" s="15"/>
      <c r="S345" s="15"/>
    </row>
    <row r="346" spans="1:19" ht="15" hidden="1" customHeight="1" outlineLevel="1" x14ac:dyDescent="0.25">
      <c r="A346" s="318"/>
      <c r="B346" s="19"/>
      <c r="C346" s="30"/>
      <c r="D346" s="19">
        <v>2730</v>
      </c>
      <c r="E346" s="15" t="s">
        <v>207</v>
      </c>
      <c r="F346" s="46">
        <v>79959.05</v>
      </c>
      <c r="G346" s="46"/>
      <c r="H346" s="46">
        <v>0</v>
      </c>
      <c r="I346" s="46">
        <v>2759.05</v>
      </c>
      <c r="J346" s="46">
        <v>77200</v>
      </c>
      <c r="K346" s="46">
        <f t="shared" si="28"/>
        <v>77200</v>
      </c>
      <c r="L346" s="25"/>
      <c r="M346" s="46">
        <f t="shared" si="32"/>
        <v>79959.05</v>
      </c>
      <c r="N346" s="46">
        <f t="shared" si="29"/>
        <v>0</v>
      </c>
      <c r="O346" s="46">
        <f t="shared" si="30"/>
        <v>0</v>
      </c>
      <c r="P346" s="46">
        <f t="shared" si="31"/>
        <v>2759.05</v>
      </c>
      <c r="Q346" s="46">
        <f t="shared" si="27"/>
        <v>77200</v>
      </c>
      <c r="R346" s="15"/>
      <c r="S346" s="15"/>
    </row>
    <row r="347" spans="1:19" ht="15" hidden="1" customHeight="1" outlineLevel="1" x14ac:dyDescent="0.25">
      <c r="A347" s="318"/>
      <c r="B347" s="19"/>
      <c r="C347" s="30"/>
      <c r="D347" s="19">
        <v>3850</v>
      </c>
      <c r="E347" s="15" t="s">
        <v>40</v>
      </c>
      <c r="F347" s="46">
        <v>218683.2</v>
      </c>
      <c r="G347" s="46"/>
      <c r="H347" s="46">
        <v>0</v>
      </c>
      <c r="I347" s="46">
        <v>0</v>
      </c>
      <c r="J347" s="46">
        <v>218683.2</v>
      </c>
      <c r="K347" s="46">
        <f t="shared" si="28"/>
        <v>218683.2</v>
      </c>
      <c r="L347" s="25"/>
      <c r="M347" s="46">
        <f t="shared" si="32"/>
        <v>218683.2</v>
      </c>
      <c r="N347" s="46">
        <f t="shared" si="29"/>
        <v>0</v>
      </c>
      <c r="O347" s="46">
        <f t="shared" si="30"/>
        <v>0</v>
      </c>
      <c r="P347" s="46">
        <f t="shared" si="31"/>
        <v>0</v>
      </c>
      <c r="Q347" s="46">
        <f t="shared" si="27"/>
        <v>218683.2</v>
      </c>
      <c r="R347" s="15"/>
      <c r="S347" s="15"/>
    </row>
    <row r="348" spans="1:19" ht="15" hidden="1" customHeight="1" outlineLevel="1" x14ac:dyDescent="0.25">
      <c r="A348" s="318"/>
      <c r="B348" s="19"/>
      <c r="C348" s="30"/>
      <c r="D348" s="19">
        <v>4412</v>
      </c>
      <c r="E348" s="15" t="s">
        <v>45</v>
      </c>
      <c r="F348" s="46">
        <v>95965.64</v>
      </c>
      <c r="G348" s="46"/>
      <c r="H348" s="46">
        <v>0</v>
      </c>
      <c r="I348" s="46">
        <v>12445.64</v>
      </c>
      <c r="J348" s="46">
        <v>83520</v>
      </c>
      <c r="K348" s="46">
        <f t="shared" si="28"/>
        <v>83520</v>
      </c>
      <c r="L348" s="25"/>
      <c r="M348" s="46">
        <f t="shared" si="32"/>
        <v>95965.64</v>
      </c>
      <c r="N348" s="46">
        <f t="shared" si="29"/>
        <v>0</v>
      </c>
      <c r="O348" s="46">
        <f t="shared" si="30"/>
        <v>0</v>
      </c>
      <c r="P348" s="46">
        <f t="shared" si="31"/>
        <v>12445.64</v>
      </c>
      <c r="Q348" s="46">
        <f t="shared" si="27"/>
        <v>83520</v>
      </c>
      <c r="R348" s="15"/>
      <c r="S348" s="15"/>
    </row>
    <row r="349" spans="1:19" collapsed="1" x14ac:dyDescent="0.25">
      <c r="A349" s="318"/>
      <c r="B349" s="19">
        <v>16026</v>
      </c>
      <c r="C349" s="39" t="s">
        <v>258</v>
      </c>
      <c r="D349" s="19"/>
      <c r="E349" s="15" t="s">
        <v>84</v>
      </c>
      <c r="F349" s="46">
        <v>2000000</v>
      </c>
      <c r="G349" s="46"/>
      <c r="H349" s="46">
        <v>0</v>
      </c>
      <c r="I349" s="46">
        <v>0</v>
      </c>
      <c r="J349" s="46">
        <v>2000000</v>
      </c>
      <c r="K349" s="46">
        <f t="shared" si="28"/>
        <v>2000000</v>
      </c>
      <c r="L349" s="25"/>
      <c r="M349" s="46">
        <f t="shared" si="32"/>
        <v>2000000</v>
      </c>
      <c r="N349" s="46">
        <f t="shared" si="29"/>
        <v>0</v>
      </c>
      <c r="O349" s="46">
        <f t="shared" si="30"/>
        <v>0</v>
      </c>
      <c r="P349" s="46">
        <f t="shared" si="31"/>
        <v>0</v>
      </c>
      <c r="Q349" s="46">
        <f t="shared" si="27"/>
        <v>2000000</v>
      </c>
      <c r="R349" s="15"/>
      <c r="S349" s="15"/>
    </row>
    <row r="350" spans="1:19" ht="15" hidden="1" customHeight="1" outlineLevel="1" x14ac:dyDescent="0.25">
      <c r="A350" s="318"/>
      <c r="B350" s="19"/>
      <c r="C350" s="30"/>
      <c r="D350" s="19">
        <v>5910</v>
      </c>
      <c r="E350" s="15" t="s">
        <v>61</v>
      </c>
      <c r="F350" s="46">
        <v>145000</v>
      </c>
      <c r="G350" s="46"/>
      <c r="H350" s="46">
        <v>0</v>
      </c>
      <c r="I350" s="46">
        <v>0</v>
      </c>
      <c r="J350" s="46">
        <v>145000</v>
      </c>
      <c r="K350" s="46">
        <f t="shared" si="28"/>
        <v>145000</v>
      </c>
      <c r="L350" s="25"/>
      <c r="M350" s="46">
        <f t="shared" si="32"/>
        <v>145000</v>
      </c>
      <c r="N350" s="46">
        <f t="shared" si="29"/>
        <v>0</v>
      </c>
      <c r="O350" s="46">
        <f t="shared" si="30"/>
        <v>0</v>
      </c>
      <c r="P350" s="46">
        <f t="shared" si="31"/>
        <v>0</v>
      </c>
      <c r="Q350" s="46">
        <f t="shared" si="27"/>
        <v>145000</v>
      </c>
      <c r="R350" s="15"/>
      <c r="S350" s="15"/>
    </row>
    <row r="351" spans="1:19" collapsed="1" x14ac:dyDescent="0.25">
      <c r="A351" s="318"/>
      <c r="B351" s="19">
        <v>16027</v>
      </c>
      <c r="C351" s="39" t="s">
        <v>259</v>
      </c>
      <c r="D351" s="19"/>
      <c r="E351" s="15" t="s">
        <v>84</v>
      </c>
      <c r="F351" s="46">
        <v>2000000</v>
      </c>
      <c r="G351" s="46"/>
      <c r="H351" s="46">
        <v>0</v>
      </c>
      <c r="I351" s="46">
        <v>0</v>
      </c>
      <c r="J351" s="46">
        <v>2000000</v>
      </c>
      <c r="K351" s="46">
        <f t="shared" si="28"/>
        <v>2000000</v>
      </c>
      <c r="L351" s="25"/>
      <c r="M351" s="46">
        <f t="shared" si="32"/>
        <v>2000000</v>
      </c>
      <c r="N351" s="46">
        <f t="shared" si="29"/>
        <v>0</v>
      </c>
      <c r="O351" s="46">
        <f t="shared" si="30"/>
        <v>0</v>
      </c>
      <c r="P351" s="46">
        <f t="shared" si="31"/>
        <v>0</v>
      </c>
      <c r="Q351" s="46">
        <f t="shared" si="27"/>
        <v>2000000</v>
      </c>
      <c r="R351" s="15"/>
      <c r="S351" s="15"/>
    </row>
    <row r="352" spans="1:19" x14ac:dyDescent="0.25">
      <c r="A352" s="318"/>
      <c r="B352" s="19">
        <v>16028</v>
      </c>
      <c r="C352" s="39" t="s">
        <v>260</v>
      </c>
      <c r="D352" s="19"/>
      <c r="E352" s="15" t="s">
        <v>84</v>
      </c>
      <c r="F352" s="46">
        <v>3500000</v>
      </c>
      <c r="G352" s="46"/>
      <c r="H352" s="46">
        <v>0</v>
      </c>
      <c r="I352" s="46">
        <v>0</v>
      </c>
      <c r="J352" s="46">
        <v>3500000</v>
      </c>
      <c r="K352" s="46">
        <f t="shared" si="28"/>
        <v>3500000</v>
      </c>
      <c r="L352" s="25"/>
      <c r="M352" s="46">
        <f t="shared" si="32"/>
        <v>3500000</v>
      </c>
      <c r="N352" s="46">
        <f t="shared" si="29"/>
        <v>0</v>
      </c>
      <c r="O352" s="46">
        <f t="shared" si="30"/>
        <v>0</v>
      </c>
      <c r="P352" s="46">
        <f t="shared" si="31"/>
        <v>0</v>
      </c>
      <c r="Q352" s="46">
        <f t="shared" si="27"/>
        <v>3500000</v>
      </c>
      <c r="R352" s="15"/>
      <c r="S352" s="15"/>
    </row>
    <row r="353" spans="1:19" x14ac:dyDescent="0.25">
      <c r="A353" s="318"/>
      <c r="B353" s="19">
        <v>16029</v>
      </c>
      <c r="C353" s="39" t="s">
        <v>261</v>
      </c>
      <c r="D353" s="19"/>
      <c r="E353" s="15" t="s">
        <v>84</v>
      </c>
      <c r="F353" s="46">
        <v>1321418.5699999998</v>
      </c>
      <c r="G353" s="46"/>
      <c r="H353" s="46">
        <v>0</v>
      </c>
      <c r="I353" s="46">
        <v>0</v>
      </c>
      <c r="J353" s="46">
        <v>1321418.5699999998</v>
      </c>
      <c r="K353" s="46">
        <f t="shared" si="28"/>
        <v>1321418.5699999998</v>
      </c>
      <c r="L353" s="25"/>
      <c r="M353" s="46">
        <f t="shared" si="32"/>
        <v>1321418.5699999998</v>
      </c>
      <c r="N353" s="46">
        <f t="shared" si="29"/>
        <v>0</v>
      </c>
      <c r="O353" s="46">
        <f t="shared" si="30"/>
        <v>0</v>
      </c>
      <c r="P353" s="46">
        <f t="shared" si="31"/>
        <v>0</v>
      </c>
      <c r="Q353" s="46">
        <f t="shared" si="27"/>
        <v>1321418.5699999998</v>
      </c>
      <c r="R353" s="15"/>
      <c r="S353" s="15"/>
    </row>
    <row r="354" spans="1:19" ht="15" hidden="1" customHeight="1" outlineLevel="1" x14ac:dyDescent="0.25">
      <c r="A354" s="318"/>
      <c r="B354" s="19"/>
      <c r="C354" s="30"/>
      <c r="D354" s="19">
        <v>2150</v>
      </c>
      <c r="E354" s="15" t="s">
        <v>118</v>
      </c>
      <c r="F354" s="46">
        <v>0</v>
      </c>
      <c r="G354" s="46"/>
      <c r="H354" s="46">
        <v>0</v>
      </c>
      <c r="I354" s="46">
        <v>0</v>
      </c>
      <c r="J354" s="46">
        <v>0</v>
      </c>
      <c r="K354" s="46">
        <f t="shared" si="28"/>
        <v>0</v>
      </c>
      <c r="L354" s="25"/>
      <c r="M354" s="46">
        <f t="shared" si="32"/>
        <v>0</v>
      </c>
      <c r="N354" s="46">
        <f t="shared" si="29"/>
        <v>0</v>
      </c>
      <c r="O354" s="46">
        <f t="shared" si="30"/>
        <v>0</v>
      </c>
      <c r="P354" s="46">
        <f t="shared" si="31"/>
        <v>0</v>
      </c>
      <c r="Q354" s="46">
        <f t="shared" si="27"/>
        <v>0</v>
      </c>
      <c r="R354" s="15"/>
      <c r="S354" s="15"/>
    </row>
    <row r="355" spans="1:19" ht="15" hidden="1" customHeight="1" outlineLevel="1" x14ac:dyDescent="0.25">
      <c r="A355" s="318"/>
      <c r="B355" s="19"/>
      <c r="C355" s="30"/>
      <c r="D355" s="19">
        <v>3340</v>
      </c>
      <c r="E355" s="15" t="s">
        <v>127</v>
      </c>
      <c r="F355" s="46">
        <v>30000</v>
      </c>
      <c r="G355" s="46"/>
      <c r="H355" s="46">
        <v>0</v>
      </c>
      <c r="I355" s="46">
        <v>614</v>
      </c>
      <c r="J355" s="46">
        <v>29386</v>
      </c>
      <c r="K355" s="46">
        <f t="shared" si="28"/>
        <v>29386</v>
      </c>
      <c r="L355" s="25"/>
      <c r="M355" s="46">
        <f t="shared" si="32"/>
        <v>30000</v>
      </c>
      <c r="N355" s="46">
        <f t="shared" si="29"/>
        <v>0</v>
      </c>
      <c r="O355" s="46">
        <f t="shared" si="30"/>
        <v>0</v>
      </c>
      <c r="P355" s="46">
        <f t="shared" si="31"/>
        <v>614</v>
      </c>
      <c r="Q355" s="46">
        <f t="shared" si="27"/>
        <v>29386</v>
      </c>
      <c r="R355" s="15"/>
      <c r="S355" s="15"/>
    </row>
    <row r="356" spans="1:19" ht="15" hidden="1" customHeight="1" outlineLevel="1" x14ac:dyDescent="0.25">
      <c r="A356" s="318"/>
      <c r="B356" s="19"/>
      <c r="C356" s="30"/>
      <c r="D356" s="19">
        <v>3750</v>
      </c>
      <c r="E356" s="15" t="s">
        <v>36</v>
      </c>
      <c r="F356" s="46">
        <v>11500</v>
      </c>
      <c r="G356" s="46"/>
      <c r="H356" s="46">
        <v>0</v>
      </c>
      <c r="I356" s="46">
        <v>690.9</v>
      </c>
      <c r="J356" s="46">
        <v>10809.1</v>
      </c>
      <c r="K356" s="46">
        <f t="shared" si="28"/>
        <v>10809.1</v>
      </c>
      <c r="L356" s="25"/>
      <c r="M356" s="46">
        <f t="shared" si="32"/>
        <v>11500</v>
      </c>
      <c r="N356" s="46">
        <f t="shared" si="29"/>
        <v>0</v>
      </c>
      <c r="O356" s="46">
        <f t="shared" si="30"/>
        <v>0</v>
      </c>
      <c r="P356" s="46">
        <f t="shared" si="31"/>
        <v>690.9</v>
      </c>
      <c r="Q356" s="46">
        <f t="shared" si="27"/>
        <v>10809.1</v>
      </c>
      <c r="R356" s="15"/>
      <c r="S356" s="15"/>
    </row>
    <row r="357" spans="1:19" ht="15" hidden="1" customHeight="1" outlineLevel="1" x14ac:dyDescent="0.25">
      <c r="A357" s="318"/>
      <c r="B357" s="19"/>
      <c r="C357" s="30"/>
      <c r="D357" s="19">
        <v>5150</v>
      </c>
      <c r="E357" s="15" t="s">
        <v>87</v>
      </c>
      <c r="F357" s="46">
        <v>20000</v>
      </c>
      <c r="G357" s="46"/>
      <c r="H357" s="46">
        <v>19754.559999999998</v>
      </c>
      <c r="I357" s="46">
        <v>0</v>
      </c>
      <c r="J357" s="46">
        <v>20000</v>
      </c>
      <c r="K357" s="46">
        <f t="shared" si="28"/>
        <v>20000</v>
      </c>
      <c r="L357" s="25"/>
      <c r="M357" s="46">
        <f t="shared" si="32"/>
        <v>20000</v>
      </c>
      <c r="N357" s="46">
        <f t="shared" si="29"/>
        <v>0</v>
      </c>
      <c r="O357" s="46">
        <f t="shared" si="30"/>
        <v>19754.559999999998</v>
      </c>
      <c r="P357" s="46">
        <f t="shared" si="31"/>
        <v>0</v>
      </c>
      <c r="Q357" s="46">
        <f t="shared" si="27"/>
        <v>20000</v>
      </c>
      <c r="R357" s="15"/>
      <c r="S357" s="15"/>
    </row>
    <row r="358" spans="1:19" ht="15" hidden="1" customHeight="1" outlineLevel="1" x14ac:dyDescent="0.25">
      <c r="A358" s="318"/>
      <c r="B358" s="19"/>
      <c r="C358" s="30"/>
      <c r="D358" s="19">
        <v>5230</v>
      </c>
      <c r="E358" s="15" t="s">
        <v>52</v>
      </c>
      <c r="F358" s="46">
        <v>6000</v>
      </c>
      <c r="G358" s="46"/>
      <c r="H358" s="46">
        <v>5800</v>
      </c>
      <c r="I358" s="46">
        <v>0</v>
      </c>
      <c r="J358" s="46">
        <v>6000</v>
      </c>
      <c r="K358" s="46">
        <f t="shared" si="28"/>
        <v>6000</v>
      </c>
      <c r="L358" s="25"/>
      <c r="M358" s="46">
        <f t="shared" si="32"/>
        <v>6000</v>
      </c>
      <c r="N358" s="46">
        <f t="shared" si="29"/>
        <v>0</v>
      </c>
      <c r="O358" s="46">
        <f t="shared" si="30"/>
        <v>5800</v>
      </c>
      <c r="P358" s="46">
        <f t="shared" si="31"/>
        <v>0</v>
      </c>
      <c r="Q358" s="46">
        <f t="shared" si="27"/>
        <v>6000</v>
      </c>
      <c r="R358" s="15"/>
      <c r="S358" s="15"/>
    </row>
    <row r="359" spans="1:19" collapsed="1" x14ac:dyDescent="0.25">
      <c r="A359" s="318"/>
      <c r="B359" s="19">
        <v>16210</v>
      </c>
      <c r="C359" s="39" t="s">
        <v>262</v>
      </c>
      <c r="D359" s="19"/>
      <c r="E359" s="15" t="s">
        <v>84</v>
      </c>
      <c r="F359" s="46">
        <v>750000</v>
      </c>
      <c r="G359" s="46"/>
      <c r="H359" s="46">
        <v>0</v>
      </c>
      <c r="I359" s="46">
        <v>0</v>
      </c>
      <c r="J359" s="46">
        <v>750000</v>
      </c>
      <c r="K359" s="46">
        <f t="shared" si="28"/>
        <v>750000</v>
      </c>
      <c r="L359" s="25"/>
      <c r="M359" s="46">
        <f t="shared" si="32"/>
        <v>750000</v>
      </c>
      <c r="N359" s="46">
        <f t="shared" si="29"/>
        <v>0</v>
      </c>
      <c r="O359" s="46">
        <f t="shared" si="30"/>
        <v>0</v>
      </c>
      <c r="P359" s="46">
        <f t="shared" si="31"/>
        <v>0</v>
      </c>
      <c r="Q359" s="46">
        <f t="shared" si="27"/>
        <v>750000</v>
      </c>
      <c r="R359" s="15"/>
      <c r="S359" s="15"/>
    </row>
    <row r="360" spans="1:19" x14ac:dyDescent="0.25">
      <c r="A360" s="318"/>
      <c r="B360" s="19">
        <v>16211</v>
      </c>
      <c r="C360" s="39" t="s">
        <v>263</v>
      </c>
      <c r="D360" s="19"/>
      <c r="E360" s="15" t="s">
        <v>84</v>
      </c>
      <c r="F360" s="46">
        <v>888516.44</v>
      </c>
      <c r="G360" s="46"/>
      <c r="H360" s="46">
        <v>0</v>
      </c>
      <c r="I360" s="46">
        <v>0</v>
      </c>
      <c r="J360" s="46">
        <v>888516.44</v>
      </c>
      <c r="K360" s="46">
        <f t="shared" si="28"/>
        <v>888516.44</v>
      </c>
      <c r="L360" s="25"/>
      <c r="M360" s="46">
        <f t="shared" si="32"/>
        <v>888516.44</v>
      </c>
      <c r="N360" s="46">
        <f t="shared" si="29"/>
        <v>0</v>
      </c>
      <c r="O360" s="46">
        <f t="shared" si="30"/>
        <v>0</v>
      </c>
      <c r="P360" s="46">
        <f t="shared" si="31"/>
        <v>0</v>
      </c>
      <c r="Q360" s="46">
        <f t="shared" si="27"/>
        <v>888516.44</v>
      </c>
      <c r="R360" s="15"/>
      <c r="S360" s="15"/>
    </row>
    <row r="361" spans="1:19" x14ac:dyDescent="0.25">
      <c r="A361" s="318"/>
      <c r="B361" s="19">
        <v>16212</v>
      </c>
      <c r="C361" s="39" t="s">
        <v>264</v>
      </c>
      <c r="D361" s="19"/>
      <c r="E361" s="15" t="s">
        <v>84</v>
      </c>
      <c r="F361" s="46">
        <v>1200000</v>
      </c>
      <c r="G361" s="46"/>
      <c r="H361" s="46">
        <v>0</v>
      </c>
      <c r="I361" s="46">
        <v>0</v>
      </c>
      <c r="J361" s="46">
        <v>1200000</v>
      </c>
      <c r="K361" s="46">
        <f t="shared" si="28"/>
        <v>1200000</v>
      </c>
      <c r="L361" s="25"/>
      <c r="M361" s="46">
        <f t="shared" si="32"/>
        <v>1200000</v>
      </c>
      <c r="N361" s="46">
        <f t="shared" si="29"/>
        <v>0</v>
      </c>
      <c r="O361" s="46">
        <f t="shared" si="30"/>
        <v>0</v>
      </c>
      <c r="P361" s="46">
        <f t="shared" si="31"/>
        <v>0</v>
      </c>
      <c r="Q361" s="46">
        <f t="shared" si="27"/>
        <v>1200000</v>
      </c>
      <c r="R361" s="15"/>
      <c r="S361" s="15"/>
    </row>
    <row r="362" spans="1:19" ht="15" hidden="1" customHeight="1" outlineLevel="1" x14ac:dyDescent="0.25">
      <c r="A362" s="318"/>
      <c r="B362" s="19"/>
      <c r="C362" s="30"/>
      <c r="D362" s="19">
        <v>2150</v>
      </c>
      <c r="E362" s="15" t="s">
        <v>118</v>
      </c>
      <c r="F362" s="46">
        <v>32511.64</v>
      </c>
      <c r="G362" s="46"/>
      <c r="H362" s="46">
        <v>7689.96</v>
      </c>
      <c r="I362" s="46">
        <v>24821.68</v>
      </c>
      <c r="J362" s="46">
        <v>7689.9599999999991</v>
      </c>
      <c r="K362" s="46">
        <f t="shared" si="28"/>
        <v>7689.9599999999991</v>
      </c>
      <c r="L362" s="25"/>
      <c r="M362" s="46">
        <f t="shared" si="32"/>
        <v>32511.64</v>
      </c>
      <c r="N362" s="46">
        <f t="shared" si="29"/>
        <v>0</v>
      </c>
      <c r="O362" s="46">
        <f t="shared" si="30"/>
        <v>7689.96</v>
      </c>
      <c r="P362" s="46">
        <f t="shared" si="31"/>
        <v>24821.68</v>
      </c>
      <c r="Q362" s="46">
        <f t="shared" ref="Q362:Q384" si="33">+M362-P362</f>
        <v>7689.9599999999991</v>
      </c>
      <c r="R362" s="15"/>
      <c r="S362" s="15"/>
    </row>
    <row r="363" spans="1:19" ht="15" hidden="1" customHeight="1" outlineLevel="1" x14ac:dyDescent="0.25">
      <c r="A363" s="318"/>
      <c r="B363" s="19"/>
      <c r="C363" s="30"/>
      <c r="D363" s="19">
        <v>2440</v>
      </c>
      <c r="E363" s="15" t="s">
        <v>17</v>
      </c>
      <c r="F363" s="46">
        <v>14959.15</v>
      </c>
      <c r="G363" s="46"/>
      <c r="H363" s="46">
        <v>0</v>
      </c>
      <c r="I363" s="46">
        <v>14959.15</v>
      </c>
      <c r="J363" s="46">
        <v>0</v>
      </c>
      <c r="K363" s="46">
        <f t="shared" ref="K363:K383" si="34">+F363-I363</f>
        <v>0</v>
      </c>
      <c r="L363" s="25"/>
      <c r="M363" s="46">
        <f t="shared" si="32"/>
        <v>14959.15</v>
      </c>
      <c r="N363" s="46">
        <f t="shared" ref="N363:N384" si="35">+G363</f>
        <v>0</v>
      </c>
      <c r="O363" s="46">
        <f t="shared" ref="O363:O384" si="36">+H363</f>
        <v>0</v>
      </c>
      <c r="P363" s="46">
        <f t="shared" si="31"/>
        <v>14959.15</v>
      </c>
      <c r="Q363" s="46">
        <f t="shared" si="33"/>
        <v>0</v>
      </c>
      <c r="R363" s="15"/>
      <c r="S363" s="15"/>
    </row>
    <row r="364" spans="1:19" ht="15" hidden="1" customHeight="1" outlineLevel="1" x14ac:dyDescent="0.25">
      <c r="A364" s="318"/>
      <c r="B364" s="19"/>
      <c r="C364" s="30"/>
      <c r="D364" s="19">
        <v>2460</v>
      </c>
      <c r="E364" s="15" t="s">
        <v>128</v>
      </c>
      <c r="F364" s="46">
        <v>1340</v>
      </c>
      <c r="G364" s="46"/>
      <c r="H364" s="46">
        <v>0</v>
      </c>
      <c r="I364" s="46">
        <v>1335.16</v>
      </c>
      <c r="J364" s="46">
        <v>4.8399999999999181</v>
      </c>
      <c r="K364" s="46">
        <f t="shared" si="34"/>
        <v>4.8399999999999181</v>
      </c>
      <c r="L364" s="25"/>
      <c r="M364" s="46">
        <f t="shared" si="32"/>
        <v>1340</v>
      </c>
      <c r="N364" s="46">
        <f t="shared" si="35"/>
        <v>0</v>
      </c>
      <c r="O364" s="46">
        <f t="shared" si="36"/>
        <v>0</v>
      </c>
      <c r="P364" s="46">
        <f t="shared" si="31"/>
        <v>1335.16</v>
      </c>
      <c r="Q364" s="46">
        <f t="shared" si="33"/>
        <v>4.8399999999999181</v>
      </c>
      <c r="R364" s="15"/>
      <c r="S364" s="15"/>
    </row>
    <row r="365" spans="1:19" ht="15" hidden="1" customHeight="1" outlineLevel="1" x14ac:dyDescent="0.25">
      <c r="A365" s="318"/>
      <c r="B365" s="19"/>
      <c r="C365" s="30"/>
      <c r="D365" s="19">
        <v>2470</v>
      </c>
      <c r="E365" s="15" t="s">
        <v>88</v>
      </c>
      <c r="F365" s="46">
        <v>2650</v>
      </c>
      <c r="G365" s="46"/>
      <c r="H365" s="46">
        <v>1383.64</v>
      </c>
      <c r="I365" s="46">
        <v>1223.01</v>
      </c>
      <c r="J365" s="46">
        <v>1426.99</v>
      </c>
      <c r="K365" s="46">
        <f t="shared" si="34"/>
        <v>1426.99</v>
      </c>
      <c r="L365" s="25"/>
      <c r="M365" s="46">
        <f t="shared" si="32"/>
        <v>2650</v>
      </c>
      <c r="N365" s="46">
        <f t="shared" si="35"/>
        <v>0</v>
      </c>
      <c r="O365" s="46">
        <f t="shared" si="36"/>
        <v>1383.64</v>
      </c>
      <c r="P365" s="46">
        <f t="shared" si="31"/>
        <v>1223.01</v>
      </c>
      <c r="Q365" s="46">
        <f t="shared" si="33"/>
        <v>1426.99</v>
      </c>
      <c r="R365" s="15"/>
      <c r="S365" s="15"/>
    </row>
    <row r="366" spans="1:19" ht="15" hidden="1" customHeight="1" outlineLevel="1" x14ac:dyDescent="0.25">
      <c r="A366" s="318"/>
      <c r="B366" s="19"/>
      <c r="C366" s="30"/>
      <c r="D366" s="19">
        <v>2490</v>
      </c>
      <c r="E366" s="15" t="s">
        <v>123</v>
      </c>
      <c r="F366" s="46">
        <v>10604.65</v>
      </c>
      <c r="G366" s="46"/>
      <c r="H366" s="46">
        <v>7603.72</v>
      </c>
      <c r="I366" s="46">
        <v>2293.3200000000002</v>
      </c>
      <c r="J366" s="46">
        <v>8311.33</v>
      </c>
      <c r="K366" s="46">
        <f t="shared" si="34"/>
        <v>8311.33</v>
      </c>
      <c r="L366" s="25"/>
      <c r="M366" s="46">
        <f t="shared" si="32"/>
        <v>10604.65</v>
      </c>
      <c r="N366" s="46">
        <f t="shared" si="35"/>
        <v>0</v>
      </c>
      <c r="O366" s="46">
        <f t="shared" si="36"/>
        <v>7603.72</v>
      </c>
      <c r="P366" s="46">
        <f t="shared" si="31"/>
        <v>2293.3200000000002</v>
      </c>
      <c r="Q366" s="46">
        <f t="shared" si="33"/>
        <v>8311.33</v>
      </c>
      <c r="R366" s="15"/>
      <c r="S366" s="15"/>
    </row>
    <row r="367" spans="1:19" ht="15" hidden="1" customHeight="1" outlineLevel="1" x14ac:dyDescent="0.25">
      <c r="A367" s="318"/>
      <c r="B367" s="19"/>
      <c r="C367" s="30"/>
      <c r="D367" s="19">
        <v>2710</v>
      </c>
      <c r="E367" s="15" t="s">
        <v>20</v>
      </c>
      <c r="F367" s="46">
        <v>2157.6000000000004</v>
      </c>
      <c r="G367" s="46"/>
      <c r="H367" s="46">
        <v>2157.6</v>
      </c>
      <c r="I367" s="46">
        <v>0</v>
      </c>
      <c r="J367" s="46">
        <v>2157.6000000000004</v>
      </c>
      <c r="K367" s="46">
        <f t="shared" si="34"/>
        <v>2157.6000000000004</v>
      </c>
      <c r="L367" s="25"/>
      <c r="M367" s="46">
        <f t="shared" si="32"/>
        <v>2157.6000000000004</v>
      </c>
      <c r="N367" s="46">
        <f t="shared" si="35"/>
        <v>0</v>
      </c>
      <c r="O367" s="46">
        <f t="shared" si="36"/>
        <v>2157.6</v>
      </c>
      <c r="P367" s="46">
        <f t="shared" si="31"/>
        <v>0</v>
      </c>
      <c r="Q367" s="46">
        <f t="shared" si="33"/>
        <v>2157.6000000000004</v>
      </c>
      <c r="R367" s="15"/>
      <c r="S367" s="15"/>
    </row>
    <row r="368" spans="1:19" ht="15" hidden="1" customHeight="1" outlineLevel="1" x14ac:dyDescent="0.25">
      <c r="A368" s="318"/>
      <c r="B368" s="19"/>
      <c r="C368" s="30"/>
      <c r="D368" s="19">
        <v>3290</v>
      </c>
      <c r="E368" s="15" t="s">
        <v>29</v>
      </c>
      <c r="F368" s="46">
        <v>8700</v>
      </c>
      <c r="G368" s="46"/>
      <c r="H368" s="46">
        <v>0</v>
      </c>
      <c r="I368" s="46">
        <v>8700</v>
      </c>
      <c r="J368" s="46">
        <v>0</v>
      </c>
      <c r="K368" s="46">
        <f t="shared" si="34"/>
        <v>0</v>
      </c>
      <c r="L368" s="25"/>
      <c r="M368" s="46">
        <f t="shared" si="32"/>
        <v>8700</v>
      </c>
      <c r="N368" s="46">
        <f t="shared" si="35"/>
        <v>0</v>
      </c>
      <c r="O368" s="46">
        <f t="shared" si="36"/>
        <v>0</v>
      </c>
      <c r="P368" s="46">
        <f t="shared" si="31"/>
        <v>8700</v>
      </c>
      <c r="Q368" s="46">
        <f t="shared" si="33"/>
        <v>0</v>
      </c>
      <c r="R368" s="15"/>
      <c r="S368" s="15"/>
    </row>
    <row r="369" spans="1:19" ht="15" hidden="1" customHeight="1" outlineLevel="1" x14ac:dyDescent="0.25">
      <c r="A369" s="318"/>
      <c r="B369" s="19"/>
      <c r="C369" s="30"/>
      <c r="D369" s="19">
        <v>3390</v>
      </c>
      <c r="E369" s="15" t="s">
        <v>122</v>
      </c>
      <c r="F369" s="46">
        <v>80620</v>
      </c>
      <c r="G369" s="46"/>
      <c r="H369" s="46">
        <v>9280</v>
      </c>
      <c r="I369" s="46">
        <v>71340</v>
      </c>
      <c r="J369" s="46">
        <v>9280</v>
      </c>
      <c r="K369" s="46">
        <f t="shared" si="34"/>
        <v>9280</v>
      </c>
      <c r="L369" s="25"/>
      <c r="M369" s="46">
        <f t="shared" si="32"/>
        <v>80620</v>
      </c>
      <c r="N369" s="46">
        <f t="shared" si="35"/>
        <v>0</v>
      </c>
      <c r="O369" s="46">
        <f t="shared" si="36"/>
        <v>9280</v>
      </c>
      <c r="P369" s="46">
        <f t="shared" si="31"/>
        <v>71340</v>
      </c>
      <c r="Q369" s="46">
        <f t="shared" si="33"/>
        <v>9280</v>
      </c>
      <c r="R369" s="15"/>
      <c r="S369" s="15"/>
    </row>
    <row r="370" spans="1:19" ht="15" hidden="1" customHeight="1" outlineLevel="1" x14ac:dyDescent="0.25">
      <c r="A370" s="318"/>
      <c r="B370" s="19"/>
      <c r="C370" s="30"/>
      <c r="D370" s="19">
        <v>3820</v>
      </c>
      <c r="E370" s="15" t="s">
        <v>38</v>
      </c>
      <c r="F370" s="46">
        <v>936800.92</v>
      </c>
      <c r="G370" s="46"/>
      <c r="H370" s="46">
        <v>2320</v>
      </c>
      <c r="I370" s="46">
        <v>934480.92</v>
      </c>
      <c r="J370" s="46">
        <v>2320</v>
      </c>
      <c r="K370" s="46">
        <f t="shared" si="34"/>
        <v>2320</v>
      </c>
      <c r="L370" s="25"/>
      <c r="M370" s="46">
        <f t="shared" si="32"/>
        <v>936800.92</v>
      </c>
      <c r="N370" s="46">
        <f t="shared" si="35"/>
        <v>0</v>
      </c>
      <c r="O370" s="46">
        <f t="shared" si="36"/>
        <v>2320</v>
      </c>
      <c r="P370" s="46">
        <f t="shared" si="31"/>
        <v>934480.92</v>
      </c>
      <c r="Q370" s="46">
        <f t="shared" si="33"/>
        <v>2320</v>
      </c>
      <c r="R370" s="15"/>
      <c r="S370" s="15"/>
    </row>
    <row r="371" spans="1:19" ht="15" hidden="1" customHeight="1" outlineLevel="1" x14ac:dyDescent="0.25">
      <c r="A371" s="318"/>
      <c r="B371" s="19"/>
      <c r="C371" s="30"/>
      <c r="D371" s="19">
        <v>3850</v>
      </c>
      <c r="E371" s="15" t="s">
        <v>40</v>
      </c>
      <c r="F371" s="46">
        <v>43192.99</v>
      </c>
      <c r="G371" s="46"/>
      <c r="H371" s="46">
        <v>1044</v>
      </c>
      <c r="I371" s="46">
        <v>42148.990000000005</v>
      </c>
      <c r="J371" s="46">
        <v>1043.9999999999927</v>
      </c>
      <c r="K371" s="46">
        <f t="shared" si="34"/>
        <v>1043.9999999999927</v>
      </c>
      <c r="L371" s="25"/>
      <c r="M371" s="46">
        <f t="shared" si="32"/>
        <v>43192.99</v>
      </c>
      <c r="N371" s="46">
        <f t="shared" si="35"/>
        <v>0</v>
      </c>
      <c r="O371" s="46">
        <f t="shared" si="36"/>
        <v>1044</v>
      </c>
      <c r="P371" s="46">
        <f t="shared" si="31"/>
        <v>42148.990000000005</v>
      </c>
      <c r="Q371" s="46">
        <f t="shared" si="33"/>
        <v>1043.9999999999927</v>
      </c>
      <c r="R371" s="15"/>
      <c r="S371" s="15"/>
    </row>
    <row r="372" spans="1:19" collapsed="1" x14ac:dyDescent="0.25">
      <c r="A372" s="318"/>
      <c r="B372" s="19">
        <v>16213</v>
      </c>
      <c r="C372" s="39" t="s">
        <v>265</v>
      </c>
      <c r="D372" s="19"/>
      <c r="E372" s="15" t="s">
        <v>84</v>
      </c>
      <c r="F372" s="46">
        <v>1500000</v>
      </c>
      <c r="G372" s="46"/>
      <c r="H372" s="46">
        <v>0</v>
      </c>
      <c r="I372" s="46">
        <v>0</v>
      </c>
      <c r="J372" s="46">
        <v>1500000</v>
      </c>
      <c r="K372" s="46">
        <f t="shared" si="34"/>
        <v>1500000</v>
      </c>
      <c r="L372" s="25"/>
      <c r="M372" s="46">
        <f t="shared" si="32"/>
        <v>1500000</v>
      </c>
      <c r="N372" s="46">
        <f t="shared" si="35"/>
        <v>0</v>
      </c>
      <c r="O372" s="46">
        <f t="shared" si="36"/>
        <v>0</v>
      </c>
      <c r="P372" s="46">
        <f t="shared" si="31"/>
        <v>0</v>
      </c>
      <c r="Q372" s="46">
        <f t="shared" si="33"/>
        <v>1500000</v>
      </c>
      <c r="R372" s="15"/>
      <c r="S372" s="15"/>
    </row>
    <row r="373" spans="1:19" x14ac:dyDescent="0.25">
      <c r="A373" s="318"/>
      <c r="B373" s="19">
        <v>16214</v>
      </c>
      <c r="C373" s="39" t="s">
        <v>266</v>
      </c>
      <c r="D373" s="19"/>
      <c r="E373" s="15" t="s">
        <v>84</v>
      </c>
      <c r="F373" s="46">
        <v>800000</v>
      </c>
      <c r="G373" s="46"/>
      <c r="H373" s="46">
        <v>0</v>
      </c>
      <c r="I373" s="46">
        <v>0</v>
      </c>
      <c r="J373" s="46">
        <v>800000</v>
      </c>
      <c r="K373" s="46">
        <f t="shared" si="34"/>
        <v>800000</v>
      </c>
      <c r="L373" s="25"/>
      <c r="M373" s="46">
        <f t="shared" si="32"/>
        <v>800000</v>
      </c>
      <c r="N373" s="46">
        <f t="shared" si="35"/>
        <v>0</v>
      </c>
      <c r="O373" s="46">
        <f t="shared" si="36"/>
        <v>0</v>
      </c>
      <c r="P373" s="46">
        <f t="shared" si="31"/>
        <v>0</v>
      </c>
      <c r="Q373" s="46">
        <f t="shared" si="33"/>
        <v>800000</v>
      </c>
      <c r="R373" s="15"/>
      <c r="S373" s="15"/>
    </row>
    <row r="374" spans="1:19" x14ac:dyDescent="0.25">
      <c r="A374" s="318"/>
      <c r="B374" s="19">
        <v>16215</v>
      </c>
      <c r="C374" s="39" t="s">
        <v>267</v>
      </c>
      <c r="D374" s="19"/>
      <c r="E374" s="15" t="s">
        <v>84</v>
      </c>
      <c r="F374" s="46">
        <v>1500000</v>
      </c>
      <c r="G374" s="46"/>
      <c r="H374" s="46">
        <v>0</v>
      </c>
      <c r="I374" s="46">
        <v>0</v>
      </c>
      <c r="J374" s="46">
        <v>1500000</v>
      </c>
      <c r="K374" s="46">
        <f t="shared" si="34"/>
        <v>1500000</v>
      </c>
      <c r="L374" s="25"/>
      <c r="M374" s="46">
        <f t="shared" si="32"/>
        <v>1500000</v>
      </c>
      <c r="N374" s="46">
        <f t="shared" si="35"/>
        <v>0</v>
      </c>
      <c r="O374" s="46">
        <f t="shared" si="36"/>
        <v>0</v>
      </c>
      <c r="P374" s="46">
        <f t="shared" si="31"/>
        <v>0</v>
      </c>
      <c r="Q374" s="46">
        <f t="shared" si="33"/>
        <v>1500000</v>
      </c>
      <c r="R374" s="15"/>
      <c r="S374" s="15"/>
    </row>
    <row r="375" spans="1:19" x14ac:dyDescent="0.25">
      <c r="A375" s="318"/>
      <c r="B375" s="19">
        <v>16226</v>
      </c>
      <c r="C375" s="39" t="s">
        <v>268</v>
      </c>
      <c r="D375" s="19"/>
      <c r="E375" s="15" t="s">
        <v>84</v>
      </c>
      <c r="F375" s="46">
        <v>1300000</v>
      </c>
      <c r="G375" s="46"/>
      <c r="H375" s="46">
        <v>0</v>
      </c>
      <c r="I375" s="46">
        <v>0</v>
      </c>
      <c r="J375" s="46">
        <v>1300000</v>
      </c>
      <c r="K375" s="46">
        <f t="shared" si="34"/>
        <v>1300000</v>
      </c>
      <c r="L375" s="25"/>
      <c r="M375" s="46">
        <f t="shared" si="32"/>
        <v>1300000</v>
      </c>
      <c r="N375" s="46">
        <f t="shared" si="35"/>
        <v>0</v>
      </c>
      <c r="O375" s="46">
        <f t="shared" si="36"/>
        <v>0</v>
      </c>
      <c r="P375" s="46">
        <f t="shared" si="31"/>
        <v>0</v>
      </c>
      <c r="Q375" s="46">
        <f t="shared" si="33"/>
        <v>1300000</v>
      </c>
      <c r="R375" s="15"/>
      <c r="S375" s="15"/>
    </row>
    <row r="376" spans="1:19" x14ac:dyDescent="0.25">
      <c r="A376" s="318"/>
      <c r="B376" s="19">
        <v>16229</v>
      </c>
      <c r="C376" s="39" t="s">
        <v>344</v>
      </c>
      <c r="D376" s="19"/>
      <c r="E376" s="15" t="s">
        <v>84</v>
      </c>
      <c r="F376" s="46">
        <v>0</v>
      </c>
      <c r="G376" s="46"/>
      <c r="H376" s="46">
        <v>0</v>
      </c>
      <c r="I376" s="46">
        <v>0</v>
      </c>
      <c r="J376" s="46">
        <v>0</v>
      </c>
      <c r="K376" s="46">
        <f t="shared" si="34"/>
        <v>0</v>
      </c>
      <c r="L376" s="25"/>
      <c r="M376" s="46">
        <f t="shared" si="32"/>
        <v>0</v>
      </c>
      <c r="N376" s="46">
        <f t="shared" si="35"/>
        <v>0</v>
      </c>
      <c r="O376" s="46">
        <f t="shared" si="36"/>
        <v>0</v>
      </c>
      <c r="P376" s="46">
        <f t="shared" si="31"/>
        <v>0</v>
      </c>
      <c r="Q376" s="46">
        <f t="shared" si="33"/>
        <v>0</v>
      </c>
      <c r="R376" s="15"/>
      <c r="S376" s="15"/>
    </row>
    <row r="377" spans="1:19" x14ac:dyDescent="0.25">
      <c r="A377" s="318"/>
      <c r="B377" s="19">
        <v>16228</v>
      </c>
      <c r="C377" s="39" t="s">
        <v>287</v>
      </c>
      <c r="D377" s="19">
        <v>6140</v>
      </c>
      <c r="E377" s="15" t="s">
        <v>84</v>
      </c>
      <c r="F377" s="46">
        <v>495111</v>
      </c>
      <c r="G377" s="46"/>
      <c r="H377" s="46">
        <v>0</v>
      </c>
      <c r="I377" s="46">
        <v>0</v>
      </c>
      <c r="J377" s="46">
        <v>495111</v>
      </c>
      <c r="K377" s="46">
        <f t="shared" si="34"/>
        <v>495111</v>
      </c>
      <c r="L377" s="25"/>
      <c r="M377" s="46">
        <f t="shared" si="32"/>
        <v>495111</v>
      </c>
      <c r="N377" s="46">
        <f t="shared" si="35"/>
        <v>0</v>
      </c>
      <c r="O377" s="46">
        <f t="shared" si="36"/>
        <v>0</v>
      </c>
      <c r="P377" s="46">
        <f t="shared" ref="P377:P384" si="37">+I377</f>
        <v>0</v>
      </c>
      <c r="Q377" s="46">
        <f t="shared" si="33"/>
        <v>495111</v>
      </c>
      <c r="R377" s="15"/>
      <c r="S377" s="15"/>
    </row>
    <row r="378" spans="1:19" ht="15" hidden="1" customHeight="1" outlineLevel="1" x14ac:dyDescent="0.25">
      <c r="A378" s="318"/>
      <c r="B378" s="19"/>
      <c r="C378" s="30"/>
      <c r="D378" s="19">
        <v>3290</v>
      </c>
      <c r="E378" s="15" t="s">
        <v>29</v>
      </c>
      <c r="F378" s="46">
        <v>25039.989999999998</v>
      </c>
      <c r="G378" s="46"/>
      <c r="H378" s="46">
        <v>22040</v>
      </c>
      <c r="I378" s="46">
        <v>2999.99</v>
      </c>
      <c r="J378" s="46">
        <v>22040</v>
      </c>
      <c r="K378" s="46">
        <f t="shared" si="34"/>
        <v>22040</v>
      </c>
      <c r="L378" s="25"/>
      <c r="M378" s="46">
        <f t="shared" si="32"/>
        <v>25039.989999999998</v>
      </c>
      <c r="N378" s="46">
        <f t="shared" si="35"/>
        <v>0</v>
      </c>
      <c r="O378" s="46">
        <f t="shared" si="36"/>
        <v>22040</v>
      </c>
      <c r="P378" s="46">
        <f t="shared" si="37"/>
        <v>2999.99</v>
      </c>
      <c r="Q378" s="46">
        <f t="shared" si="33"/>
        <v>22040</v>
      </c>
      <c r="R378" s="15"/>
      <c r="S378" s="15"/>
    </row>
    <row r="379" spans="1:19" ht="15" hidden="1" customHeight="1" outlineLevel="1" x14ac:dyDescent="0.25">
      <c r="A379" s="318"/>
      <c r="B379" s="19"/>
      <c r="C379" s="30"/>
      <c r="D379" s="19">
        <v>3610</v>
      </c>
      <c r="E379" s="15" t="s">
        <v>121</v>
      </c>
      <c r="F379" s="46">
        <v>12934</v>
      </c>
      <c r="G379" s="46"/>
      <c r="H379" s="46">
        <v>12909.99</v>
      </c>
      <c r="I379" s="46">
        <v>0</v>
      </c>
      <c r="J379" s="46">
        <v>12934</v>
      </c>
      <c r="K379" s="46">
        <f t="shared" si="34"/>
        <v>12934</v>
      </c>
      <c r="L379" s="25"/>
      <c r="M379" s="46">
        <f t="shared" si="32"/>
        <v>12934</v>
      </c>
      <c r="N379" s="46">
        <f t="shared" si="35"/>
        <v>0</v>
      </c>
      <c r="O379" s="46">
        <f t="shared" si="36"/>
        <v>12909.99</v>
      </c>
      <c r="P379" s="46">
        <f t="shared" si="37"/>
        <v>0</v>
      </c>
      <c r="Q379" s="46">
        <f t="shared" si="33"/>
        <v>12934</v>
      </c>
      <c r="R379" s="15"/>
      <c r="S379" s="15"/>
    </row>
    <row r="380" spans="1:19" ht="15" hidden="1" customHeight="1" outlineLevel="1" x14ac:dyDescent="0.25">
      <c r="A380" s="318"/>
      <c r="B380" s="19"/>
      <c r="C380" s="30"/>
      <c r="D380" s="19">
        <v>3850</v>
      </c>
      <c r="E380" s="15" t="s">
        <v>40</v>
      </c>
      <c r="F380" s="46">
        <v>170753.6</v>
      </c>
      <c r="G380" s="46"/>
      <c r="H380" s="46">
        <v>75654.52</v>
      </c>
      <c r="I380" s="46">
        <v>95049.08</v>
      </c>
      <c r="J380" s="46">
        <v>75704.52</v>
      </c>
      <c r="K380" s="46">
        <f t="shared" si="34"/>
        <v>75704.52</v>
      </c>
      <c r="L380" s="25"/>
      <c r="M380" s="46">
        <f t="shared" si="32"/>
        <v>170753.6</v>
      </c>
      <c r="N380" s="46">
        <f t="shared" si="35"/>
        <v>0</v>
      </c>
      <c r="O380" s="46">
        <f t="shared" si="36"/>
        <v>75654.52</v>
      </c>
      <c r="P380" s="46">
        <f t="shared" si="37"/>
        <v>95049.08</v>
      </c>
      <c r="Q380" s="46">
        <f t="shared" si="33"/>
        <v>75704.52</v>
      </c>
      <c r="R380" s="15"/>
      <c r="S380" s="15"/>
    </row>
    <row r="381" spans="1:19" collapsed="1" x14ac:dyDescent="0.25">
      <c r="A381" s="318"/>
      <c r="B381" s="19">
        <v>16218</v>
      </c>
      <c r="C381" s="39" t="s">
        <v>297</v>
      </c>
      <c r="D381" s="19">
        <v>6140</v>
      </c>
      <c r="E381" s="15" t="s">
        <v>84</v>
      </c>
      <c r="F381" s="46">
        <v>120000</v>
      </c>
      <c r="G381" s="46"/>
      <c r="H381" s="46">
        <v>0</v>
      </c>
      <c r="I381" s="46">
        <v>0</v>
      </c>
      <c r="J381" s="46">
        <v>120000</v>
      </c>
      <c r="K381" s="46">
        <f t="shared" si="34"/>
        <v>120000</v>
      </c>
      <c r="L381" s="25"/>
      <c r="M381" s="46">
        <f t="shared" si="32"/>
        <v>120000</v>
      </c>
      <c r="N381" s="46">
        <f t="shared" si="35"/>
        <v>0</v>
      </c>
      <c r="O381" s="46">
        <f t="shared" si="36"/>
        <v>0</v>
      </c>
      <c r="P381" s="46">
        <f t="shared" si="37"/>
        <v>0</v>
      </c>
      <c r="Q381" s="46">
        <f t="shared" si="33"/>
        <v>120000</v>
      </c>
      <c r="R381" s="15"/>
      <c r="S381" s="15"/>
    </row>
    <row r="382" spans="1:19" ht="15" hidden="1" customHeight="1" outlineLevel="1" x14ac:dyDescent="0.25">
      <c r="A382" s="318"/>
      <c r="B382" s="19"/>
      <c r="C382" s="30"/>
      <c r="D382" s="19">
        <v>5150</v>
      </c>
      <c r="E382" s="15" t="s">
        <v>87</v>
      </c>
      <c r="F382" s="46">
        <v>0</v>
      </c>
      <c r="G382" s="46"/>
      <c r="H382" s="46">
        <v>0</v>
      </c>
      <c r="I382" s="46">
        <v>0</v>
      </c>
      <c r="J382" s="46">
        <v>0</v>
      </c>
      <c r="K382" s="46">
        <f t="shared" si="34"/>
        <v>0</v>
      </c>
      <c r="L382" s="25"/>
      <c r="M382" s="46">
        <f t="shared" si="32"/>
        <v>0</v>
      </c>
      <c r="N382" s="46">
        <f t="shared" si="35"/>
        <v>0</v>
      </c>
      <c r="O382" s="46">
        <f t="shared" si="36"/>
        <v>0</v>
      </c>
      <c r="P382" s="46">
        <f t="shared" si="37"/>
        <v>0</v>
      </c>
      <c r="Q382" s="46">
        <f t="shared" si="33"/>
        <v>0</v>
      </c>
      <c r="R382" s="15"/>
      <c r="S382" s="15"/>
    </row>
    <row r="383" spans="1:19" collapsed="1" x14ac:dyDescent="0.25">
      <c r="A383" s="318"/>
      <c r="B383" s="19">
        <v>16230</v>
      </c>
      <c r="C383" s="39" t="s">
        <v>345</v>
      </c>
      <c r="D383" s="19"/>
      <c r="E383" s="15" t="s">
        <v>84</v>
      </c>
      <c r="F383" s="46">
        <v>0</v>
      </c>
      <c r="G383" s="46"/>
      <c r="H383" s="46">
        <v>0</v>
      </c>
      <c r="I383" s="46">
        <v>0</v>
      </c>
      <c r="J383" s="46">
        <v>0</v>
      </c>
      <c r="K383" s="46">
        <f t="shared" si="34"/>
        <v>0</v>
      </c>
      <c r="L383" s="25"/>
      <c r="M383" s="46">
        <f t="shared" si="32"/>
        <v>0</v>
      </c>
      <c r="N383" s="46">
        <f t="shared" si="35"/>
        <v>0</v>
      </c>
      <c r="O383" s="46">
        <f t="shared" si="36"/>
        <v>0</v>
      </c>
      <c r="P383" s="46">
        <f t="shared" si="37"/>
        <v>0</v>
      </c>
      <c r="Q383" s="46">
        <f t="shared" si="33"/>
        <v>0</v>
      </c>
      <c r="R383" s="15"/>
      <c r="S383" s="15"/>
    </row>
    <row r="384" spans="1:19" ht="15" hidden="1" customHeight="1" outlineLevel="1" x14ac:dyDescent="0.25">
      <c r="A384" s="318"/>
      <c r="B384" s="19"/>
      <c r="C384" s="30"/>
      <c r="D384" s="19">
        <v>3850</v>
      </c>
      <c r="E384" s="15" t="s">
        <v>40</v>
      </c>
      <c r="F384" s="46">
        <v>155610</v>
      </c>
      <c r="G384" s="46"/>
      <c r="H384" s="46">
        <v>36101.519999999997</v>
      </c>
      <c r="I384" s="46">
        <v>0</v>
      </c>
      <c r="J384" s="46">
        <v>155610</v>
      </c>
      <c r="K384" s="46">
        <f>+F384-G384-I384</f>
        <v>155610</v>
      </c>
      <c r="L384" s="25"/>
      <c r="M384" s="46">
        <f t="shared" si="32"/>
        <v>155610</v>
      </c>
      <c r="N384" s="46">
        <f t="shared" si="35"/>
        <v>0</v>
      </c>
      <c r="O384" s="46">
        <f t="shared" si="36"/>
        <v>36101.519999999997</v>
      </c>
      <c r="P384" s="46">
        <f t="shared" si="37"/>
        <v>0</v>
      </c>
      <c r="Q384" s="46">
        <f t="shared" si="33"/>
        <v>155610</v>
      </c>
    </row>
    <row r="385" spans="1:17" collapsed="1" x14ac:dyDescent="0.25">
      <c r="B385" s="23"/>
      <c r="C385" s="22" t="s">
        <v>380</v>
      </c>
      <c r="D385" s="23"/>
      <c r="E385" s="22"/>
      <c r="F385" s="48">
        <v>470790989.70000011</v>
      </c>
      <c r="G385" s="48">
        <f>SUM(G42:G383)</f>
        <v>5736152.6700000009</v>
      </c>
      <c r="H385" s="48">
        <v>9243309.8799999971</v>
      </c>
      <c r="I385" s="48">
        <v>379052377.00999987</v>
      </c>
      <c r="J385" s="48">
        <v>91738612.689999938</v>
      </c>
      <c r="K385" s="48">
        <f>SUM(K42:K384)</f>
        <v>91738612.690000162</v>
      </c>
      <c r="M385" s="48">
        <f>SUM(M42:M384)</f>
        <v>470790989.70000011</v>
      </c>
      <c r="N385" s="48">
        <f>SUM(N42:N384)</f>
        <v>5736152.6700000009</v>
      </c>
      <c r="O385" s="48">
        <f>SUM(O42:O384)</f>
        <v>9243309.8800000027</v>
      </c>
      <c r="P385" s="48">
        <f>SUM(P42:P384)</f>
        <v>381159446.59999985</v>
      </c>
      <c r="Q385" s="48">
        <f>SUM(Q42:Q384)</f>
        <v>89631543.100000158</v>
      </c>
    </row>
    <row r="386" spans="1:17" s="5" customFormat="1" hidden="1" x14ac:dyDescent="0.25">
      <c r="B386" s="23"/>
      <c r="C386" s="31"/>
      <c r="D386" s="23"/>
      <c r="E386" s="22"/>
      <c r="F386" s="48"/>
      <c r="G386" s="48"/>
      <c r="H386" s="48"/>
      <c r="I386" s="48"/>
      <c r="J386" s="48"/>
      <c r="K386" s="48"/>
      <c r="L386" s="5" t="s">
        <v>441</v>
      </c>
      <c r="M386" s="43">
        <f>SUM(M309:M383)</f>
        <v>40728656.090000004</v>
      </c>
      <c r="N386" s="43">
        <f>SUM(N309:N383)</f>
        <v>5046461.4100000011</v>
      </c>
      <c r="O386" s="43">
        <f>SUM(O309:O383)</f>
        <v>175996.95</v>
      </c>
      <c r="P386" s="43">
        <f>SUM(P309:P383)</f>
        <v>13456289.650000002</v>
      </c>
      <c r="Q386" s="43">
        <f>SUM(Q309:Q383)</f>
        <v>27272366.440000001</v>
      </c>
    </row>
    <row r="387" spans="1:17" hidden="1" x14ac:dyDescent="0.25">
      <c r="F387" s="43">
        <f t="shared" ref="F387:K387" si="38">SUM(F309:F383)</f>
        <v>40728656.090000004</v>
      </c>
      <c r="G387" s="43">
        <f t="shared" si="38"/>
        <v>5046461.4100000011</v>
      </c>
      <c r="H387" s="43">
        <f t="shared" si="38"/>
        <v>175996.95</v>
      </c>
      <c r="I387" s="43">
        <f t="shared" si="38"/>
        <v>13330882.390000004</v>
      </c>
      <c r="J387" s="43">
        <f t="shared" si="38"/>
        <v>27397773.699999999</v>
      </c>
      <c r="K387" s="43">
        <f t="shared" si="38"/>
        <v>27397773.699999999</v>
      </c>
      <c r="L387" s="5" t="s">
        <v>442</v>
      </c>
      <c r="M387" s="43">
        <f>SUM(M42:M308)</f>
        <v>429906723.61000013</v>
      </c>
      <c r="N387" s="43">
        <f>SUM(N42:N308)</f>
        <v>689691.26</v>
      </c>
      <c r="O387" s="43">
        <f>SUM(O42:O308)</f>
        <v>9031211.4100000001</v>
      </c>
      <c r="P387" s="43">
        <f>SUM(P42:P308)</f>
        <v>367703156.94999987</v>
      </c>
      <c r="Q387" s="43">
        <f>SUM(Q42:Q308)</f>
        <v>62203566.660000198</v>
      </c>
    </row>
    <row r="388" spans="1:17" hidden="1" outlineLevel="1" x14ac:dyDescent="0.25">
      <c r="A388" s="15">
        <v>508021</v>
      </c>
      <c r="B388" s="19">
        <v>21000</v>
      </c>
      <c r="C388" s="30" t="s">
        <v>171</v>
      </c>
      <c r="D388" s="19">
        <v>6140</v>
      </c>
      <c r="E388" s="15" t="s">
        <v>84</v>
      </c>
      <c r="F388" s="46">
        <v>0</v>
      </c>
      <c r="G388" s="46"/>
      <c r="H388" s="46">
        <v>0</v>
      </c>
      <c r="I388" s="46">
        <v>0</v>
      </c>
      <c r="J388" s="46">
        <v>0</v>
      </c>
      <c r="K388" s="46"/>
      <c r="L388" s="25"/>
    </row>
    <row r="389" spans="1:17" s="22" customFormat="1" hidden="1" outlineLevel="1" x14ac:dyDescent="0.25">
      <c r="B389" s="23"/>
      <c r="C389" s="31"/>
      <c r="D389" s="23"/>
      <c r="F389" s="48">
        <v>0</v>
      </c>
      <c r="G389" s="48"/>
      <c r="H389" s="48">
        <v>0</v>
      </c>
      <c r="I389" s="48">
        <v>0</v>
      </c>
      <c r="J389" s="48">
        <v>0</v>
      </c>
      <c r="K389" s="48"/>
      <c r="M389" s="48"/>
      <c r="N389" s="43"/>
      <c r="O389" s="43"/>
      <c r="P389" s="43"/>
      <c r="Q389" s="43"/>
    </row>
    <row r="390" spans="1:17" hidden="1" outlineLevel="1" x14ac:dyDescent="0.25"/>
    <row r="391" spans="1:17" ht="15" hidden="1" customHeight="1" outlineLevel="1" x14ac:dyDescent="0.25">
      <c r="A391" s="318">
        <v>509021</v>
      </c>
      <c r="B391" s="19">
        <v>22000</v>
      </c>
      <c r="C391" s="30" t="s">
        <v>172</v>
      </c>
      <c r="D391" s="19">
        <v>6140</v>
      </c>
      <c r="E391" s="15" t="s">
        <v>84</v>
      </c>
      <c r="F391" s="46">
        <v>0</v>
      </c>
      <c r="G391" s="46"/>
      <c r="H391" s="46">
        <v>0</v>
      </c>
      <c r="I391" s="46">
        <v>0</v>
      </c>
      <c r="J391" s="46">
        <v>0</v>
      </c>
      <c r="K391" s="46"/>
      <c r="L391" s="25"/>
    </row>
    <row r="392" spans="1:17" ht="15" hidden="1" customHeight="1" outlineLevel="1" x14ac:dyDescent="0.25">
      <c r="A392" s="318"/>
      <c r="B392" s="19"/>
      <c r="C392" s="30"/>
      <c r="D392" s="19">
        <v>6240</v>
      </c>
      <c r="E392" s="15" t="s">
        <v>84</v>
      </c>
      <c r="F392" s="46">
        <v>0</v>
      </c>
      <c r="G392" s="46"/>
      <c r="H392" s="46">
        <v>0</v>
      </c>
      <c r="I392" s="46">
        <v>0</v>
      </c>
      <c r="J392" s="46">
        <v>0</v>
      </c>
      <c r="K392" s="46"/>
      <c r="L392" s="25"/>
    </row>
    <row r="393" spans="1:17" ht="15" hidden="1" customHeight="1" outlineLevel="1" x14ac:dyDescent="0.25">
      <c r="A393" s="318"/>
      <c r="B393" s="19">
        <v>22111</v>
      </c>
      <c r="C393" s="30" t="s">
        <v>346</v>
      </c>
      <c r="D393" s="19">
        <v>6140</v>
      </c>
      <c r="E393" s="15" t="s">
        <v>84</v>
      </c>
      <c r="F393" s="46">
        <v>157046.1</v>
      </c>
      <c r="G393" s="46"/>
      <c r="H393" s="46">
        <v>0</v>
      </c>
      <c r="I393" s="46">
        <v>0</v>
      </c>
      <c r="J393" s="46">
        <v>157046.1</v>
      </c>
      <c r="K393" s="46"/>
      <c r="L393" s="25"/>
    </row>
    <row r="394" spans="1:17" s="22" customFormat="1" hidden="1" outlineLevel="1" x14ac:dyDescent="0.25">
      <c r="B394" s="23"/>
      <c r="C394" s="31"/>
      <c r="D394" s="23"/>
      <c r="F394" s="48">
        <v>157046.1</v>
      </c>
      <c r="G394" s="48"/>
      <c r="H394" s="48">
        <v>0</v>
      </c>
      <c r="I394" s="48">
        <v>0</v>
      </c>
      <c r="J394" s="48">
        <v>157046.1</v>
      </c>
      <c r="K394" s="48"/>
      <c r="M394" s="48"/>
      <c r="N394" s="43"/>
      <c r="O394" s="43"/>
      <c r="P394" s="43"/>
      <c r="Q394" s="43"/>
    </row>
    <row r="395" spans="1:17" hidden="1" outlineLevel="1" x14ac:dyDescent="0.25"/>
    <row r="396" spans="1:17" ht="15" hidden="1" customHeight="1" outlineLevel="1" x14ac:dyDescent="0.25">
      <c r="A396" s="318">
        <v>510021</v>
      </c>
      <c r="B396" s="19">
        <v>23000</v>
      </c>
      <c r="C396" s="30" t="s">
        <v>173</v>
      </c>
      <c r="D396" s="19">
        <v>6140</v>
      </c>
      <c r="E396" s="15" t="s">
        <v>84</v>
      </c>
      <c r="F396" s="46">
        <v>0</v>
      </c>
      <c r="G396" s="46"/>
      <c r="H396" s="46">
        <v>0</v>
      </c>
      <c r="I396" s="46">
        <v>0</v>
      </c>
      <c r="J396" s="46">
        <v>0</v>
      </c>
      <c r="K396" s="46"/>
      <c r="L396" s="25"/>
    </row>
    <row r="397" spans="1:17" ht="15" hidden="1" customHeight="1" outlineLevel="1" x14ac:dyDescent="0.25">
      <c r="A397" s="318"/>
      <c r="B397" s="19">
        <v>23111</v>
      </c>
      <c r="C397" s="30" t="s">
        <v>346</v>
      </c>
      <c r="D397" s="19"/>
      <c r="E397" s="15" t="s">
        <v>84</v>
      </c>
      <c r="F397" s="46">
        <v>250883.46</v>
      </c>
      <c r="G397" s="46"/>
      <c r="H397" s="46">
        <v>0</v>
      </c>
      <c r="I397" s="46">
        <v>0</v>
      </c>
      <c r="J397" s="46">
        <v>250883.46</v>
      </c>
      <c r="K397" s="46"/>
      <c r="L397" s="25"/>
    </row>
    <row r="398" spans="1:17" hidden="1" outlineLevel="1" x14ac:dyDescent="0.25">
      <c r="A398" s="22"/>
      <c r="B398" s="23"/>
      <c r="C398" s="31"/>
      <c r="D398" s="23"/>
      <c r="E398" s="22"/>
      <c r="F398" s="48">
        <v>250883.46</v>
      </c>
      <c r="G398" s="48"/>
      <c r="H398" s="48">
        <v>0</v>
      </c>
      <c r="I398" s="48">
        <v>0</v>
      </c>
      <c r="J398" s="48">
        <v>250883.46</v>
      </c>
      <c r="K398" s="48"/>
      <c r="L398" s="22"/>
    </row>
    <row r="399" spans="1:17" hidden="1" outlineLevel="1" x14ac:dyDescent="0.25"/>
    <row r="400" spans="1:17" ht="15" hidden="1" customHeight="1" outlineLevel="1" x14ac:dyDescent="0.25">
      <c r="A400" s="318">
        <v>510031</v>
      </c>
      <c r="B400" s="19">
        <v>33000</v>
      </c>
      <c r="C400" s="30" t="s">
        <v>209</v>
      </c>
      <c r="D400" s="19">
        <v>2610</v>
      </c>
      <c r="E400" s="15" t="s">
        <v>2</v>
      </c>
      <c r="F400" s="46">
        <v>138845.69</v>
      </c>
      <c r="G400" s="46"/>
      <c r="H400" s="46">
        <v>0</v>
      </c>
      <c r="I400" s="46">
        <v>138352.16999999998</v>
      </c>
      <c r="J400" s="46">
        <v>493.52000000001863</v>
      </c>
      <c r="K400" s="46"/>
      <c r="L400" s="25"/>
    </row>
    <row r="401" spans="1:12" ht="15" hidden="1" customHeight="1" outlineLevel="1" x14ac:dyDescent="0.25">
      <c r="A401" s="318"/>
      <c r="B401" s="19"/>
      <c r="C401" s="30"/>
      <c r="D401" s="19">
        <v>6140</v>
      </c>
      <c r="E401" s="15" t="s">
        <v>84</v>
      </c>
      <c r="F401" s="46">
        <v>0</v>
      </c>
      <c r="G401" s="46"/>
      <c r="H401" s="46">
        <v>0</v>
      </c>
      <c r="I401" s="46">
        <v>0</v>
      </c>
      <c r="J401" s="46">
        <v>0</v>
      </c>
      <c r="K401" s="46"/>
      <c r="L401" s="25"/>
    </row>
    <row r="402" spans="1:12" ht="15" hidden="1" customHeight="1" outlineLevel="1" x14ac:dyDescent="0.25">
      <c r="A402" s="318"/>
      <c r="B402" s="19"/>
      <c r="C402" s="30"/>
      <c r="D402" s="19">
        <v>8320</v>
      </c>
      <c r="E402" s="15" t="s">
        <v>210</v>
      </c>
      <c r="F402" s="46">
        <v>0</v>
      </c>
      <c r="G402" s="46"/>
      <c r="H402" s="46">
        <v>0</v>
      </c>
      <c r="I402" s="46">
        <v>0</v>
      </c>
      <c r="J402" s="46">
        <v>0</v>
      </c>
      <c r="K402" s="46"/>
      <c r="L402" s="25"/>
    </row>
    <row r="403" spans="1:12" hidden="1" outlineLevel="1" x14ac:dyDescent="0.25">
      <c r="A403" s="22"/>
      <c r="B403" s="23"/>
      <c r="C403" s="31"/>
      <c r="D403" s="23"/>
      <c r="E403" s="22"/>
      <c r="F403" s="48">
        <v>138845.69</v>
      </c>
      <c r="G403" s="48"/>
      <c r="H403" s="48">
        <v>0</v>
      </c>
      <c r="I403" s="48">
        <v>138352.16999999998</v>
      </c>
      <c r="J403" s="48">
        <v>493.52000000001863</v>
      </c>
      <c r="K403" s="48"/>
      <c r="L403" s="22"/>
    </row>
    <row r="404" spans="1:12" hidden="1" outlineLevel="1" x14ac:dyDescent="0.25"/>
    <row r="405" spans="1:12" ht="15" hidden="1" customHeight="1" outlineLevel="1" x14ac:dyDescent="0.25">
      <c r="A405" s="318">
        <v>511021</v>
      </c>
      <c r="B405" s="19">
        <v>24000</v>
      </c>
      <c r="C405" s="30" t="s">
        <v>174</v>
      </c>
      <c r="D405" s="19">
        <v>6140</v>
      </c>
      <c r="E405" s="15" t="s">
        <v>84</v>
      </c>
      <c r="F405" s="46">
        <v>0</v>
      </c>
      <c r="G405" s="46"/>
      <c r="H405" s="46">
        <v>0</v>
      </c>
      <c r="I405" s="46">
        <v>0</v>
      </c>
      <c r="J405" s="46">
        <v>0</v>
      </c>
      <c r="K405" s="46"/>
      <c r="L405" s="25"/>
    </row>
    <row r="406" spans="1:12" ht="15" hidden="1" customHeight="1" outlineLevel="1" x14ac:dyDescent="0.25">
      <c r="A406" s="318"/>
      <c r="B406" s="19">
        <v>24006</v>
      </c>
      <c r="C406" s="30" t="s">
        <v>175</v>
      </c>
      <c r="D406" s="19"/>
      <c r="E406" s="15" t="s">
        <v>84</v>
      </c>
      <c r="F406" s="46">
        <v>0</v>
      </c>
      <c r="G406" s="46"/>
      <c r="H406" s="46">
        <v>0</v>
      </c>
      <c r="I406" s="46">
        <v>0</v>
      </c>
      <c r="J406" s="46">
        <v>0</v>
      </c>
      <c r="K406" s="46"/>
      <c r="L406" s="25"/>
    </row>
    <row r="407" spans="1:12" ht="15" hidden="1" customHeight="1" outlineLevel="1" x14ac:dyDescent="0.25">
      <c r="A407" s="318"/>
      <c r="B407" s="19">
        <v>24054</v>
      </c>
      <c r="C407" s="30" t="s">
        <v>176</v>
      </c>
      <c r="D407" s="19"/>
      <c r="E407" s="15" t="s">
        <v>84</v>
      </c>
      <c r="F407" s="46">
        <v>0</v>
      </c>
      <c r="G407" s="46"/>
      <c r="H407" s="46">
        <v>0</v>
      </c>
      <c r="I407" s="46">
        <v>0</v>
      </c>
      <c r="J407" s="46">
        <v>0</v>
      </c>
      <c r="K407" s="46"/>
      <c r="L407" s="25"/>
    </row>
    <row r="408" spans="1:12" ht="15" hidden="1" customHeight="1" outlineLevel="1" x14ac:dyDescent="0.25">
      <c r="A408" s="318"/>
      <c r="B408" s="19">
        <v>24055</v>
      </c>
      <c r="C408" s="30" t="s">
        <v>177</v>
      </c>
      <c r="D408" s="19"/>
      <c r="E408" s="15" t="s">
        <v>84</v>
      </c>
      <c r="F408" s="46">
        <v>0</v>
      </c>
      <c r="G408" s="46"/>
      <c r="H408" s="46">
        <v>0</v>
      </c>
      <c r="I408" s="46">
        <v>0</v>
      </c>
      <c r="J408" s="46">
        <v>0</v>
      </c>
      <c r="K408" s="46"/>
      <c r="L408" s="25"/>
    </row>
    <row r="409" spans="1:12" ht="15" hidden="1" customHeight="1" outlineLevel="1" x14ac:dyDescent="0.25">
      <c r="A409" s="318"/>
      <c r="B409" s="19">
        <v>24063</v>
      </c>
      <c r="C409" s="30" t="s">
        <v>178</v>
      </c>
      <c r="D409" s="19"/>
      <c r="E409" s="15" t="s">
        <v>84</v>
      </c>
      <c r="F409" s="46">
        <v>561065.45999999985</v>
      </c>
      <c r="G409" s="46"/>
      <c r="H409" s="46">
        <v>0</v>
      </c>
      <c r="I409" s="46">
        <v>559966.73</v>
      </c>
      <c r="J409" s="46">
        <v>1098.729999999865</v>
      </c>
      <c r="K409" s="46"/>
      <c r="L409" s="25"/>
    </row>
    <row r="410" spans="1:12" ht="15" hidden="1" customHeight="1" outlineLevel="1" x14ac:dyDescent="0.25">
      <c r="A410" s="318"/>
      <c r="B410" s="19">
        <v>24058</v>
      </c>
      <c r="C410" s="30" t="s">
        <v>237</v>
      </c>
      <c r="D410" s="19"/>
      <c r="E410" s="15" t="s">
        <v>84</v>
      </c>
      <c r="F410" s="46">
        <v>350000</v>
      </c>
      <c r="G410" s="46"/>
      <c r="H410" s="46">
        <v>0</v>
      </c>
      <c r="I410" s="46">
        <v>342097.45</v>
      </c>
      <c r="J410" s="46">
        <v>7902.5499999999884</v>
      </c>
      <c r="K410" s="46"/>
      <c r="L410" s="25"/>
    </row>
    <row r="411" spans="1:12" ht="15" hidden="1" customHeight="1" outlineLevel="1" x14ac:dyDescent="0.25">
      <c r="A411" s="318"/>
      <c r="B411" s="19">
        <v>24111</v>
      </c>
      <c r="C411" s="30" t="s">
        <v>346</v>
      </c>
      <c r="D411" s="19"/>
      <c r="E411" s="15" t="s">
        <v>84</v>
      </c>
      <c r="F411" s="46">
        <v>285168.64000000001</v>
      </c>
      <c r="G411" s="46"/>
      <c r="H411" s="46">
        <v>0</v>
      </c>
      <c r="I411" s="46">
        <v>0</v>
      </c>
      <c r="J411" s="46">
        <v>285168.64000000001</v>
      </c>
      <c r="K411" s="46"/>
      <c r="L411" s="25"/>
    </row>
    <row r="412" spans="1:12" hidden="1" outlineLevel="1" x14ac:dyDescent="0.25">
      <c r="A412" s="22"/>
      <c r="B412" s="23"/>
      <c r="C412" s="31"/>
      <c r="D412" s="23"/>
      <c r="E412" s="22"/>
      <c r="F412" s="48">
        <v>1196234.0999999999</v>
      </c>
      <c r="G412" s="48"/>
      <c r="H412" s="48">
        <v>0</v>
      </c>
      <c r="I412" s="48">
        <v>902064.17999999993</v>
      </c>
      <c r="J412" s="48">
        <v>294169.91999999987</v>
      </c>
      <c r="K412" s="48"/>
      <c r="L412" s="22"/>
    </row>
    <row r="413" spans="1:12" hidden="1" outlineLevel="1" x14ac:dyDescent="0.25"/>
    <row r="414" spans="1:12" ht="15" hidden="1" customHeight="1" outlineLevel="1" x14ac:dyDescent="0.25">
      <c r="A414" s="318">
        <v>511031</v>
      </c>
      <c r="B414" s="19">
        <v>34000</v>
      </c>
      <c r="C414" s="30" t="s">
        <v>211</v>
      </c>
      <c r="D414" s="19">
        <v>2610</v>
      </c>
      <c r="E414" s="15" t="s">
        <v>2</v>
      </c>
      <c r="F414" s="46">
        <v>686746.34</v>
      </c>
      <c r="G414" s="46"/>
      <c r="H414" s="46">
        <v>0</v>
      </c>
      <c r="I414" s="46">
        <v>686746.34</v>
      </c>
      <c r="J414" s="46">
        <v>0</v>
      </c>
      <c r="K414" s="46"/>
      <c r="L414" s="25"/>
    </row>
    <row r="415" spans="1:12" ht="15" hidden="1" customHeight="1" outlineLevel="1" x14ac:dyDescent="0.25">
      <c r="A415" s="318"/>
      <c r="B415" s="19"/>
      <c r="C415" s="30"/>
      <c r="D415" s="19">
        <v>3560</v>
      </c>
      <c r="E415" s="15" t="s">
        <v>208</v>
      </c>
      <c r="F415" s="46">
        <v>0</v>
      </c>
      <c r="G415" s="46"/>
      <c r="H415" s="46">
        <v>0</v>
      </c>
      <c r="I415" s="46">
        <v>0</v>
      </c>
      <c r="J415" s="46">
        <v>0</v>
      </c>
      <c r="K415" s="46"/>
      <c r="L415" s="25"/>
    </row>
    <row r="416" spans="1:12" ht="15" hidden="1" customHeight="1" outlineLevel="1" x14ac:dyDescent="0.25">
      <c r="A416" s="318"/>
      <c r="B416" s="19"/>
      <c r="C416" s="30"/>
      <c r="D416" s="19">
        <v>6140</v>
      </c>
      <c r="E416" s="15" t="s">
        <v>84</v>
      </c>
      <c r="F416" s="46">
        <v>0</v>
      </c>
      <c r="G416" s="46"/>
      <c r="H416" s="46">
        <v>0</v>
      </c>
      <c r="I416" s="46">
        <v>0</v>
      </c>
      <c r="J416" s="46">
        <v>0</v>
      </c>
      <c r="K416" s="46"/>
      <c r="L416" s="25"/>
    </row>
    <row r="417" spans="1:12" ht="15" hidden="1" customHeight="1" outlineLevel="1" x14ac:dyDescent="0.25">
      <c r="A417" s="318"/>
      <c r="B417" s="19"/>
      <c r="C417" s="30"/>
      <c r="D417" s="19">
        <v>8320</v>
      </c>
      <c r="E417" s="15" t="s">
        <v>210</v>
      </c>
      <c r="F417" s="46">
        <v>0</v>
      </c>
      <c r="G417" s="46"/>
      <c r="H417" s="46">
        <v>0</v>
      </c>
      <c r="I417" s="46">
        <v>0</v>
      </c>
      <c r="J417" s="46">
        <v>0</v>
      </c>
      <c r="K417" s="46"/>
      <c r="L417" s="25"/>
    </row>
    <row r="418" spans="1:12" hidden="1" outlineLevel="1" x14ac:dyDescent="0.25">
      <c r="A418" s="22"/>
      <c r="B418" s="23"/>
      <c r="C418" s="31"/>
      <c r="D418" s="23"/>
      <c r="E418" s="22"/>
      <c r="F418" s="48">
        <v>686746.34</v>
      </c>
      <c r="G418" s="48"/>
      <c r="H418" s="48">
        <v>0</v>
      </c>
      <c r="I418" s="48">
        <v>686746.34</v>
      </c>
      <c r="J418" s="48">
        <v>0</v>
      </c>
      <c r="K418" s="48"/>
      <c r="L418" s="22"/>
    </row>
    <row r="419" spans="1:12" hidden="1" outlineLevel="1" x14ac:dyDescent="0.25"/>
    <row r="420" spans="1:12" ht="15" hidden="1" customHeight="1" outlineLevel="1" x14ac:dyDescent="0.25">
      <c r="A420" s="318">
        <v>512021</v>
      </c>
      <c r="B420" s="19">
        <v>25209</v>
      </c>
      <c r="C420" s="30" t="s">
        <v>186</v>
      </c>
      <c r="D420" s="19">
        <v>6140</v>
      </c>
      <c r="E420" s="15" t="s">
        <v>84</v>
      </c>
      <c r="F420" s="46">
        <v>0</v>
      </c>
      <c r="G420" s="46"/>
      <c r="H420" s="46">
        <v>0</v>
      </c>
      <c r="I420" s="46">
        <v>0</v>
      </c>
      <c r="J420" s="46">
        <v>0</v>
      </c>
      <c r="K420" s="46"/>
      <c r="L420" s="25"/>
    </row>
    <row r="421" spans="1:12" ht="15" hidden="1" customHeight="1" outlineLevel="1" x14ac:dyDescent="0.25">
      <c r="A421" s="318"/>
      <c r="B421" s="19">
        <v>25210</v>
      </c>
      <c r="C421" s="30" t="s">
        <v>187</v>
      </c>
      <c r="D421" s="19"/>
      <c r="E421" s="15" t="s">
        <v>84</v>
      </c>
      <c r="F421" s="46">
        <v>0</v>
      </c>
      <c r="G421" s="46"/>
      <c r="H421" s="46">
        <v>0</v>
      </c>
      <c r="I421" s="46">
        <v>0</v>
      </c>
      <c r="J421" s="46">
        <v>0</v>
      </c>
      <c r="K421" s="46"/>
      <c r="L421" s="25"/>
    </row>
    <row r="422" spans="1:12" ht="15" hidden="1" customHeight="1" outlineLevel="1" x14ac:dyDescent="0.25">
      <c r="A422" s="318"/>
      <c r="B422" s="19">
        <v>25002</v>
      </c>
      <c r="C422" s="30" t="s">
        <v>180</v>
      </c>
      <c r="D422" s="19"/>
      <c r="E422" s="15" t="s">
        <v>84</v>
      </c>
      <c r="F422" s="46">
        <v>180000</v>
      </c>
      <c r="G422" s="46"/>
      <c r="H422" s="46">
        <v>0</v>
      </c>
      <c r="I422" s="46">
        <v>0</v>
      </c>
      <c r="J422" s="46">
        <v>180000</v>
      </c>
      <c r="K422" s="46"/>
      <c r="L422" s="25"/>
    </row>
    <row r="423" spans="1:12" ht="15" hidden="1" customHeight="1" outlineLevel="1" x14ac:dyDescent="0.25">
      <c r="A423" s="318"/>
      <c r="B423" s="19">
        <v>25003</v>
      </c>
      <c r="C423" s="30" t="s">
        <v>181</v>
      </c>
      <c r="D423" s="19"/>
      <c r="E423" s="15" t="s">
        <v>84</v>
      </c>
      <c r="F423" s="46">
        <v>150484.83999999997</v>
      </c>
      <c r="G423" s="46"/>
      <c r="H423" s="46">
        <v>0</v>
      </c>
      <c r="I423" s="46">
        <v>0</v>
      </c>
      <c r="J423" s="46">
        <v>150484.83999999997</v>
      </c>
      <c r="K423" s="46"/>
      <c r="L423" s="25"/>
    </row>
    <row r="424" spans="1:12" ht="15" hidden="1" customHeight="1" outlineLevel="1" x14ac:dyDescent="0.25">
      <c r="A424" s="318"/>
      <c r="B424" s="19">
        <v>25010</v>
      </c>
      <c r="C424" s="30" t="s">
        <v>182</v>
      </c>
      <c r="D424" s="19"/>
      <c r="E424" s="15" t="s">
        <v>84</v>
      </c>
      <c r="F424" s="46">
        <v>0</v>
      </c>
      <c r="G424" s="46"/>
      <c r="H424" s="46">
        <v>0</v>
      </c>
      <c r="I424" s="46">
        <v>0</v>
      </c>
      <c r="J424" s="46">
        <v>0</v>
      </c>
      <c r="K424" s="46"/>
      <c r="L424" s="25"/>
    </row>
    <row r="425" spans="1:12" ht="15" hidden="1" customHeight="1" outlineLevel="1" x14ac:dyDescent="0.25">
      <c r="A425" s="318"/>
      <c r="B425" s="19">
        <v>25015</v>
      </c>
      <c r="C425" s="30" t="s">
        <v>183</v>
      </c>
      <c r="D425" s="19"/>
      <c r="E425" s="15" t="s">
        <v>84</v>
      </c>
      <c r="F425" s="46">
        <v>0</v>
      </c>
      <c r="G425" s="46"/>
      <c r="H425" s="46">
        <v>0</v>
      </c>
      <c r="I425" s="46">
        <v>0</v>
      </c>
      <c r="J425" s="46">
        <v>0</v>
      </c>
      <c r="K425" s="46"/>
      <c r="L425" s="25"/>
    </row>
    <row r="426" spans="1:12" ht="15" hidden="1" customHeight="1" outlineLevel="1" x14ac:dyDescent="0.25">
      <c r="A426" s="318"/>
      <c r="B426" s="19">
        <v>25016</v>
      </c>
      <c r="C426" s="30" t="s">
        <v>184</v>
      </c>
      <c r="D426" s="19"/>
      <c r="E426" s="15" t="s">
        <v>84</v>
      </c>
      <c r="F426" s="46">
        <v>619106.94000000006</v>
      </c>
      <c r="G426" s="46"/>
      <c r="H426" s="46">
        <v>0</v>
      </c>
      <c r="I426" s="46">
        <v>619106.93999999994</v>
      </c>
      <c r="J426" s="46">
        <v>0</v>
      </c>
      <c r="K426" s="46"/>
      <c r="L426" s="25"/>
    </row>
    <row r="427" spans="1:12" ht="15" hidden="1" customHeight="1" outlineLevel="1" x14ac:dyDescent="0.25">
      <c r="A427" s="318"/>
      <c r="B427" s="19">
        <v>25017</v>
      </c>
      <c r="C427" s="30" t="s">
        <v>103</v>
      </c>
      <c r="D427" s="19"/>
      <c r="E427" s="15" t="s">
        <v>84</v>
      </c>
      <c r="F427" s="46">
        <v>761588.33000000007</v>
      </c>
      <c r="G427" s="46"/>
      <c r="H427" s="46">
        <v>0</v>
      </c>
      <c r="I427" s="46">
        <v>761588.33</v>
      </c>
      <c r="J427" s="46">
        <v>0</v>
      </c>
      <c r="K427" s="46"/>
      <c r="L427" s="25"/>
    </row>
    <row r="428" spans="1:12" ht="15" hidden="1" customHeight="1" outlineLevel="1" x14ac:dyDescent="0.25">
      <c r="A428" s="318"/>
      <c r="B428" s="19">
        <v>25058</v>
      </c>
      <c r="C428" s="30" t="s">
        <v>185</v>
      </c>
      <c r="D428" s="19"/>
      <c r="E428" s="15" t="s">
        <v>84</v>
      </c>
      <c r="F428" s="46">
        <v>200000</v>
      </c>
      <c r="G428" s="46"/>
      <c r="H428" s="46">
        <v>0</v>
      </c>
      <c r="I428" s="46">
        <v>0</v>
      </c>
      <c r="J428" s="46">
        <v>200000</v>
      </c>
      <c r="K428" s="46"/>
      <c r="L428" s="25"/>
    </row>
    <row r="429" spans="1:12" ht="15" hidden="1" customHeight="1" outlineLevel="1" x14ac:dyDescent="0.25">
      <c r="A429" s="318"/>
      <c r="B429" s="19">
        <v>25000</v>
      </c>
      <c r="C429" s="30" t="s">
        <v>179</v>
      </c>
      <c r="D429" s="19"/>
      <c r="E429" s="15" t="s">
        <v>84</v>
      </c>
      <c r="F429" s="46">
        <v>0</v>
      </c>
      <c r="G429" s="46"/>
      <c r="H429" s="46">
        <v>0</v>
      </c>
      <c r="I429" s="46">
        <v>0</v>
      </c>
      <c r="J429" s="46">
        <v>0</v>
      </c>
      <c r="K429" s="46"/>
      <c r="L429" s="25"/>
    </row>
    <row r="430" spans="1:12" ht="15" hidden="1" customHeight="1" outlineLevel="1" x14ac:dyDescent="0.25">
      <c r="A430" s="318"/>
      <c r="B430" s="19">
        <v>25111</v>
      </c>
      <c r="C430" s="30" t="s">
        <v>346</v>
      </c>
      <c r="D430" s="19"/>
      <c r="E430" s="15" t="s">
        <v>84</v>
      </c>
      <c r="F430" s="46">
        <v>279300.58</v>
      </c>
      <c r="G430" s="46"/>
      <c r="H430" s="46">
        <v>0</v>
      </c>
      <c r="I430" s="46">
        <v>0</v>
      </c>
      <c r="J430" s="46">
        <v>279300.58</v>
      </c>
      <c r="K430" s="46"/>
      <c r="L430" s="25"/>
    </row>
    <row r="431" spans="1:12" hidden="1" outlineLevel="1" x14ac:dyDescent="0.25">
      <c r="A431" s="22"/>
      <c r="B431" s="23"/>
      <c r="C431" s="31"/>
      <c r="D431" s="23"/>
      <c r="E431" s="22"/>
      <c r="F431" s="48">
        <v>2190480.69</v>
      </c>
      <c r="G431" s="48"/>
      <c r="H431" s="48">
        <v>0</v>
      </c>
      <c r="I431" s="48">
        <v>1380695.27</v>
      </c>
      <c r="J431" s="48">
        <v>809785.41999999993</v>
      </c>
      <c r="K431" s="48"/>
      <c r="L431" s="22"/>
    </row>
    <row r="432" spans="1:12" hidden="1" outlineLevel="1" x14ac:dyDescent="0.25"/>
    <row r="433" spans="1:12" ht="15" hidden="1" customHeight="1" outlineLevel="1" x14ac:dyDescent="0.25">
      <c r="A433" s="318">
        <v>512031</v>
      </c>
      <c r="B433" s="19">
        <v>15503</v>
      </c>
      <c r="C433" s="30" t="s">
        <v>106</v>
      </c>
      <c r="D433" s="19">
        <v>1130</v>
      </c>
      <c r="E433" s="15" t="s">
        <v>5</v>
      </c>
      <c r="F433" s="46">
        <v>7213473.3600000013</v>
      </c>
      <c r="G433" s="46"/>
      <c r="H433" s="46">
        <v>0</v>
      </c>
      <c r="I433" s="46">
        <v>7213473.3600000003</v>
      </c>
      <c r="J433" s="46">
        <v>0</v>
      </c>
      <c r="K433" s="46"/>
      <c r="L433" s="25"/>
    </row>
    <row r="434" spans="1:12" ht="15" hidden="1" customHeight="1" outlineLevel="1" x14ac:dyDescent="0.25">
      <c r="A434" s="318"/>
      <c r="B434" s="19"/>
      <c r="C434" s="30"/>
      <c r="D434" s="19">
        <v>1310</v>
      </c>
      <c r="E434" s="15" t="s">
        <v>82</v>
      </c>
      <c r="F434" s="46">
        <v>0</v>
      </c>
      <c r="G434" s="46"/>
      <c r="H434" s="46">
        <v>0</v>
      </c>
      <c r="I434" s="46">
        <v>0</v>
      </c>
      <c r="J434" s="46">
        <v>0</v>
      </c>
      <c r="K434" s="46"/>
      <c r="L434" s="25"/>
    </row>
    <row r="435" spans="1:12" ht="15" hidden="1" customHeight="1" outlineLevel="1" x14ac:dyDescent="0.25">
      <c r="A435" s="318"/>
      <c r="B435" s="19"/>
      <c r="C435" s="30"/>
      <c r="D435" s="19">
        <v>1320</v>
      </c>
      <c r="E435" s="15" t="s">
        <v>79</v>
      </c>
      <c r="F435" s="46">
        <v>0</v>
      </c>
      <c r="G435" s="46"/>
      <c r="H435" s="46">
        <v>0</v>
      </c>
      <c r="I435" s="46">
        <v>0</v>
      </c>
      <c r="J435" s="46">
        <v>0</v>
      </c>
      <c r="K435" s="46"/>
      <c r="L435" s="25"/>
    </row>
    <row r="436" spans="1:12" ht="15" hidden="1" customHeight="1" outlineLevel="1" x14ac:dyDescent="0.25">
      <c r="A436" s="318"/>
      <c r="B436" s="19"/>
      <c r="C436" s="30"/>
      <c r="D436" s="19">
        <v>1330</v>
      </c>
      <c r="E436" s="15" t="s">
        <v>6</v>
      </c>
      <c r="F436" s="46">
        <v>0</v>
      </c>
      <c r="G436" s="46"/>
      <c r="H436" s="46">
        <v>0</v>
      </c>
      <c r="I436" s="46">
        <v>0</v>
      </c>
      <c r="J436" s="46">
        <v>0</v>
      </c>
      <c r="K436" s="46"/>
      <c r="L436" s="25"/>
    </row>
    <row r="437" spans="1:12" ht="15" hidden="1" customHeight="1" outlineLevel="1" x14ac:dyDescent="0.25">
      <c r="A437" s="318"/>
      <c r="B437" s="19"/>
      <c r="C437" s="30"/>
      <c r="D437" s="19">
        <v>1340</v>
      </c>
      <c r="E437" s="15" t="s">
        <v>7</v>
      </c>
      <c r="F437" s="46">
        <v>55678</v>
      </c>
      <c r="G437" s="46"/>
      <c r="H437" s="46">
        <v>0</v>
      </c>
      <c r="I437" s="46">
        <v>55678</v>
      </c>
      <c r="J437" s="46">
        <v>0</v>
      </c>
      <c r="K437" s="46"/>
      <c r="L437" s="25"/>
    </row>
    <row r="438" spans="1:12" ht="15" hidden="1" customHeight="1" outlineLevel="1" x14ac:dyDescent="0.25">
      <c r="A438" s="318"/>
      <c r="B438" s="19"/>
      <c r="C438" s="30"/>
      <c r="D438" s="19">
        <v>1410</v>
      </c>
      <c r="E438" s="15" t="s">
        <v>8</v>
      </c>
      <c r="F438" s="46">
        <v>30107.510000000009</v>
      </c>
      <c r="G438" s="46"/>
      <c r="H438" s="46">
        <v>0</v>
      </c>
      <c r="I438" s="46">
        <v>30107.51</v>
      </c>
      <c r="J438" s="46">
        <v>0</v>
      </c>
      <c r="K438" s="46"/>
      <c r="L438" s="25"/>
    </row>
    <row r="439" spans="1:12" ht="15" hidden="1" customHeight="1" outlineLevel="1" x14ac:dyDescent="0.25">
      <c r="A439" s="318"/>
      <c r="B439" s="19"/>
      <c r="C439" s="30"/>
      <c r="D439" s="19">
        <v>1440</v>
      </c>
      <c r="E439" s="15" t="s">
        <v>206</v>
      </c>
      <c r="F439" s="46">
        <v>0</v>
      </c>
      <c r="G439" s="46"/>
      <c r="H439" s="46">
        <v>0</v>
      </c>
      <c r="I439" s="46">
        <v>0</v>
      </c>
      <c r="J439" s="46">
        <v>0</v>
      </c>
      <c r="K439" s="46"/>
      <c r="L439" s="25"/>
    </row>
    <row r="440" spans="1:12" ht="15" hidden="1" customHeight="1" outlineLevel="1" x14ac:dyDescent="0.25">
      <c r="A440" s="318"/>
      <c r="B440" s="19"/>
      <c r="C440" s="30"/>
      <c r="D440" s="19">
        <v>1520</v>
      </c>
      <c r="E440" s="15" t="s">
        <v>10</v>
      </c>
      <c r="F440" s="46">
        <v>0</v>
      </c>
      <c r="G440" s="46"/>
      <c r="H440" s="46">
        <v>0</v>
      </c>
      <c r="I440" s="46">
        <v>0</v>
      </c>
      <c r="J440" s="46">
        <v>0</v>
      </c>
      <c r="K440" s="46"/>
      <c r="L440" s="25"/>
    </row>
    <row r="441" spans="1:12" ht="15" hidden="1" customHeight="1" outlineLevel="1" x14ac:dyDescent="0.25">
      <c r="A441" s="318"/>
      <c r="B441" s="19"/>
      <c r="C441" s="30"/>
      <c r="D441" s="19">
        <v>1590</v>
      </c>
      <c r="E441" s="15" t="s">
        <v>12</v>
      </c>
      <c r="F441" s="46">
        <v>213175</v>
      </c>
      <c r="G441" s="46"/>
      <c r="H441" s="46">
        <v>0</v>
      </c>
      <c r="I441" s="46">
        <v>213175</v>
      </c>
      <c r="J441" s="46">
        <v>0</v>
      </c>
      <c r="K441" s="46"/>
      <c r="L441" s="25"/>
    </row>
    <row r="442" spans="1:12" ht="15" hidden="1" customHeight="1" outlineLevel="1" x14ac:dyDescent="0.25">
      <c r="A442" s="318"/>
      <c r="B442" s="19"/>
      <c r="C442" s="30"/>
      <c r="D442" s="19">
        <v>1710</v>
      </c>
      <c r="E442" s="15" t="s">
        <v>124</v>
      </c>
      <c r="F442" s="46">
        <v>0</v>
      </c>
      <c r="G442" s="46"/>
      <c r="H442" s="46">
        <v>0</v>
      </c>
      <c r="I442" s="46">
        <v>0</v>
      </c>
      <c r="J442" s="46">
        <v>0</v>
      </c>
      <c r="K442" s="46"/>
      <c r="L442" s="25"/>
    </row>
    <row r="443" spans="1:12" ht="15" hidden="1" customHeight="1" outlineLevel="1" x14ac:dyDescent="0.25">
      <c r="A443" s="318"/>
      <c r="B443" s="19"/>
      <c r="C443" s="30"/>
      <c r="D443" s="19">
        <v>1321</v>
      </c>
      <c r="E443" s="15" t="s">
        <v>107</v>
      </c>
      <c r="F443" s="46">
        <v>210252.93</v>
      </c>
      <c r="G443" s="46"/>
      <c r="H443" s="46">
        <v>0</v>
      </c>
      <c r="I443" s="46">
        <v>210252.93</v>
      </c>
      <c r="J443" s="46">
        <v>0</v>
      </c>
      <c r="K443" s="46"/>
      <c r="L443" s="25"/>
    </row>
    <row r="444" spans="1:12" ht="15" hidden="1" customHeight="1" outlineLevel="1" x14ac:dyDescent="0.25">
      <c r="A444" s="318"/>
      <c r="B444" s="19"/>
      <c r="C444" s="30"/>
      <c r="D444" s="19">
        <v>1322</v>
      </c>
      <c r="E444" s="15" t="s">
        <v>108</v>
      </c>
      <c r="F444" s="46">
        <v>1486.3300000000163</v>
      </c>
      <c r="G444" s="46"/>
      <c r="H444" s="46">
        <v>0</v>
      </c>
      <c r="I444" s="46">
        <v>1486.33</v>
      </c>
      <c r="J444" s="46">
        <v>1.6370904631912708E-11</v>
      </c>
      <c r="K444" s="46"/>
      <c r="L444" s="25"/>
    </row>
    <row r="445" spans="1:12" ht="15" hidden="1" customHeight="1" outlineLevel="1" x14ac:dyDescent="0.25">
      <c r="A445" s="318"/>
      <c r="B445" s="19"/>
      <c r="C445" s="30"/>
      <c r="D445" s="19">
        <v>3981</v>
      </c>
      <c r="E445" s="15" t="s">
        <v>110</v>
      </c>
      <c r="F445" s="46">
        <v>0</v>
      </c>
      <c r="G445" s="46"/>
      <c r="H445" s="46">
        <v>0</v>
      </c>
      <c r="I445" s="46">
        <v>0</v>
      </c>
      <c r="J445" s="46">
        <v>0</v>
      </c>
      <c r="K445" s="46"/>
      <c r="L445" s="25"/>
    </row>
    <row r="446" spans="1:12" ht="15" hidden="1" customHeight="1" outlineLevel="1" x14ac:dyDescent="0.25">
      <c r="A446" s="318"/>
      <c r="B446" s="19"/>
      <c r="C446" s="30"/>
      <c r="D446" s="19">
        <v>3982</v>
      </c>
      <c r="E446" s="15" t="s">
        <v>98</v>
      </c>
      <c r="F446" s="46">
        <v>667536.94000000018</v>
      </c>
      <c r="G446" s="46"/>
      <c r="H446" s="46">
        <v>0</v>
      </c>
      <c r="I446" s="46">
        <v>667536.93999999994</v>
      </c>
      <c r="J446" s="46">
        <v>0</v>
      </c>
      <c r="K446" s="46"/>
      <c r="L446" s="25"/>
    </row>
    <row r="447" spans="1:12" hidden="1" outlineLevel="1" x14ac:dyDescent="0.25">
      <c r="A447" s="22"/>
      <c r="B447" s="23"/>
      <c r="C447" s="31"/>
      <c r="D447" s="23"/>
      <c r="E447" s="22"/>
      <c r="F447" s="48">
        <v>8391710.0700000003</v>
      </c>
      <c r="G447" s="48"/>
      <c r="H447" s="48">
        <v>0</v>
      </c>
      <c r="I447" s="48">
        <v>8391710.0700000003</v>
      </c>
      <c r="J447" s="48">
        <v>1.6370904631912708E-11</v>
      </c>
      <c r="K447" s="48"/>
      <c r="L447" s="22"/>
    </row>
    <row r="448" spans="1:12" hidden="1" outlineLevel="1" x14ac:dyDescent="0.25"/>
    <row r="449" spans="1:12" ht="15" hidden="1" customHeight="1" outlineLevel="1" x14ac:dyDescent="0.25">
      <c r="A449" s="318">
        <v>512041</v>
      </c>
      <c r="B449" s="19">
        <v>45000</v>
      </c>
      <c r="C449" s="30" t="s">
        <v>212</v>
      </c>
      <c r="D449" s="19">
        <v>1430</v>
      </c>
      <c r="E449" s="15" t="s">
        <v>9</v>
      </c>
      <c r="F449" s="46">
        <v>337961.25</v>
      </c>
      <c r="G449" s="46"/>
      <c r="H449" s="46">
        <v>0</v>
      </c>
      <c r="I449" s="46">
        <v>0</v>
      </c>
      <c r="J449" s="46">
        <v>337961.25</v>
      </c>
      <c r="K449" s="46"/>
      <c r="L449" s="25"/>
    </row>
    <row r="450" spans="1:12" ht="15" hidden="1" customHeight="1" outlineLevel="1" x14ac:dyDescent="0.25">
      <c r="A450" s="318"/>
      <c r="B450" s="19"/>
      <c r="C450" s="30"/>
      <c r="D450" s="19">
        <v>2110</v>
      </c>
      <c r="E450" s="15" t="s">
        <v>78</v>
      </c>
      <c r="F450" s="46">
        <v>839.77999999999975</v>
      </c>
      <c r="G450" s="46"/>
      <c r="H450" s="46">
        <v>0</v>
      </c>
      <c r="I450" s="46">
        <v>0</v>
      </c>
      <c r="J450" s="46">
        <v>839.77999999999975</v>
      </c>
      <c r="K450" s="46"/>
      <c r="L450" s="25"/>
    </row>
    <row r="451" spans="1:12" ht="15" hidden="1" customHeight="1" outlineLevel="1" x14ac:dyDescent="0.25">
      <c r="A451" s="318"/>
      <c r="B451" s="19"/>
      <c r="C451" s="30"/>
      <c r="D451" s="19">
        <v>2720</v>
      </c>
      <c r="E451" s="15" t="s">
        <v>91</v>
      </c>
      <c r="F451" s="46">
        <v>1.8400000000000007</v>
      </c>
      <c r="G451" s="46"/>
      <c r="H451" s="46">
        <v>0</v>
      </c>
      <c r="I451" s="46">
        <v>0</v>
      </c>
      <c r="J451" s="46">
        <v>1.8400000000000007</v>
      </c>
      <c r="K451" s="46"/>
      <c r="L451" s="25"/>
    </row>
    <row r="452" spans="1:12" ht="15" hidden="1" customHeight="1" outlineLevel="1" x14ac:dyDescent="0.25">
      <c r="A452" s="318"/>
      <c r="B452" s="19"/>
      <c r="C452" s="30"/>
      <c r="D452" s="19">
        <v>2820</v>
      </c>
      <c r="E452" s="15" t="s">
        <v>143</v>
      </c>
      <c r="F452" s="46">
        <v>1802.58</v>
      </c>
      <c r="G452" s="46"/>
      <c r="H452" s="46">
        <v>0</v>
      </c>
      <c r="I452" s="46">
        <v>0</v>
      </c>
      <c r="J452" s="46">
        <v>1802.58</v>
      </c>
      <c r="K452" s="46"/>
      <c r="L452" s="25"/>
    </row>
    <row r="453" spans="1:12" ht="15" hidden="1" customHeight="1" outlineLevel="1" x14ac:dyDescent="0.25">
      <c r="A453" s="318"/>
      <c r="B453" s="19"/>
      <c r="C453" s="30"/>
      <c r="D453" s="19">
        <v>2830</v>
      </c>
      <c r="E453" s="15" t="s">
        <v>213</v>
      </c>
      <c r="F453" s="46">
        <v>916.80000000000018</v>
      </c>
      <c r="G453" s="46"/>
      <c r="H453" s="46">
        <v>0</v>
      </c>
      <c r="I453" s="46">
        <v>0</v>
      </c>
      <c r="J453" s="46">
        <v>916.80000000000018</v>
      </c>
      <c r="K453" s="46"/>
      <c r="L453" s="25"/>
    </row>
    <row r="454" spans="1:12" ht="15" hidden="1" customHeight="1" outlineLevel="1" x14ac:dyDescent="0.25">
      <c r="A454" s="318"/>
      <c r="B454" s="19"/>
      <c r="C454" s="30"/>
      <c r="D454" s="19">
        <v>3340</v>
      </c>
      <c r="E454" s="15" t="s">
        <v>127</v>
      </c>
      <c r="F454" s="46">
        <v>33102.580000000016</v>
      </c>
      <c r="G454" s="46"/>
      <c r="H454" s="46">
        <v>0</v>
      </c>
      <c r="I454" s="46">
        <v>0</v>
      </c>
      <c r="J454" s="46">
        <v>33102.580000000016</v>
      </c>
      <c r="K454" s="46"/>
      <c r="L454" s="25"/>
    </row>
    <row r="455" spans="1:12" ht="15" hidden="1" customHeight="1" outlineLevel="1" x14ac:dyDescent="0.25">
      <c r="A455" s="318"/>
      <c r="B455" s="19"/>
      <c r="C455" s="30"/>
      <c r="D455" s="19">
        <v>3350</v>
      </c>
      <c r="E455" s="15" t="s">
        <v>214</v>
      </c>
      <c r="F455" s="46">
        <v>17100</v>
      </c>
      <c r="G455" s="46"/>
      <c r="H455" s="46">
        <v>0</v>
      </c>
      <c r="I455" s="46">
        <v>0</v>
      </c>
      <c r="J455" s="46">
        <v>17100</v>
      </c>
      <c r="K455" s="46"/>
      <c r="L455" s="25"/>
    </row>
    <row r="456" spans="1:12" ht="15" hidden="1" customHeight="1" outlineLevel="1" x14ac:dyDescent="0.25">
      <c r="A456" s="318"/>
      <c r="B456" s="19"/>
      <c r="C456" s="30"/>
      <c r="D456" s="19">
        <v>5150</v>
      </c>
      <c r="E456" s="15" t="s">
        <v>87</v>
      </c>
      <c r="F456" s="46">
        <v>6025.0400000000009</v>
      </c>
      <c r="G456" s="46"/>
      <c r="H456" s="46">
        <v>0</v>
      </c>
      <c r="I456" s="46">
        <v>0</v>
      </c>
      <c r="J456" s="46">
        <v>6025.0400000000009</v>
      </c>
      <c r="K456" s="46"/>
      <c r="L456" s="25"/>
    </row>
    <row r="457" spans="1:12" ht="15" hidden="1" customHeight="1" outlineLevel="1" x14ac:dyDescent="0.25">
      <c r="A457" s="318"/>
      <c r="B457" s="19"/>
      <c r="C457" s="30"/>
      <c r="D457" s="19">
        <v>5490</v>
      </c>
      <c r="E457" s="15" t="s">
        <v>54</v>
      </c>
      <c r="F457" s="46">
        <v>20</v>
      </c>
      <c r="G457" s="46"/>
      <c r="H457" s="46">
        <v>0</v>
      </c>
      <c r="I457" s="46">
        <v>0</v>
      </c>
      <c r="J457" s="46">
        <v>20</v>
      </c>
      <c r="K457" s="46"/>
      <c r="L457" s="25"/>
    </row>
    <row r="458" spans="1:12" ht="15" hidden="1" customHeight="1" outlineLevel="1" x14ac:dyDescent="0.25">
      <c r="A458" s="318"/>
      <c r="B458" s="19"/>
      <c r="C458" s="30"/>
      <c r="D458" s="19">
        <v>5510</v>
      </c>
      <c r="E458" s="15" t="s">
        <v>55</v>
      </c>
      <c r="F458" s="46">
        <v>16952.580000000002</v>
      </c>
      <c r="G458" s="46"/>
      <c r="H458" s="46">
        <v>0</v>
      </c>
      <c r="I458" s="46">
        <v>0</v>
      </c>
      <c r="J458" s="46">
        <v>16952.580000000002</v>
      </c>
      <c r="K458" s="46"/>
      <c r="L458" s="25"/>
    </row>
    <row r="459" spans="1:12" ht="15" hidden="1" customHeight="1" outlineLevel="1" x14ac:dyDescent="0.25">
      <c r="A459" s="318"/>
      <c r="B459" s="19"/>
      <c r="C459" s="30"/>
      <c r="D459" s="19">
        <v>5650</v>
      </c>
      <c r="E459" s="15" t="s">
        <v>152</v>
      </c>
      <c r="F459" s="46">
        <v>15565.36</v>
      </c>
      <c r="G459" s="46"/>
      <c r="H459" s="46">
        <v>0</v>
      </c>
      <c r="I459" s="46">
        <v>0</v>
      </c>
      <c r="J459" s="46">
        <v>15565.36</v>
      </c>
      <c r="K459" s="46"/>
      <c r="L459" s="25"/>
    </row>
    <row r="460" spans="1:12" ht="15" hidden="1" customHeight="1" outlineLevel="1" x14ac:dyDescent="0.25">
      <c r="A460" s="318"/>
      <c r="B460" s="19"/>
      <c r="C460" s="30"/>
      <c r="D460" s="19">
        <v>5690</v>
      </c>
      <c r="E460" s="15" t="s">
        <v>59</v>
      </c>
      <c r="F460" s="46">
        <v>81.759999999999991</v>
      </c>
      <c r="G460" s="46"/>
      <c r="H460" s="46">
        <v>0</v>
      </c>
      <c r="I460" s="46">
        <v>0</v>
      </c>
      <c r="J460" s="46">
        <v>81.759999999999991</v>
      </c>
      <c r="K460" s="46"/>
      <c r="L460" s="25"/>
    </row>
    <row r="461" spans="1:12" ht="15" hidden="1" customHeight="1" outlineLevel="1" x14ac:dyDescent="0.25">
      <c r="A461" s="318"/>
      <c r="B461" s="19"/>
      <c r="C461" s="30"/>
      <c r="D461" s="19">
        <v>6140</v>
      </c>
      <c r="E461" s="15" t="s">
        <v>84</v>
      </c>
      <c r="F461" s="46">
        <v>97574.200000000012</v>
      </c>
      <c r="G461" s="46"/>
      <c r="H461" s="46">
        <v>0</v>
      </c>
      <c r="I461" s="46">
        <v>0</v>
      </c>
      <c r="J461" s="46">
        <v>97574.200000000012</v>
      </c>
      <c r="K461" s="46"/>
      <c r="L461" s="25"/>
    </row>
    <row r="462" spans="1:12" hidden="1" outlineLevel="1" x14ac:dyDescent="0.25">
      <c r="A462" s="22"/>
      <c r="B462" s="23"/>
      <c r="C462" s="31"/>
      <c r="D462" s="23"/>
      <c r="E462" s="22"/>
      <c r="F462" s="48">
        <v>527943.77</v>
      </c>
      <c r="G462" s="48"/>
      <c r="H462" s="48">
        <v>0</v>
      </c>
      <c r="I462" s="48">
        <v>0</v>
      </c>
      <c r="J462" s="48">
        <v>527943.77</v>
      </c>
      <c r="K462" s="48"/>
      <c r="L462" s="22"/>
    </row>
    <row r="463" spans="1:12" hidden="1" outlineLevel="1" x14ac:dyDescent="0.25"/>
    <row r="464" spans="1:12" ht="15" hidden="1" customHeight="1" outlineLevel="1" x14ac:dyDescent="0.25">
      <c r="A464" s="318">
        <v>512051</v>
      </c>
      <c r="B464" s="19">
        <v>41505</v>
      </c>
      <c r="C464" s="30" t="s">
        <v>218</v>
      </c>
      <c r="D464" s="19">
        <v>4360</v>
      </c>
      <c r="E464" s="15" t="s">
        <v>44</v>
      </c>
      <c r="F464" s="46">
        <v>1448869.4100000001</v>
      </c>
      <c r="G464" s="46"/>
      <c r="H464" s="46">
        <v>0</v>
      </c>
      <c r="I464" s="46">
        <v>1448869.4100000001</v>
      </c>
      <c r="J464" s="46">
        <v>0</v>
      </c>
      <c r="K464" s="46"/>
      <c r="L464" s="25"/>
    </row>
    <row r="465" spans="1:12" ht="15" hidden="1" customHeight="1" outlineLevel="1" x14ac:dyDescent="0.25">
      <c r="A465" s="318"/>
      <c r="B465" s="19">
        <v>45505</v>
      </c>
      <c r="C465" s="30"/>
      <c r="D465" s="19"/>
      <c r="E465" s="15" t="s">
        <v>44</v>
      </c>
      <c r="F465" s="46">
        <v>1679926.7000000002</v>
      </c>
      <c r="G465" s="46"/>
      <c r="H465" s="46">
        <v>0</v>
      </c>
      <c r="I465" s="46">
        <v>1679926.7</v>
      </c>
      <c r="J465" s="46">
        <v>0</v>
      </c>
      <c r="K465" s="46"/>
      <c r="L465" s="25"/>
    </row>
    <row r="466" spans="1:12" hidden="1" outlineLevel="1" x14ac:dyDescent="0.25">
      <c r="B466" s="23"/>
      <c r="C466" s="31"/>
      <c r="D466" s="23"/>
      <c r="E466" s="22"/>
      <c r="F466" s="48">
        <v>3128796.1100000003</v>
      </c>
      <c r="G466" s="48"/>
      <c r="H466" s="48">
        <v>0</v>
      </c>
      <c r="I466" s="48">
        <v>3128796.1100000003</v>
      </c>
      <c r="J466" s="48">
        <v>0</v>
      </c>
      <c r="K466" s="48"/>
      <c r="L466" s="22"/>
    </row>
    <row r="467" spans="1:12" hidden="1" outlineLevel="1" x14ac:dyDescent="0.25"/>
    <row r="468" spans="1:12" hidden="1" outlineLevel="1" x14ac:dyDescent="0.25">
      <c r="A468" s="15">
        <v>512061</v>
      </c>
      <c r="B468" s="19">
        <v>65000</v>
      </c>
      <c r="C468" s="30" t="s">
        <v>188</v>
      </c>
      <c r="D468" s="19">
        <v>6140</v>
      </c>
      <c r="E468" s="15" t="s">
        <v>84</v>
      </c>
      <c r="F468" s="46">
        <v>0.81999999999970896</v>
      </c>
      <c r="G468" s="46"/>
      <c r="H468" s="46">
        <v>0</v>
      </c>
      <c r="I468" s="46">
        <v>0</v>
      </c>
      <c r="J468" s="46">
        <v>0.81999999999970896</v>
      </c>
      <c r="K468" s="46"/>
      <c r="L468" s="25"/>
    </row>
    <row r="469" spans="1:12" hidden="1" outlineLevel="1" x14ac:dyDescent="0.25">
      <c r="A469" s="22"/>
      <c r="B469" s="23"/>
      <c r="C469" s="31"/>
      <c r="D469" s="23"/>
      <c r="E469" s="22"/>
      <c r="F469" s="48">
        <v>0.81999999999970896</v>
      </c>
      <c r="G469" s="48"/>
      <c r="H469" s="48">
        <v>0</v>
      </c>
      <c r="I469" s="48">
        <v>0</v>
      </c>
      <c r="J469" s="48">
        <v>0.81999999999970896</v>
      </c>
      <c r="K469" s="48"/>
      <c r="L469" s="22"/>
    </row>
    <row r="470" spans="1:12" hidden="1" outlineLevel="1" x14ac:dyDescent="0.25"/>
    <row r="471" spans="1:12" ht="15" hidden="1" customHeight="1" outlineLevel="1" x14ac:dyDescent="0.25">
      <c r="A471" s="318">
        <v>512071</v>
      </c>
      <c r="B471" s="19">
        <v>75000</v>
      </c>
      <c r="C471" s="30" t="s">
        <v>189</v>
      </c>
      <c r="D471" s="19">
        <v>6140</v>
      </c>
      <c r="E471" s="15" t="s">
        <v>84</v>
      </c>
      <c r="F471" s="46">
        <v>0</v>
      </c>
      <c r="G471" s="46"/>
      <c r="H471" s="46">
        <v>0</v>
      </c>
      <c r="I471" s="46">
        <v>0</v>
      </c>
      <c r="J471" s="46">
        <v>0</v>
      </c>
      <c r="K471" s="46"/>
      <c r="L471" s="25"/>
    </row>
    <row r="472" spans="1:12" ht="15" hidden="1" customHeight="1" outlineLevel="1" x14ac:dyDescent="0.25">
      <c r="A472" s="318"/>
      <c r="B472" s="19">
        <v>75411</v>
      </c>
      <c r="C472" s="30" t="s">
        <v>190</v>
      </c>
      <c r="D472" s="19">
        <v>6240</v>
      </c>
      <c r="E472" s="15" t="s">
        <v>84</v>
      </c>
      <c r="F472" s="46">
        <v>0</v>
      </c>
      <c r="G472" s="46"/>
      <c r="H472" s="46">
        <v>0</v>
      </c>
      <c r="I472" s="46">
        <v>0</v>
      </c>
      <c r="J472" s="46">
        <v>0</v>
      </c>
      <c r="K472" s="46"/>
      <c r="L472" s="25"/>
    </row>
    <row r="473" spans="1:12" ht="15" hidden="1" customHeight="1" outlineLevel="1" x14ac:dyDescent="0.25">
      <c r="A473" s="318"/>
      <c r="B473" s="19">
        <v>75412</v>
      </c>
      <c r="C473" s="30" t="s">
        <v>191</v>
      </c>
      <c r="D473" s="19"/>
      <c r="E473" s="15" t="s">
        <v>84</v>
      </c>
      <c r="F473" s="46">
        <v>0</v>
      </c>
      <c r="G473" s="46"/>
      <c r="H473" s="46">
        <v>0</v>
      </c>
      <c r="I473" s="46">
        <v>0</v>
      </c>
      <c r="J473" s="46">
        <v>0</v>
      </c>
      <c r="K473" s="46"/>
      <c r="L473" s="25"/>
    </row>
    <row r="474" spans="1:12" ht="15" hidden="1" customHeight="1" outlineLevel="1" x14ac:dyDescent="0.25">
      <c r="A474" s="318"/>
      <c r="B474" s="19">
        <v>75001</v>
      </c>
      <c r="C474" s="30" t="s">
        <v>219</v>
      </c>
      <c r="D474" s="19">
        <v>2110</v>
      </c>
      <c r="E474" s="15" t="s">
        <v>78</v>
      </c>
      <c r="F474" s="46">
        <v>0</v>
      </c>
      <c r="G474" s="46"/>
      <c r="H474" s="46">
        <v>0</v>
      </c>
      <c r="I474" s="46">
        <v>0</v>
      </c>
      <c r="J474" s="46">
        <v>0</v>
      </c>
      <c r="K474" s="46"/>
      <c r="L474" s="25"/>
    </row>
    <row r="475" spans="1:12" ht="15" hidden="1" customHeight="1" outlineLevel="1" x14ac:dyDescent="0.25">
      <c r="A475" s="318"/>
      <c r="B475" s="19"/>
      <c r="C475" s="30"/>
      <c r="D475" s="19">
        <v>4410</v>
      </c>
      <c r="E475" s="15" t="s">
        <v>45</v>
      </c>
      <c r="F475" s="46">
        <v>0</v>
      </c>
      <c r="G475" s="46"/>
      <c r="H475" s="46">
        <v>0</v>
      </c>
      <c r="I475" s="46">
        <v>0</v>
      </c>
      <c r="J475" s="46">
        <v>0</v>
      </c>
      <c r="K475" s="46"/>
      <c r="L475" s="25"/>
    </row>
    <row r="476" spans="1:12" ht="15" hidden="1" customHeight="1" outlineLevel="1" x14ac:dyDescent="0.25">
      <c r="A476" s="318"/>
      <c r="B476" s="19">
        <v>75004</v>
      </c>
      <c r="C476" s="30" t="s">
        <v>220</v>
      </c>
      <c r="D476" s="19">
        <v>2110</v>
      </c>
      <c r="E476" s="15" t="s">
        <v>78</v>
      </c>
      <c r="F476" s="46">
        <v>0</v>
      </c>
      <c r="G476" s="46"/>
      <c r="H476" s="46">
        <v>0</v>
      </c>
      <c r="I476" s="46">
        <v>0</v>
      </c>
      <c r="J476" s="46">
        <v>0</v>
      </c>
      <c r="K476" s="46"/>
      <c r="L476" s="25"/>
    </row>
    <row r="477" spans="1:12" ht="15" hidden="1" customHeight="1" outlineLevel="1" x14ac:dyDescent="0.25">
      <c r="A477" s="318"/>
      <c r="B477" s="19">
        <v>75006</v>
      </c>
      <c r="C477" s="30" t="s">
        <v>221</v>
      </c>
      <c r="D477" s="19">
        <v>2710</v>
      </c>
      <c r="E477" s="15" t="s">
        <v>20</v>
      </c>
      <c r="F477" s="46">
        <v>0</v>
      </c>
      <c r="G477" s="46"/>
      <c r="H477" s="46">
        <v>0</v>
      </c>
      <c r="I477" s="46">
        <v>0</v>
      </c>
      <c r="J477" s="46">
        <v>0</v>
      </c>
      <c r="K477" s="46"/>
      <c r="L477" s="25"/>
    </row>
    <row r="478" spans="1:12" ht="15" hidden="1" customHeight="1" outlineLevel="1" x14ac:dyDescent="0.25">
      <c r="A478" s="318"/>
      <c r="B478" s="19"/>
      <c r="C478" s="30"/>
      <c r="D478" s="19">
        <v>3610</v>
      </c>
      <c r="E478" s="15" t="s">
        <v>121</v>
      </c>
      <c r="F478" s="46">
        <v>0</v>
      </c>
      <c r="G478" s="46"/>
      <c r="H478" s="46">
        <v>0</v>
      </c>
      <c r="I478" s="46">
        <v>0</v>
      </c>
      <c r="J478" s="46">
        <v>0</v>
      </c>
      <c r="K478" s="46"/>
      <c r="L478" s="25"/>
    </row>
    <row r="479" spans="1:12" ht="15" hidden="1" customHeight="1" outlineLevel="1" x14ac:dyDescent="0.25">
      <c r="A479" s="318"/>
      <c r="B479" s="19">
        <v>75007</v>
      </c>
      <c r="C479" s="30" t="s">
        <v>71</v>
      </c>
      <c r="D479" s="19">
        <v>2110</v>
      </c>
      <c r="E479" s="15" t="s">
        <v>78</v>
      </c>
      <c r="F479" s="46">
        <v>0</v>
      </c>
      <c r="G479" s="46"/>
      <c r="H479" s="46">
        <v>0</v>
      </c>
      <c r="I479" s="46">
        <v>0</v>
      </c>
      <c r="J479" s="46">
        <v>0</v>
      </c>
      <c r="K479" s="46"/>
      <c r="L479" s="25"/>
    </row>
    <row r="480" spans="1:12" ht="15" hidden="1" customHeight="1" outlineLevel="1" x14ac:dyDescent="0.25">
      <c r="A480" s="318"/>
      <c r="B480" s="19"/>
      <c r="C480" s="30"/>
      <c r="D480" s="19">
        <v>3610</v>
      </c>
      <c r="E480" s="15" t="s">
        <v>121</v>
      </c>
      <c r="F480" s="46">
        <v>0</v>
      </c>
      <c r="G480" s="46"/>
      <c r="H480" s="46">
        <v>0</v>
      </c>
      <c r="I480" s="46">
        <v>0</v>
      </c>
      <c r="J480" s="46">
        <v>0</v>
      </c>
      <c r="K480" s="46"/>
      <c r="L480" s="25"/>
    </row>
    <row r="481" spans="1:12" ht="15" hidden="1" customHeight="1" outlineLevel="1" x14ac:dyDescent="0.25">
      <c r="A481" s="318"/>
      <c r="B481" s="19">
        <v>750018</v>
      </c>
      <c r="C481" s="30" t="s">
        <v>224</v>
      </c>
      <c r="D481" s="19">
        <v>8530</v>
      </c>
      <c r="E481" s="15" t="s">
        <v>64</v>
      </c>
      <c r="F481" s="46">
        <v>0</v>
      </c>
      <c r="G481" s="46"/>
      <c r="H481" s="46">
        <v>0</v>
      </c>
      <c r="I481" s="46">
        <v>0</v>
      </c>
      <c r="J481" s="46">
        <v>0</v>
      </c>
      <c r="K481" s="46"/>
      <c r="L481" s="25"/>
    </row>
    <row r="482" spans="1:12" hidden="1" outlineLevel="1" x14ac:dyDescent="0.25">
      <c r="A482" s="22"/>
      <c r="B482" s="23"/>
      <c r="C482" s="31"/>
      <c r="D482" s="23"/>
      <c r="E482" s="22"/>
      <c r="F482" s="48">
        <v>0</v>
      </c>
      <c r="G482" s="48"/>
      <c r="H482" s="48">
        <v>0</v>
      </c>
      <c r="I482" s="48">
        <v>0</v>
      </c>
      <c r="J482" s="48">
        <v>0</v>
      </c>
      <c r="K482" s="48"/>
      <c r="L482" s="22"/>
    </row>
    <row r="483" spans="1:12" hidden="1" outlineLevel="1" x14ac:dyDescent="0.25"/>
    <row r="484" spans="1:12" ht="15" hidden="1" customHeight="1" outlineLevel="1" x14ac:dyDescent="0.25">
      <c r="A484" s="318">
        <v>512081</v>
      </c>
      <c r="B484" s="19">
        <v>85000</v>
      </c>
      <c r="C484" s="30" t="s">
        <v>222</v>
      </c>
      <c r="D484" s="19">
        <v>6140</v>
      </c>
      <c r="E484" s="15" t="s">
        <v>84</v>
      </c>
      <c r="F484" s="46">
        <v>0</v>
      </c>
      <c r="G484" s="46"/>
      <c r="H484" s="46">
        <v>0</v>
      </c>
      <c r="I484" s="46">
        <v>0</v>
      </c>
      <c r="J484" s="46">
        <v>0</v>
      </c>
      <c r="K484" s="46"/>
      <c r="L484" s="25"/>
    </row>
    <row r="485" spans="1:12" ht="15" hidden="1" customHeight="1" outlineLevel="1" x14ac:dyDescent="0.25">
      <c r="A485" s="318"/>
      <c r="B485" s="19">
        <v>85010</v>
      </c>
      <c r="C485" s="30" t="s">
        <v>223</v>
      </c>
      <c r="D485" s="19">
        <v>4410</v>
      </c>
      <c r="E485" s="15" t="s">
        <v>45</v>
      </c>
      <c r="F485" s="46">
        <v>0</v>
      </c>
      <c r="G485" s="46"/>
      <c r="H485" s="46">
        <v>0</v>
      </c>
      <c r="I485" s="46">
        <v>0</v>
      </c>
      <c r="J485" s="46">
        <v>0</v>
      </c>
      <c r="K485" s="46"/>
      <c r="L485" s="25"/>
    </row>
    <row r="486" spans="1:12" hidden="1" outlineLevel="1" x14ac:dyDescent="0.25">
      <c r="A486" s="22"/>
      <c r="B486" s="23"/>
      <c r="C486" s="31"/>
      <c r="D486" s="23"/>
      <c r="E486" s="22"/>
      <c r="F486" s="48">
        <v>0</v>
      </c>
      <c r="G486" s="48"/>
      <c r="H486" s="48">
        <v>0</v>
      </c>
      <c r="I486" s="48">
        <v>0</v>
      </c>
      <c r="J486" s="48">
        <v>0</v>
      </c>
      <c r="K486" s="48"/>
      <c r="L486" s="22"/>
    </row>
    <row r="487" spans="1:12" hidden="1" outlineLevel="1" x14ac:dyDescent="0.25"/>
    <row r="488" spans="1:12" ht="15" hidden="1" customHeight="1" outlineLevel="1" x14ac:dyDescent="0.25">
      <c r="A488" s="318">
        <v>512091</v>
      </c>
      <c r="B488" s="19">
        <v>95000</v>
      </c>
      <c r="C488" s="30" t="s">
        <v>192</v>
      </c>
      <c r="D488" s="19">
        <v>6140</v>
      </c>
      <c r="E488" s="15" t="s">
        <v>84</v>
      </c>
      <c r="F488" s="46">
        <v>710405.73</v>
      </c>
      <c r="G488" s="46"/>
      <c r="H488" s="46">
        <v>0</v>
      </c>
      <c r="I488" s="46">
        <v>6763.8</v>
      </c>
      <c r="J488" s="46">
        <v>703641.92999999993</v>
      </c>
      <c r="K488" s="46"/>
      <c r="L488" s="25"/>
    </row>
    <row r="489" spans="1:12" ht="15" hidden="1" customHeight="1" outlineLevel="1" x14ac:dyDescent="0.25">
      <c r="A489" s="318"/>
      <c r="B489" s="19">
        <v>95431</v>
      </c>
      <c r="C489" s="30" t="s">
        <v>193</v>
      </c>
      <c r="D489" s="19"/>
      <c r="E489" s="15" t="s">
        <v>84</v>
      </c>
      <c r="F489" s="46">
        <v>0</v>
      </c>
      <c r="G489" s="46"/>
      <c r="H489" s="46">
        <v>0</v>
      </c>
      <c r="I489" s="46">
        <v>0</v>
      </c>
      <c r="J489" s="46">
        <v>0</v>
      </c>
      <c r="K489" s="46"/>
      <c r="L489" s="25"/>
    </row>
    <row r="490" spans="1:12" hidden="1" outlineLevel="1" x14ac:dyDescent="0.25">
      <c r="A490" s="22"/>
      <c r="B490" s="23"/>
      <c r="C490" s="31"/>
      <c r="D490" s="23"/>
      <c r="E490" s="22"/>
      <c r="F490" s="48">
        <v>710405.73</v>
      </c>
      <c r="G490" s="48"/>
      <c r="H490" s="48">
        <v>0</v>
      </c>
      <c r="I490" s="48">
        <v>6763.8</v>
      </c>
      <c r="J490" s="48">
        <v>703641.92999999993</v>
      </c>
      <c r="K490" s="48"/>
      <c r="L490" s="22"/>
    </row>
    <row r="491" spans="1:12" hidden="1" outlineLevel="1" x14ac:dyDescent="0.25"/>
    <row r="492" spans="1:12" ht="15" hidden="1" customHeight="1" outlineLevel="1" x14ac:dyDescent="0.25">
      <c r="A492" s="318">
        <v>512101</v>
      </c>
      <c r="B492" s="19">
        <v>105000</v>
      </c>
      <c r="C492" s="30" t="s">
        <v>194</v>
      </c>
      <c r="D492" s="19">
        <v>6140</v>
      </c>
      <c r="E492" s="15" t="s">
        <v>84</v>
      </c>
      <c r="F492" s="46">
        <v>390816.22999999975</v>
      </c>
      <c r="G492" s="46"/>
      <c r="H492" s="46">
        <v>0</v>
      </c>
      <c r="I492" s="46">
        <v>45577</v>
      </c>
      <c r="J492" s="46">
        <v>345239.22999999975</v>
      </c>
      <c r="K492" s="46"/>
      <c r="L492" s="25"/>
    </row>
    <row r="493" spans="1:12" ht="15" hidden="1" customHeight="1" outlineLevel="1" x14ac:dyDescent="0.25">
      <c r="A493" s="318"/>
      <c r="B493" s="19">
        <v>105001</v>
      </c>
      <c r="C493" s="30" t="s">
        <v>195</v>
      </c>
      <c r="D493" s="19"/>
      <c r="E493" s="15" t="s">
        <v>84</v>
      </c>
      <c r="F493" s="46">
        <v>0</v>
      </c>
      <c r="G493" s="46"/>
      <c r="H493" s="46">
        <v>0</v>
      </c>
      <c r="I493" s="46">
        <v>0</v>
      </c>
      <c r="J493" s="46">
        <v>0</v>
      </c>
      <c r="K493" s="46"/>
      <c r="L493" s="25"/>
    </row>
    <row r="494" spans="1:12" ht="15" hidden="1" customHeight="1" outlineLevel="1" x14ac:dyDescent="0.25">
      <c r="A494" s="318"/>
      <c r="B494" s="19">
        <v>105002</v>
      </c>
      <c r="C494" s="30" t="s">
        <v>196</v>
      </c>
      <c r="D494" s="19"/>
      <c r="E494" s="15" t="s">
        <v>84</v>
      </c>
      <c r="F494" s="46">
        <v>0</v>
      </c>
      <c r="G494" s="46"/>
      <c r="H494" s="46">
        <v>0</v>
      </c>
      <c r="I494" s="46">
        <v>0</v>
      </c>
      <c r="J494" s="46">
        <v>0</v>
      </c>
      <c r="K494" s="46"/>
      <c r="L494" s="25"/>
    </row>
    <row r="495" spans="1:12" ht="15" hidden="1" customHeight="1" outlineLevel="1" x14ac:dyDescent="0.25">
      <c r="A495" s="318"/>
      <c r="B495" s="19">
        <v>105433</v>
      </c>
      <c r="C495" s="30" t="s">
        <v>197</v>
      </c>
      <c r="D495" s="19"/>
      <c r="E495" s="15" t="s">
        <v>84</v>
      </c>
      <c r="F495" s="46">
        <v>0</v>
      </c>
      <c r="G495" s="46"/>
      <c r="H495" s="46">
        <v>0</v>
      </c>
      <c r="I495" s="46">
        <v>0</v>
      </c>
      <c r="J495" s="46">
        <v>0</v>
      </c>
      <c r="K495" s="46"/>
      <c r="L495" s="25"/>
    </row>
    <row r="496" spans="1:12" ht="15" hidden="1" customHeight="1" outlineLevel="1" x14ac:dyDescent="0.25">
      <c r="A496" s="318"/>
      <c r="B496" s="19">
        <v>105434</v>
      </c>
      <c r="C496" s="30" t="s">
        <v>198</v>
      </c>
      <c r="D496" s="19"/>
      <c r="E496" s="15" t="s">
        <v>84</v>
      </c>
      <c r="F496" s="46">
        <v>889221.04</v>
      </c>
      <c r="G496" s="46"/>
      <c r="H496" s="46">
        <v>0</v>
      </c>
      <c r="I496" s="46">
        <v>876740.31</v>
      </c>
      <c r="J496" s="46">
        <v>12480.729999999981</v>
      </c>
      <c r="K496" s="46"/>
      <c r="L496" s="25"/>
    </row>
    <row r="497" spans="1:20" hidden="1" outlineLevel="1" x14ac:dyDescent="0.25">
      <c r="A497" s="22"/>
      <c r="B497" s="23"/>
      <c r="C497" s="31"/>
      <c r="D497" s="23"/>
      <c r="E497" s="22"/>
      <c r="F497" s="48">
        <v>1280037.2699999998</v>
      </c>
      <c r="G497" s="48"/>
      <c r="H497" s="48">
        <v>0</v>
      </c>
      <c r="I497" s="48">
        <v>922317.31</v>
      </c>
      <c r="J497" s="48">
        <v>357719.95999999973</v>
      </c>
      <c r="K497" s="48"/>
      <c r="L497" s="22"/>
    </row>
    <row r="498" spans="1:20" hidden="1" outlineLevel="1" x14ac:dyDescent="0.25"/>
    <row r="499" spans="1:20" ht="15" hidden="1" customHeight="1" outlineLevel="1" x14ac:dyDescent="0.25">
      <c r="A499" s="318">
        <v>512111</v>
      </c>
      <c r="B499" s="19">
        <v>115000</v>
      </c>
      <c r="C499" s="30" t="s">
        <v>199</v>
      </c>
      <c r="D499" s="19">
        <v>6140</v>
      </c>
      <c r="E499" s="15" t="s">
        <v>84</v>
      </c>
      <c r="F499" s="46">
        <v>17894.450000000004</v>
      </c>
      <c r="G499" s="46"/>
      <c r="H499" s="46">
        <v>0</v>
      </c>
      <c r="I499" s="46">
        <v>8061</v>
      </c>
      <c r="J499" s="46">
        <v>9833.4500000000044</v>
      </c>
      <c r="K499" s="46"/>
      <c r="L499" s="25"/>
    </row>
    <row r="500" spans="1:20" ht="15" hidden="1" customHeight="1" outlineLevel="1" x14ac:dyDescent="0.25">
      <c r="A500" s="318"/>
      <c r="B500" s="19">
        <v>115001</v>
      </c>
      <c r="C500" s="30" t="s">
        <v>200</v>
      </c>
      <c r="D500" s="19"/>
      <c r="E500" s="15" t="s">
        <v>84</v>
      </c>
      <c r="F500" s="46">
        <v>0</v>
      </c>
      <c r="G500" s="46"/>
      <c r="H500" s="46">
        <v>0</v>
      </c>
      <c r="I500" s="46">
        <v>0</v>
      </c>
      <c r="J500" s="46">
        <v>0</v>
      </c>
      <c r="K500" s="46"/>
      <c r="L500" s="25"/>
    </row>
    <row r="501" spans="1:20" ht="15" hidden="1" customHeight="1" outlineLevel="1" x14ac:dyDescent="0.25">
      <c r="A501" s="318"/>
      <c r="B501" s="19">
        <v>115551</v>
      </c>
      <c r="C501" s="30" t="s">
        <v>201</v>
      </c>
      <c r="D501" s="19"/>
      <c r="E501" s="15" t="s">
        <v>84</v>
      </c>
      <c r="F501" s="46">
        <v>0</v>
      </c>
      <c r="G501" s="46"/>
      <c r="H501" s="46">
        <v>0</v>
      </c>
      <c r="I501" s="46">
        <v>0</v>
      </c>
      <c r="J501" s="46">
        <v>0</v>
      </c>
      <c r="K501" s="46"/>
      <c r="L501" s="25"/>
    </row>
    <row r="502" spans="1:20" ht="15" hidden="1" customHeight="1" outlineLevel="1" x14ac:dyDescent="0.25">
      <c r="A502" s="318"/>
      <c r="B502" s="19">
        <v>115552</v>
      </c>
      <c r="C502" s="30" t="s">
        <v>102</v>
      </c>
      <c r="D502" s="19"/>
      <c r="E502" s="15" t="s">
        <v>84</v>
      </c>
      <c r="F502" s="46">
        <v>0</v>
      </c>
      <c r="G502" s="46"/>
      <c r="H502" s="46">
        <v>0</v>
      </c>
      <c r="I502" s="46">
        <v>0</v>
      </c>
      <c r="J502" s="46">
        <v>0</v>
      </c>
      <c r="K502" s="46"/>
      <c r="L502" s="25"/>
    </row>
    <row r="503" spans="1:20" hidden="1" outlineLevel="1" x14ac:dyDescent="0.25">
      <c r="F503" s="43">
        <v>17894.450000000004</v>
      </c>
      <c r="H503" s="43">
        <v>0</v>
      </c>
      <c r="I503" s="43">
        <v>8061</v>
      </c>
      <c r="J503" s="43">
        <v>9833.4500000000044</v>
      </c>
    </row>
    <row r="504" spans="1:20" collapsed="1" x14ac:dyDescent="0.25"/>
    <row r="505" spans="1:20" x14ac:dyDescent="0.25">
      <c r="A505" s="318">
        <v>513021</v>
      </c>
      <c r="B505" s="19">
        <v>45602</v>
      </c>
      <c r="C505" s="30" t="s">
        <v>286</v>
      </c>
      <c r="D505" s="19">
        <v>6120</v>
      </c>
      <c r="E505" s="15" t="s">
        <v>63</v>
      </c>
      <c r="F505" s="46">
        <v>0</v>
      </c>
      <c r="G505" s="46"/>
      <c r="H505" s="46">
        <v>0</v>
      </c>
      <c r="I505" s="46">
        <v>0</v>
      </c>
      <c r="J505" s="46">
        <v>0</v>
      </c>
      <c r="K505" s="46">
        <f>+F505-I505</f>
        <v>0</v>
      </c>
      <c r="L505" s="25"/>
      <c r="M505" s="46">
        <f>+F505</f>
        <v>0</v>
      </c>
      <c r="N505" s="46">
        <f>+G505</f>
        <v>0</v>
      </c>
      <c r="O505" s="46">
        <f>+H505</f>
        <v>0</v>
      </c>
      <c r="P505" s="46">
        <f>+I505</f>
        <v>0</v>
      </c>
      <c r="Q505" s="46">
        <f t="shared" ref="Q505:Q514" si="39">+M505-P505</f>
        <v>0</v>
      </c>
      <c r="R505" s="15"/>
      <c r="S505" s="15"/>
    </row>
    <row r="506" spans="1:20" ht="24.75" x14ac:dyDescent="0.25">
      <c r="A506" s="318"/>
      <c r="B506" s="19">
        <v>26011</v>
      </c>
      <c r="C506" s="32" t="s">
        <v>418</v>
      </c>
      <c r="D506" s="19">
        <v>6140</v>
      </c>
      <c r="E506" s="15" t="s">
        <v>84</v>
      </c>
      <c r="F506" s="46">
        <v>410000</v>
      </c>
      <c r="G506" s="46"/>
      <c r="H506" s="46">
        <v>0</v>
      </c>
      <c r="I506" s="46">
        <v>0</v>
      </c>
      <c r="J506" s="46">
        <v>410000</v>
      </c>
      <c r="K506" s="46">
        <f t="shared" ref="K506:K514" si="40">+F506-I506</f>
        <v>410000</v>
      </c>
      <c r="L506" s="25"/>
      <c r="M506" s="46">
        <f t="shared" ref="M506:M514" si="41">+F506</f>
        <v>410000</v>
      </c>
      <c r="N506" s="46">
        <f t="shared" ref="N506:N514" si="42">+G506</f>
        <v>0</v>
      </c>
      <c r="O506" s="46">
        <f t="shared" ref="O506:O514" si="43">+H506</f>
        <v>0</v>
      </c>
      <c r="P506" s="46">
        <f>+I506</f>
        <v>0</v>
      </c>
      <c r="Q506" s="46">
        <f t="shared" si="39"/>
        <v>410000</v>
      </c>
      <c r="R506" s="15">
        <v>100</v>
      </c>
      <c r="S506" s="15">
        <v>0</v>
      </c>
      <c r="T506" s="5" t="s">
        <v>419</v>
      </c>
    </row>
    <row r="507" spans="1:20" x14ac:dyDescent="0.25">
      <c r="A507" s="318"/>
      <c r="B507" s="19">
        <v>26012</v>
      </c>
      <c r="C507" s="30" t="s">
        <v>420</v>
      </c>
      <c r="D507" s="19"/>
      <c r="E507" s="15" t="s">
        <v>84</v>
      </c>
      <c r="F507" s="46">
        <v>250000</v>
      </c>
      <c r="G507" s="46"/>
      <c r="H507" s="46">
        <v>0</v>
      </c>
      <c r="I507" s="46">
        <v>204099.02</v>
      </c>
      <c r="J507" s="46">
        <v>45900.98000000001</v>
      </c>
      <c r="K507" s="46">
        <f t="shared" si="40"/>
        <v>45900.98000000001</v>
      </c>
      <c r="L507" s="25"/>
      <c r="M507" s="46">
        <f t="shared" si="41"/>
        <v>250000</v>
      </c>
      <c r="N507" s="46">
        <f t="shared" si="42"/>
        <v>0</v>
      </c>
      <c r="O507" s="46">
        <f t="shared" si="43"/>
        <v>0</v>
      </c>
      <c r="P507" s="46">
        <f>+I507</f>
        <v>204099.02</v>
      </c>
      <c r="Q507" s="46">
        <f t="shared" si="39"/>
        <v>45900.98000000001</v>
      </c>
      <c r="R507" s="15">
        <v>100</v>
      </c>
      <c r="S507" s="15">
        <v>82</v>
      </c>
      <c r="T507" s="5" t="s">
        <v>421</v>
      </c>
    </row>
    <row r="508" spans="1:20" ht="36.75" x14ac:dyDescent="0.25">
      <c r="A508" s="318"/>
      <c r="B508" s="19">
        <v>26013</v>
      </c>
      <c r="C508" s="32" t="s">
        <v>415</v>
      </c>
      <c r="D508" s="19"/>
      <c r="E508" s="15" t="s">
        <v>84</v>
      </c>
      <c r="F508" s="46">
        <v>1300000</v>
      </c>
      <c r="G508" s="46">
        <v>377057.91</v>
      </c>
      <c r="H508" s="46">
        <v>0</v>
      </c>
      <c r="I508" s="46">
        <v>263037.48</v>
      </c>
      <c r="J508" s="46">
        <v>1036962.52</v>
      </c>
      <c r="K508" s="46">
        <f t="shared" si="40"/>
        <v>1036962.52</v>
      </c>
      <c r="L508" s="25"/>
      <c r="M508" s="46">
        <f t="shared" si="41"/>
        <v>1300000</v>
      </c>
      <c r="N508" s="46">
        <f t="shared" si="42"/>
        <v>377057.91</v>
      </c>
      <c r="O508" s="46">
        <f t="shared" si="43"/>
        <v>0</v>
      </c>
      <c r="P508" s="47">
        <f>+I508+155345.07</f>
        <v>418382.55</v>
      </c>
      <c r="Q508" s="46">
        <f t="shared" si="39"/>
        <v>881617.45</v>
      </c>
      <c r="R508" s="15">
        <v>97</v>
      </c>
      <c r="S508" s="15">
        <v>20</v>
      </c>
    </row>
    <row r="509" spans="1:20" x14ac:dyDescent="0.25">
      <c r="A509" s="318"/>
      <c r="B509" s="19">
        <v>26014</v>
      </c>
      <c r="C509" s="30" t="s">
        <v>270</v>
      </c>
      <c r="D509" s="19"/>
      <c r="E509" s="15" t="s">
        <v>84</v>
      </c>
      <c r="F509" s="46">
        <v>350000</v>
      </c>
      <c r="G509" s="46"/>
      <c r="H509" s="46">
        <v>0</v>
      </c>
      <c r="I509" s="46">
        <v>0</v>
      </c>
      <c r="J509" s="46">
        <v>350000</v>
      </c>
      <c r="K509" s="46">
        <f t="shared" si="40"/>
        <v>350000</v>
      </c>
      <c r="L509" s="25"/>
      <c r="M509" s="46">
        <f t="shared" si="41"/>
        <v>350000</v>
      </c>
      <c r="N509" s="46">
        <f t="shared" si="42"/>
        <v>0</v>
      </c>
      <c r="O509" s="46">
        <f t="shared" si="43"/>
        <v>0</v>
      </c>
      <c r="P509" s="46">
        <f>+I509</f>
        <v>0</v>
      </c>
      <c r="Q509" s="46">
        <f t="shared" si="39"/>
        <v>350000</v>
      </c>
      <c r="R509" s="15">
        <v>98</v>
      </c>
      <c r="S509" s="15">
        <v>0</v>
      </c>
    </row>
    <row r="510" spans="1:20" x14ac:dyDescent="0.25">
      <c r="A510" s="318"/>
      <c r="B510" s="19">
        <v>26015</v>
      </c>
      <c r="C510" s="30" t="s">
        <v>422</v>
      </c>
      <c r="D510" s="19"/>
      <c r="E510" s="15" t="s">
        <v>84</v>
      </c>
      <c r="F510" s="46">
        <v>456466</v>
      </c>
      <c r="G510" s="46">
        <v>123797.44</v>
      </c>
      <c r="H510" s="46">
        <v>0</v>
      </c>
      <c r="I510" s="46">
        <v>149971.89000000001</v>
      </c>
      <c r="J510" s="46">
        <v>306494.11</v>
      </c>
      <c r="K510" s="46">
        <f t="shared" si="40"/>
        <v>306494.11</v>
      </c>
      <c r="L510" s="25"/>
      <c r="M510" s="46">
        <f t="shared" si="41"/>
        <v>456466</v>
      </c>
      <c r="N510" s="46">
        <f t="shared" si="42"/>
        <v>123797.44</v>
      </c>
      <c r="O510" s="46">
        <f t="shared" si="43"/>
        <v>0</v>
      </c>
      <c r="P510" s="47">
        <f>+I510+235250.27</f>
        <v>385222.16000000003</v>
      </c>
      <c r="Q510" s="46">
        <f t="shared" si="39"/>
        <v>71243.839999999967</v>
      </c>
      <c r="R510" s="15">
        <v>100</v>
      </c>
      <c r="S510" s="15">
        <v>33</v>
      </c>
    </row>
    <row r="511" spans="1:20" ht="24.75" x14ac:dyDescent="0.25">
      <c r="A511" s="318"/>
      <c r="B511" s="19">
        <v>26018</v>
      </c>
      <c r="C511" s="32" t="s">
        <v>423</v>
      </c>
      <c r="D511" s="19"/>
      <c r="E511" s="15" t="s">
        <v>84</v>
      </c>
      <c r="F511" s="46">
        <v>1750000</v>
      </c>
      <c r="G511" s="46"/>
      <c r="H511" s="46">
        <v>0</v>
      </c>
      <c r="I511" s="46">
        <v>0</v>
      </c>
      <c r="J511" s="46">
        <v>1750000</v>
      </c>
      <c r="K511" s="46">
        <f t="shared" si="40"/>
        <v>1750000</v>
      </c>
      <c r="L511" s="25"/>
      <c r="M511" s="46">
        <f t="shared" si="41"/>
        <v>1750000</v>
      </c>
      <c r="N511" s="46">
        <f t="shared" si="42"/>
        <v>0</v>
      </c>
      <c r="O511" s="46">
        <f t="shared" si="43"/>
        <v>0</v>
      </c>
      <c r="P511" s="46">
        <f>+I511</f>
        <v>0</v>
      </c>
      <c r="Q511" s="46">
        <f t="shared" si="39"/>
        <v>1750000</v>
      </c>
      <c r="R511" s="15"/>
      <c r="S511" s="15"/>
      <c r="T511" s="5" t="s">
        <v>424</v>
      </c>
    </row>
    <row r="512" spans="1:20" ht="36.75" x14ac:dyDescent="0.25">
      <c r="A512" s="318"/>
      <c r="B512" s="19">
        <v>26019</v>
      </c>
      <c r="C512" s="32" t="s">
        <v>416</v>
      </c>
      <c r="D512" s="19"/>
      <c r="E512" s="15" t="s">
        <v>84</v>
      </c>
      <c r="F512" s="46">
        <v>350000</v>
      </c>
      <c r="G512" s="46">
        <v>90192.78</v>
      </c>
      <c r="H512" s="46">
        <v>0</v>
      </c>
      <c r="I512" s="46">
        <v>145238.04</v>
      </c>
      <c r="J512" s="46">
        <v>204761.96</v>
      </c>
      <c r="K512" s="46">
        <f t="shared" si="40"/>
        <v>204761.96</v>
      </c>
      <c r="L512" s="25"/>
      <c r="M512" s="46">
        <f t="shared" si="41"/>
        <v>350000</v>
      </c>
      <c r="N512" s="46">
        <f t="shared" si="42"/>
        <v>90192.78</v>
      </c>
      <c r="O512" s="46">
        <f t="shared" si="43"/>
        <v>0</v>
      </c>
      <c r="P512" s="47">
        <f>+I512+155404.55</f>
        <v>300642.58999999997</v>
      </c>
      <c r="Q512" s="46">
        <f t="shared" si="39"/>
        <v>49357.410000000033</v>
      </c>
      <c r="R512" s="15">
        <v>100</v>
      </c>
      <c r="S512" s="15">
        <v>41</v>
      </c>
    </row>
    <row r="513" spans="1:20" ht="24.75" x14ac:dyDescent="0.25">
      <c r="A513" s="318"/>
      <c r="B513" s="19">
        <v>26110</v>
      </c>
      <c r="C513" s="32" t="s">
        <v>417</v>
      </c>
      <c r="D513" s="19"/>
      <c r="E513" s="15" t="s">
        <v>84</v>
      </c>
      <c r="F513" s="46">
        <v>799999.99999999988</v>
      </c>
      <c r="G513" s="46">
        <v>219061.98</v>
      </c>
      <c r="H513" s="46">
        <v>0</v>
      </c>
      <c r="I513" s="46">
        <v>441708.23000000004</v>
      </c>
      <c r="J513" s="46">
        <v>358291.76999999984</v>
      </c>
      <c r="K513" s="46">
        <f t="shared" si="40"/>
        <v>358291.76999999984</v>
      </c>
      <c r="L513" s="25"/>
      <c r="M513" s="46">
        <f t="shared" si="41"/>
        <v>799999.99999999988</v>
      </c>
      <c r="N513" s="46">
        <f t="shared" si="42"/>
        <v>219061.98</v>
      </c>
      <c r="O513" s="46">
        <f t="shared" si="43"/>
        <v>0</v>
      </c>
      <c r="P513" s="47">
        <f>+I513+147362.34</f>
        <v>589070.57000000007</v>
      </c>
      <c r="Q513" s="46">
        <f t="shared" si="39"/>
        <v>210929.42999999982</v>
      </c>
      <c r="R513" s="15">
        <v>99</v>
      </c>
      <c r="S513" s="15">
        <v>55</v>
      </c>
    </row>
    <row r="514" spans="1:20" x14ac:dyDescent="0.25">
      <c r="A514" s="318"/>
      <c r="B514" s="19">
        <v>26111</v>
      </c>
      <c r="C514" s="30" t="s">
        <v>346</v>
      </c>
      <c r="D514" s="19"/>
      <c r="E514" s="15" t="s">
        <v>84</v>
      </c>
      <c r="F514" s="46">
        <v>158773.14000000001</v>
      </c>
      <c r="G514" s="46"/>
      <c r="H514" s="46">
        <v>0</v>
      </c>
      <c r="I514" s="46">
        <v>0</v>
      </c>
      <c r="J514" s="46">
        <v>158773.14000000001</v>
      </c>
      <c r="K514" s="46">
        <f t="shared" si="40"/>
        <v>158773.14000000001</v>
      </c>
      <c r="L514" s="25"/>
      <c r="M514" s="46">
        <f t="shared" si="41"/>
        <v>158773.14000000001</v>
      </c>
      <c r="N514" s="46">
        <f t="shared" si="42"/>
        <v>0</v>
      </c>
      <c r="O514" s="46">
        <f t="shared" si="43"/>
        <v>0</v>
      </c>
      <c r="P514" s="46">
        <f>+I514</f>
        <v>0</v>
      </c>
      <c r="Q514" s="46">
        <f t="shared" si="39"/>
        <v>158773.14000000001</v>
      </c>
      <c r="R514" s="15"/>
      <c r="S514" s="15"/>
      <c r="T514" s="5" t="s">
        <v>425</v>
      </c>
    </row>
    <row r="515" spans="1:20" x14ac:dyDescent="0.25">
      <c r="A515" s="22"/>
      <c r="B515" s="22"/>
      <c r="C515" s="22" t="s">
        <v>381</v>
      </c>
      <c r="D515" s="23"/>
      <c r="E515" s="22"/>
      <c r="F515" s="48">
        <f t="shared" ref="F515:K515" si="44">SUM(F505:F514)</f>
        <v>5825239.1399999997</v>
      </c>
      <c r="G515" s="48">
        <f t="shared" si="44"/>
        <v>810110.11</v>
      </c>
      <c r="H515" s="48">
        <f t="shared" si="44"/>
        <v>0</v>
      </c>
      <c r="I515" s="48">
        <f t="shared" si="44"/>
        <v>1204054.6600000001</v>
      </c>
      <c r="J515" s="48">
        <f t="shared" si="44"/>
        <v>4621184.4799999995</v>
      </c>
      <c r="K515" s="48">
        <f t="shared" si="44"/>
        <v>4621184.4799999995</v>
      </c>
      <c r="L515" s="22"/>
      <c r="M515" s="48">
        <f>SUM(M505:M514)</f>
        <v>5825239.1399999997</v>
      </c>
      <c r="N515" s="48">
        <f>SUM(N505:N514)</f>
        <v>810110.11</v>
      </c>
      <c r="O515" s="48">
        <f>SUM(O505:O514)</f>
        <v>0</v>
      </c>
      <c r="P515" s="48">
        <f>SUM(P505:P514)</f>
        <v>1897416.89</v>
      </c>
      <c r="Q515" s="48">
        <f>SUM(Q505:Q514)</f>
        <v>3927822.25</v>
      </c>
    </row>
    <row r="517" spans="1:20" x14ac:dyDescent="0.25">
      <c r="A517" s="318">
        <v>513031</v>
      </c>
      <c r="B517" s="19">
        <v>15603</v>
      </c>
      <c r="C517" s="30" t="s">
        <v>106</v>
      </c>
      <c r="D517" s="19">
        <v>1130</v>
      </c>
      <c r="E517" s="15" t="s">
        <v>5</v>
      </c>
      <c r="F517" s="46">
        <v>32220230.979999997</v>
      </c>
      <c r="G517" s="46"/>
      <c r="H517" s="46">
        <v>0</v>
      </c>
      <c r="I517" s="46">
        <v>28739629.530000001</v>
      </c>
      <c r="J517" s="46">
        <v>3480601.4499999955</v>
      </c>
      <c r="K517" s="46">
        <f>+F517-I517</f>
        <v>3480601.4499999955</v>
      </c>
      <c r="L517" s="25"/>
      <c r="M517" s="46">
        <f>+F517</f>
        <v>32220230.979999997</v>
      </c>
      <c r="N517" s="46">
        <f>+G517</f>
        <v>0</v>
      </c>
      <c r="O517" s="46">
        <f>+H517</f>
        <v>0</v>
      </c>
      <c r="P517" s="46">
        <f>+I517</f>
        <v>28739629.530000001</v>
      </c>
      <c r="Q517" s="46">
        <f>+M517-P517</f>
        <v>3480601.4499999955</v>
      </c>
      <c r="R517" s="15"/>
      <c r="S517" s="15"/>
    </row>
    <row r="518" spans="1:20" ht="15" hidden="1" customHeight="1" outlineLevel="1" x14ac:dyDescent="0.25">
      <c r="A518" s="318"/>
      <c r="B518" s="19"/>
      <c r="C518" s="30"/>
      <c r="D518" s="19">
        <v>1310</v>
      </c>
      <c r="E518" s="15" t="s">
        <v>82</v>
      </c>
      <c r="F518" s="46">
        <v>755380.67000000016</v>
      </c>
      <c r="G518" s="46"/>
      <c r="H518" s="46">
        <v>0</v>
      </c>
      <c r="I518" s="46">
        <v>673907.80999999994</v>
      </c>
      <c r="J518" s="46">
        <v>81472.860000000219</v>
      </c>
      <c r="K518" s="46">
        <f t="shared" ref="K518:K532" si="45">+F518-G518-I518</f>
        <v>81472.860000000219</v>
      </c>
      <c r="L518" s="25"/>
      <c r="M518" s="46">
        <f t="shared" ref="M518:M549" si="46">+F518</f>
        <v>755380.67000000016</v>
      </c>
      <c r="N518" s="46">
        <f t="shared" ref="N518:N549" si="47">+G518</f>
        <v>0</v>
      </c>
      <c r="O518" s="46">
        <f t="shared" ref="O518:O549" si="48">+H518</f>
        <v>0</v>
      </c>
      <c r="P518" s="46">
        <f t="shared" ref="P518:P549" si="49">+I518</f>
        <v>673907.80999999994</v>
      </c>
      <c r="Q518" s="46">
        <f t="shared" ref="Q518:Q549" si="50">+M518-P518</f>
        <v>81472.860000000219</v>
      </c>
      <c r="R518" s="15"/>
      <c r="S518" s="15"/>
    </row>
    <row r="519" spans="1:20" ht="15" hidden="1" customHeight="1" outlineLevel="1" x14ac:dyDescent="0.25">
      <c r="A519" s="318"/>
      <c r="B519" s="19"/>
      <c r="C519" s="30"/>
      <c r="D519" s="19">
        <v>1330</v>
      </c>
      <c r="E519" s="15" t="s">
        <v>6</v>
      </c>
      <c r="F519" s="46">
        <v>7563.4</v>
      </c>
      <c r="G519" s="46"/>
      <c r="H519" s="46">
        <v>0</v>
      </c>
      <c r="I519" s="46">
        <v>0</v>
      </c>
      <c r="J519" s="46">
        <v>7563.4</v>
      </c>
      <c r="K519" s="46">
        <f t="shared" si="45"/>
        <v>7563.4</v>
      </c>
      <c r="L519" s="25"/>
      <c r="M519" s="46">
        <f t="shared" si="46"/>
        <v>7563.4</v>
      </c>
      <c r="N519" s="46">
        <f t="shared" si="47"/>
        <v>0</v>
      </c>
      <c r="O519" s="46">
        <f t="shared" si="48"/>
        <v>0</v>
      </c>
      <c r="P519" s="46">
        <f t="shared" si="49"/>
        <v>0</v>
      </c>
      <c r="Q519" s="46">
        <f t="shared" si="50"/>
        <v>7563.4</v>
      </c>
      <c r="R519" s="15"/>
      <c r="S519" s="15"/>
    </row>
    <row r="520" spans="1:20" ht="15" hidden="1" customHeight="1" outlineLevel="1" x14ac:dyDescent="0.25">
      <c r="A520" s="318"/>
      <c r="B520" s="19"/>
      <c r="C520" s="30"/>
      <c r="D520" s="19">
        <v>1340</v>
      </c>
      <c r="E520" s="15" t="s">
        <v>7</v>
      </c>
      <c r="F520" s="46">
        <v>233857.21000000002</v>
      </c>
      <c r="G520" s="46"/>
      <c r="H520" s="46">
        <v>0</v>
      </c>
      <c r="I520" s="46">
        <v>189305.2</v>
      </c>
      <c r="J520" s="46">
        <v>44552.010000000009</v>
      </c>
      <c r="K520" s="46">
        <f t="shared" si="45"/>
        <v>44552.010000000009</v>
      </c>
      <c r="L520" s="25"/>
      <c r="M520" s="46">
        <f t="shared" si="46"/>
        <v>233857.21000000002</v>
      </c>
      <c r="N520" s="46">
        <f t="shared" si="47"/>
        <v>0</v>
      </c>
      <c r="O520" s="46">
        <f t="shared" si="48"/>
        <v>0</v>
      </c>
      <c r="P520" s="46">
        <f t="shared" si="49"/>
        <v>189305.2</v>
      </c>
      <c r="Q520" s="46">
        <f t="shared" si="50"/>
        <v>44552.010000000009</v>
      </c>
      <c r="R520" s="15"/>
      <c r="S520" s="15"/>
    </row>
    <row r="521" spans="1:20" ht="15" hidden="1" customHeight="1" outlineLevel="1" x14ac:dyDescent="0.25">
      <c r="A521" s="318"/>
      <c r="B521" s="19"/>
      <c r="C521" s="30"/>
      <c r="D521" s="19">
        <v>1410</v>
      </c>
      <c r="E521" s="15" t="s">
        <v>8</v>
      </c>
      <c r="F521" s="46">
        <v>4544053.4600000009</v>
      </c>
      <c r="G521" s="46"/>
      <c r="H521" s="46">
        <v>24747.050000000003</v>
      </c>
      <c r="I521" s="46">
        <v>4516905.24</v>
      </c>
      <c r="J521" s="46">
        <v>27148.220000000671</v>
      </c>
      <c r="K521" s="46">
        <f t="shared" si="45"/>
        <v>27148.220000000671</v>
      </c>
      <c r="L521" s="25"/>
      <c r="M521" s="46">
        <f t="shared" si="46"/>
        <v>4544053.4600000009</v>
      </c>
      <c r="N521" s="46">
        <f t="shared" si="47"/>
        <v>0</v>
      </c>
      <c r="O521" s="46">
        <f t="shared" si="48"/>
        <v>24747.050000000003</v>
      </c>
      <c r="P521" s="46">
        <f t="shared" si="49"/>
        <v>4516905.24</v>
      </c>
      <c r="Q521" s="46">
        <f t="shared" si="50"/>
        <v>27148.220000000671</v>
      </c>
      <c r="R521" s="15"/>
      <c r="S521" s="15"/>
    </row>
    <row r="522" spans="1:20" ht="15" hidden="1" customHeight="1" outlineLevel="1" x14ac:dyDescent="0.25">
      <c r="A522" s="318"/>
      <c r="B522" s="19"/>
      <c r="C522" s="30"/>
      <c r="D522" s="19">
        <v>1520</v>
      </c>
      <c r="E522" s="15" t="s">
        <v>10</v>
      </c>
      <c r="F522" s="46">
        <v>1852897.4500000002</v>
      </c>
      <c r="G522" s="46"/>
      <c r="H522" s="46">
        <v>0</v>
      </c>
      <c r="I522" s="46">
        <v>1570479.07</v>
      </c>
      <c r="J522" s="46">
        <v>282418.38000000012</v>
      </c>
      <c r="K522" s="46">
        <f t="shared" si="45"/>
        <v>282418.38000000012</v>
      </c>
      <c r="L522" s="25"/>
      <c r="M522" s="46">
        <f t="shared" si="46"/>
        <v>1852897.4500000002</v>
      </c>
      <c r="N522" s="46">
        <f t="shared" si="47"/>
        <v>0</v>
      </c>
      <c r="O522" s="46">
        <f t="shared" si="48"/>
        <v>0</v>
      </c>
      <c r="P522" s="46">
        <f t="shared" si="49"/>
        <v>1570479.07</v>
      </c>
      <c r="Q522" s="46">
        <f t="shared" si="50"/>
        <v>282418.38000000012</v>
      </c>
      <c r="R522" s="15"/>
      <c r="S522" s="15"/>
    </row>
    <row r="523" spans="1:20" ht="15" hidden="1" customHeight="1" outlineLevel="1" x14ac:dyDescent="0.25">
      <c r="A523" s="318"/>
      <c r="B523" s="19"/>
      <c r="C523" s="30"/>
      <c r="D523" s="19">
        <v>1540</v>
      </c>
      <c r="E523" s="15" t="s">
        <v>11</v>
      </c>
      <c r="F523" s="46">
        <v>894530</v>
      </c>
      <c r="G523" s="46"/>
      <c r="H523" s="46">
        <v>0</v>
      </c>
      <c r="I523" s="46">
        <v>893380.82</v>
      </c>
      <c r="J523" s="46">
        <v>1149.1800000000512</v>
      </c>
      <c r="K523" s="46">
        <f t="shared" si="45"/>
        <v>1149.1800000000512</v>
      </c>
      <c r="L523" s="25"/>
      <c r="M523" s="46">
        <f t="shared" si="46"/>
        <v>894530</v>
      </c>
      <c r="N523" s="46">
        <f t="shared" si="47"/>
        <v>0</v>
      </c>
      <c r="O523" s="46">
        <f t="shared" si="48"/>
        <v>0</v>
      </c>
      <c r="P523" s="46">
        <f t="shared" si="49"/>
        <v>893380.82</v>
      </c>
      <c r="Q523" s="46">
        <f t="shared" si="50"/>
        <v>1149.1800000000512</v>
      </c>
      <c r="R523" s="15"/>
      <c r="S523" s="15"/>
    </row>
    <row r="524" spans="1:20" ht="15" hidden="1" customHeight="1" outlineLevel="1" x14ac:dyDescent="0.25">
      <c r="A524" s="318"/>
      <c r="B524" s="19"/>
      <c r="C524" s="30"/>
      <c r="D524" s="19">
        <v>1590</v>
      </c>
      <c r="E524" s="15" t="s">
        <v>12</v>
      </c>
      <c r="F524" s="46">
        <v>2276278.3299999996</v>
      </c>
      <c r="G524" s="46"/>
      <c r="H524" s="46">
        <v>0</v>
      </c>
      <c r="I524" s="46">
        <v>2244121.14</v>
      </c>
      <c r="J524" s="46">
        <v>32157.189999999478</v>
      </c>
      <c r="K524" s="46">
        <f t="shared" si="45"/>
        <v>32157.189999999478</v>
      </c>
      <c r="L524" s="25"/>
      <c r="M524" s="46">
        <f t="shared" si="46"/>
        <v>2276278.3299999996</v>
      </c>
      <c r="N524" s="46">
        <f t="shared" si="47"/>
        <v>0</v>
      </c>
      <c r="O524" s="46">
        <f t="shared" si="48"/>
        <v>0</v>
      </c>
      <c r="P524" s="46">
        <f t="shared" si="49"/>
        <v>2244121.14</v>
      </c>
      <c r="Q524" s="46">
        <f t="shared" si="50"/>
        <v>32157.189999999478</v>
      </c>
      <c r="R524" s="15"/>
      <c r="S524" s="15"/>
    </row>
    <row r="525" spans="1:20" ht="15" hidden="1" customHeight="1" outlineLevel="1" x14ac:dyDescent="0.25">
      <c r="A525" s="318"/>
      <c r="B525" s="19"/>
      <c r="C525" s="30"/>
      <c r="D525" s="19">
        <v>1710</v>
      </c>
      <c r="E525" s="15" t="s">
        <v>124</v>
      </c>
      <c r="F525" s="46">
        <v>1230489.9200000009</v>
      </c>
      <c r="G525" s="46"/>
      <c r="H525" s="46">
        <v>0</v>
      </c>
      <c r="I525" s="46">
        <v>880245.71999999986</v>
      </c>
      <c r="J525" s="46">
        <v>350244.200000001</v>
      </c>
      <c r="K525" s="46">
        <f t="shared" si="45"/>
        <v>350244.200000001</v>
      </c>
      <c r="L525" s="25"/>
      <c r="M525" s="46">
        <f t="shared" si="46"/>
        <v>1230489.9200000009</v>
      </c>
      <c r="N525" s="46">
        <f t="shared" si="47"/>
        <v>0</v>
      </c>
      <c r="O525" s="46">
        <f t="shared" si="48"/>
        <v>0</v>
      </c>
      <c r="P525" s="46">
        <f t="shared" si="49"/>
        <v>880245.71999999986</v>
      </c>
      <c r="Q525" s="46">
        <f t="shared" si="50"/>
        <v>350244.200000001</v>
      </c>
      <c r="R525" s="15"/>
      <c r="S525" s="15"/>
    </row>
    <row r="526" spans="1:20" ht="15" hidden="1" customHeight="1" outlineLevel="1" x14ac:dyDescent="0.25">
      <c r="A526" s="318"/>
      <c r="B526" s="19"/>
      <c r="C526" s="30"/>
      <c r="D526" s="19">
        <v>3290</v>
      </c>
      <c r="E526" s="15" t="s">
        <v>29</v>
      </c>
      <c r="F526" s="46">
        <v>24039.650000000009</v>
      </c>
      <c r="G526" s="46"/>
      <c r="H526" s="46">
        <v>0</v>
      </c>
      <c r="I526" s="46">
        <v>0</v>
      </c>
      <c r="J526" s="46">
        <v>24039.650000000009</v>
      </c>
      <c r="K526" s="46">
        <f t="shared" si="45"/>
        <v>24039.650000000009</v>
      </c>
      <c r="L526" s="25"/>
      <c r="M526" s="46">
        <f t="shared" si="46"/>
        <v>24039.650000000009</v>
      </c>
      <c r="N526" s="46">
        <f t="shared" si="47"/>
        <v>0</v>
      </c>
      <c r="O526" s="46">
        <f t="shared" si="48"/>
        <v>0</v>
      </c>
      <c r="P526" s="46">
        <f t="shared" si="49"/>
        <v>0</v>
      </c>
      <c r="Q526" s="46">
        <f t="shared" si="50"/>
        <v>24039.650000000009</v>
      </c>
      <c r="R526" s="15"/>
      <c r="S526" s="15"/>
    </row>
    <row r="527" spans="1:20" ht="15" hidden="1" customHeight="1" outlineLevel="1" x14ac:dyDescent="0.25">
      <c r="A527" s="318"/>
      <c r="B527" s="19"/>
      <c r="C527" s="30"/>
      <c r="D527" s="19">
        <v>1321</v>
      </c>
      <c r="E527" s="15" t="s">
        <v>107</v>
      </c>
      <c r="F527" s="46">
        <v>2723435.7700000005</v>
      </c>
      <c r="G527" s="46"/>
      <c r="H527" s="46">
        <v>0</v>
      </c>
      <c r="I527" s="46">
        <v>2723435.7700000005</v>
      </c>
      <c r="J527" s="46">
        <v>0</v>
      </c>
      <c r="K527" s="46">
        <f t="shared" si="45"/>
        <v>0</v>
      </c>
      <c r="L527" s="25"/>
      <c r="M527" s="46">
        <f t="shared" si="46"/>
        <v>2723435.7700000005</v>
      </c>
      <c r="N527" s="46">
        <f t="shared" si="47"/>
        <v>0</v>
      </c>
      <c r="O527" s="46">
        <f t="shared" si="48"/>
        <v>0</v>
      </c>
      <c r="P527" s="46">
        <f t="shared" si="49"/>
        <v>2723435.7700000005</v>
      </c>
      <c r="Q527" s="46">
        <f t="shared" si="50"/>
        <v>0</v>
      </c>
      <c r="R527" s="15"/>
      <c r="S527" s="15"/>
    </row>
    <row r="528" spans="1:20" ht="15" hidden="1" customHeight="1" outlineLevel="1" x14ac:dyDescent="0.25">
      <c r="A528" s="318"/>
      <c r="B528" s="19"/>
      <c r="C528" s="30"/>
      <c r="D528" s="19">
        <v>1322</v>
      </c>
      <c r="E528" s="15" t="s">
        <v>108</v>
      </c>
      <c r="F528" s="46">
        <v>7884781.5100000016</v>
      </c>
      <c r="G528" s="46"/>
      <c r="H528" s="46">
        <v>0</v>
      </c>
      <c r="I528" s="46">
        <v>7197076.3899999997</v>
      </c>
      <c r="J528" s="46">
        <v>687705.12000000197</v>
      </c>
      <c r="K528" s="46">
        <f t="shared" si="45"/>
        <v>687705.12000000197</v>
      </c>
      <c r="L528" s="25"/>
      <c r="M528" s="46">
        <f t="shared" si="46"/>
        <v>7884781.5100000016</v>
      </c>
      <c r="N528" s="46">
        <f t="shared" si="47"/>
        <v>0</v>
      </c>
      <c r="O528" s="46">
        <f t="shared" si="48"/>
        <v>0</v>
      </c>
      <c r="P528" s="46">
        <f t="shared" si="49"/>
        <v>7197076.3899999997</v>
      </c>
      <c r="Q528" s="46">
        <f t="shared" si="50"/>
        <v>687705.12000000197</v>
      </c>
      <c r="R528" s="15"/>
      <c r="S528" s="15"/>
    </row>
    <row r="529" spans="1:19" ht="15" hidden="1" customHeight="1" outlineLevel="1" x14ac:dyDescent="0.25">
      <c r="A529" s="318"/>
      <c r="B529" s="19"/>
      <c r="C529" s="30"/>
      <c r="D529" s="19">
        <v>1441</v>
      </c>
      <c r="E529" s="15" t="s">
        <v>97</v>
      </c>
      <c r="F529" s="46">
        <v>0.91000000003259629</v>
      </c>
      <c r="G529" s="46"/>
      <c r="H529" s="46">
        <v>0</v>
      </c>
      <c r="I529" s="46">
        <v>0</v>
      </c>
      <c r="J529" s="46">
        <v>0.91000000003259629</v>
      </c>
      <c r="K529" s="46">
        <f t="shared" si="45"/>
        <v>0.91000000003259629</v>
      </c>
      <c r="L529" s="25"/>
      <c r="M529" s="46">
        <f t="shared" si="46"/>
        <v>0.91000000003259629</v>
      </c>
      <c r="N529" s="46">
        <f t="shared" si="47"/>
        <v>0</v>
      </c>
      <c r="O529" s="46">
        <f t="shared" si="48"/>
        <v>0</v>
      </c>
      <c r="P529" s="46">
        <f t="shared" si="49"/>
        <v>0</v>
      </c>
      <c r="Q529" s="46">
        <f t="shared" si="50"/>
        <v>0.91000000003259629</v>
      </c>
      <c r="R529" s="15"/>
      <c r="S529" s="15"/>
    </row>
    <row r="530" spans="1:19" ht="15" hidden="1" customHeight="1" outlineLevel="1" x14ac:dyDescent="0.25">
      <c r="A530" s="318"/>
      <c r="B530" s="19"/>
      <c r="C530" s="30"/>
      <c r="D530" s="19">
        <v>1442</v>
      </c>
      <c r="E530" s="15" t="s">
        <v>109</v>
      </c>
      <c r="F530" s="46">
        <v>0</v>
      </c>
      <c r="G530" s="46"/>
      <c r="H530" s="46">
        <v>0</v>
      </c>
      <c r="I530" s="46">
        <v>0</v>
      </c>
      <c r="J530" s="46">
        <v>0</v>
      </c>
      <c r="K530" s="46">
        <f t="shared" si="45"/>
        <v>0</v>
      </c>
      <c r="L530" s="25"/>
      <c r="M530" s="46">
        <f t="shared" si="46"/>
        <v>0</v>
      </c>
      <c r="N530" s="46">
        <f t="shared" si="47"/>
        <v>0</v>
      </c>
      <c r="O530" s="46">
        <f t="shared" si="48"/>
        <v>0</v>
      </c>
      <c r="P530" s="46">
        <f t="shared" si="49"/>
        <v>0</v>
      </c>
      <c r="Q530" s="46">
        <f t="shared" si="50"/>
        <v>0</v>
      </c>
      <c r="R530" s="15"/>
      <c r="S530" s="15"/>
    </row>
    <row r="531" spans="1:19" ht="15" hidden="1" customHeight="1" outlineLevel="1" x14ac:dyDescent="0.25">
      <c r="A531" s="318"/>
      <c r="B531" s="19"/>
      <c r="C531" s="30"/>
      <c r="D531" s="19">
        <v>3981</v>
      </c>
      <c r="E531" s="15" t="s">
        <v>110</v>
      </c>
      <c r="F531" s="46">
        <v>1325717.6400000001</v>
      </c>
      <c r="G531" s="46"/>
      <c r="H531" s="46">
        <v>0</v>
      </c>
      <c r="I531" s="46">
        <v>1110606.79</v>
      </c>
      <c r="J531" s="46">
        <v>215110.85000000009</v>
      </c>
      <c r="K531" s="46">
        <f t="shared" si="45"/>
        <v>215110.85000000009</v>
      </c>
      <c r="L531" s="25"/>
      <c r="M531" s="46">
        <f t="shared" si="46"/>
        <v>1325717.6400000001</v>
      </c>
      <c r="N531" s="46">
        <f t="shared" si="47"/>
        <v>0</v>
      </c>
      <c r="O531" s="46">
        <f t="shared" si="48"/>
        <v>0</v>
      </c>
      <c r="P531" s="46">
        <f t="shared" si="49"/>
        <v>1110606.79</v>
      </c>
      <c r="Q531" s="46">
        <f t="shared" si="50"/>
        <v>215110.85000000009</v>
      </c>
      <c r="R531" s="15"/>
      <c r="S531" s="15"/>
    </row>
    <row r="532" spans="1:19" ht="15" hidden="1" customHeight="1" outlineLevel="1" x14ac:dyDescent="0.25">
      <c r="A532" s="318"/>
      <c r="B532" s="19"/>
      <c r="C532" s="30"/>
      <c r="D532" s="19">
        <v>3982</v>
      </c>
      <c r="E532" s="15" t="s">
        <v>98</v>
      </c>
      <c r="F532" s="46">
        <v>3596145.5700000012</v>
      </c>
      <c r="G532" s="46"/>
      <c r="H532" s="46">
        <v>0</v>
      </c>
      <c r="I532" s="46">
        <v>3102998.15</v>
      </c>
      <c r="J532" s="46">
        <v>493147.42000000132</v>
      </c>
      <c r="K532" s="46">
        <f t="shared" si="45"/>
        <v>493147.42000000132</v>
      </c>
      <c r="L532" s="25"/>
      <c r="M532" s="46">
        <f t="shared" si="46"/>
        <v>3596145.5700000012</v>
      </c>
      <c r="N532" s="46">
        <f t="shared" si="47"/>
        <v>0</v>
      </c>
      <c r="O532" s="46">
        <f t="shared" si="48"/>
        <v>0</v>
      </c>
      <c r="P532" s="46">
        <f t="shared" si="49"/>
        <v>3102998.15</v>
      </c>
      <c r="Q532" s="46">
        <f t="shared" si="50"/>
        <v>493147.42000000132</v>
      </c>
      <c r="R532" s="15"/>
      <c r="S532" s="15"/>
    </row>
    <row r="533" spans="1:19" collapsed="1" x14ac:dyDescent="0.25">
      <c r="A533" s="318"/>
      <c r="B533" s="19">
        <v>21603</v>
      </c>
      <c r="C533" s="30" t="s">
        <v>112</v>
      </c>
      <c r="D533" s="19">
        <v>2150</v>
      </c>
      <c r="E533" s="15" t="s">
        <v>118</v>
      </c>
      <c r="F533" s="46">
        <v>30499.02</v>
      </c>
      <c r="G533" s="46"/>
      <c r="H533" s="46">
        <v>29255.200000000001</v>
      </c>
      <c r="I533" s="46">
        <v>0</v>
      </c>
      <c r="J533" s="46">
        <v>30499.02</v>
      </c>
      <c r="K533" s="46">
        <f t="shared" ref="K533:K549" si="51">+F533-I533</f>
        <v>30499.02</v>
      </c>
      <c r="L533" s="25"/>
      <c r="M533" s="46">
        <f t="shared" si="46"/>
        <v>30499.02</v>
      </c>
      <c r="N533" s="46">
        <f t="shared" si="47"/>
        <v>0</v>
      </c>
      <c r="O533" s="46">
        <f t="shared" si="48"/>
        <v>29255.200000000001</v>
      </c>
      <c r="P533" s="46">
        <f t="shared" si="49"/>
        <v>0</v>
      </c>
      <c r="Q533" s="46">
        <f t="shared" si="50"/>
        <v>30499.02</v>
      </c>
      <c r="R533" s="15"/>
      <c r="S533" s="15"/>
    </row>
    <row r="534" spans="1:19" ht="15" hidden="1" customHeight="1" outlineLevel="1" x14ac:dyDescent="0.25">
      <c r="A534" s="318"/>
      <c r="B534" s="19"/>
      <c r="C534" s="30"/>
      <c r="D534" s="19">
        <v>2460</v>
      </c>
      <c r="E534" s="15" t="s">
        <v>128</v>
      </c>
      <c r="F534" s="46">
        <v>0</v>
      </c>
      <c r="G534" s="46"/>
      <c r="H534" s="46">
        <v>0</v>
      </c>
      <c r="I534" s="46">
        <v>0</v>
      </c>
      <c r="J534" s="46">
        <v>0</v>
      </c>
      <c r="K534" s="46">
        <f t="shared" si="51"/>
        <v>0</v>
      </c>
      <c r="L534" s="25"/>
      <c r="M534" s="46">
        <f t="shared" si="46"/>
        <v>0</v>
      </c>
      <c r="N534" s="46">
        <f t="shared" si="47"/>
        <v>0</v>
      </c>
      <c r="O534" s="46">
        <f t="shared" si="48"/>
        <v>0</v>
      </c>
      <c r="P534" s="46">
        <f t="shared" si="49"/>
        <v>0</v>
      </c>
      <c r="Q534" s="46">
        <f t="shared" si="50"/>
        <v>0</v>
      </c>
      <c r="R534" s="15"/>
      <c r="S534" s="15"/>
    </row>
    <row r="535" spans="1:19" ht="15" hidden="1" customHeight="1" outlineLevel="1" x14ac:dyDescent="0.25">
      <c r="A535" s="318"/>
      <c r="B535" s="19"/>
      <c r="C535" s="30"/>
      <c r="D535" s="19">
        <v>2610</v>
      </c>
      <c r="E535" s="15" t="s">
        <v>2</v>
      </c>
      <c r="F535" s="46">
        <v>2616425.29</v>
      </c>
      <c r="G535" s="46"/>
      <c r="H535" s="46">
        <v>8403.0400000000009</v>
      </c>
      <c r="I535" s="46">
        <v>2603677.23</v>
      </c>
      <c r="J535" s="46">
        <v>12748.060000000056</v>
      </c>
      <c r="K535" s="46">
        <f t="shared" si="51"/>
        <v>12748.060000000056</v>
      </c>
      <c r="L535" s="25"/>
      <c r="M535" s="46">
        <f t="shared" si="46"/>
        <v>2616425.29</v>
      </c>
      <c r="N535" s="46">
        <f t="shared" si="47"/>
        <v>0</v>
      </c>
      <c r="O535" s="46">
        <f t="shared" si="48"/>
        <v>8403.0400000000009</v>
      </c>
      <c r="P535" s="46">
        <f t="shared" si="49"/>
        <v>2603677.23</v>
      </c>
      <c r="Q535" s="46">
        <f t="shared" si="50"/>
        <v>12748.060000000056</v>
      </c>
      <c r="R535" s="15"/>
      <c r="S535" s="15"/>
    </row>
    <row r="536" spans="1:19" ht="15" hidden="1" customHeight="1" outlineLevel="1" x14ac:dyDescent="0.25">
      <c r="A536" s="318"/>
      <c r="B536" s="19"/>
      <c r="C536" s="30"/>
      <c r="D536" s="19">
        <v>2710</v>
      </c>
      <c r="E536" s="15" t="s">
        <v>20</v>
      </c>
      <c r="F536" s="46">
        <v>317097.59999999992</v>
      </c>
      <c r="G536" s="46"/>
      <c r="H536" s="46">
        <v>75018.47</v>
      </c>
      <c r="I536" s="46">
        <v>149816.54999999999</v>
      </c>
      <c r="J536" s="46">
        <v>167281.04999999993</v>
      </c>
      <c r="K536" s="46">
        <f t="shared" si="51"/>
        <v>167281.04999999993</v>
      </c>
      <c r="L536" s="25"/>
      <c r="M536" s="46">
        <f t="shared" si="46"/>
        <v>317097.59999999992</v>
      </c>
      <c r="N536" s="46">
        <f t="shared" si="47"/>
        <v>0</v>
      </c>
      <c r="O536" s="46">
        <f t="shared" si="48"/>
        <v>75018.47</v>
      </c>
      <c r="P536" s="46">
        <f t="shared" si="49"/>
        <v>149816.54999999999</v>
      </c>
      <c r="Q536" s="46">
        <f t="shared" si="50"/>
        <v>167281.04999999993</v>
      </c>
      <c r="R536" s="15"/>
      <c r="S536" s="15"/>
    </row>
    <row r="537" spans="1:19" ht="15" hidden="1" customHeight="1" outlineLevel="1" x14ac:dyDescent="0.25">
      <c r="A537" s="318"/>
      <c r="B537" s="19"/>
      <c r="C537" s="30"/>
      <c r="D537" s="19">
        <v>2720</v>
      </c>
      <c r="E537" s="15" t="s">
        <v>91</v>
      </c>
      <c r="F537" s="46">
        <v>38500.98000000001</v>
      </c>
      <c r="G537" s="46"/>
      <c r="H537" s="46">
        <v>0</v>
      </c>
      <c r="I537" s="46">
        <v>38500.980000000003</v>
      </c>
      <c r="J537" s="46">
        <v>0</v>
      </c>
      <c r="K537" s="46">
        <f t="shared" si="51"/>
        <v>0</v>
      </c>
      <c r="L537" s="25"/>
      <c r="M537" s="46">
        <f t="shared" si="46"/>
        <v>38500.98000000001</v>
      </c>
      <c r="N537" s="46">
        <f t="shared" si="47"/>
        <v>0</v>
      </c>
      <c r="O537" s="46">
        <f t="shared" si="48"/>
        <v>0</v>
      </c>
      <c r="P537" s="46">
        <f t="shared" si="49"/>
        <v>38500.980000000003</v>
      </c>
      <c r="Q537" s="46">
        <f t="shared" si="50"/>
        <v>0</v>
      </c>
      <c r="R537" s="15"/>
      <c r="S537" s="15"/>
    </row>
    <row r="538" spans="1:19" ht="15" hidden="1" customHeight="1" outlineLevel="1" x14ac:dyDescent="0.25">
      <c r="A538" s="318"/>
      <c r="B538" s="19"/>
      <c r="C538" s="30"/>
      <c r="D538" s="19">
        <v>2830</v>
      </c>
      <c r="E538" s="15" t="s">
        <v>213</v>
      </c>
      <c r="F538" s="46">
        <v>25000</v>
      </c>
      <c r="G538" s="46"/>
      <c r="H538" s="46">
        <v>22957.56</v>
      </c>
      <c r="I538" s="46">
        <v>0</v>
      </c>
      <c r="J538" s="46">
        <v>25000</v>
      </c>
      <c r="K538" s="46">
        <f t="shared" si="51"/>
        <v>25000</v>
      </c>
      <c r="L538" s="25"/>
      <c r="M538" s="46">
        <f t="shared" si="46"/>
        <v>25000</v>
      </c>
      <c r="N538" s="46">
        <f t="shared" si="47"/>
        <v>0</v>
      </c>
      <c r="O538" s="46">
        <f t="shared" si="48"/>
        <v>22957.56</v>
      </c>
      <c r="P538" s="46">
        <f t="shared" si="49"/>
        <v>0</v>
      </c>
      <c r="Q538" s="46">
        <f t="shared" si="50"/>
        <v>25000</v>
      </c>
      <c r="R538" s="15"/>
      <c r="S538" s="15"/>
    </row>
    <row r="539" spans="1:19" ht="15" hidden="1" customHeight="1" outlineLevel="1" x14ac:dyDescent="0.25">
      <c r="A539" s="318"/>
      <c r="B539" s="19"/>
      <c r="C539" s="30"/>
      <c r="D539" s="19">
        <v>3130</v>
      </c>
      <c r="E539" s="15" t="s">
        <v>24</v>
      </c>
      <c r="F539" s="46">
        <v>19000</v>
      </c>
      <c r="G539" s="46"/>
      <c r="H539" s="46">
        <v>0</v>
      </c>
      <c r="I539" s="46">
        <v>18997.189999999999</v>
      </c>
      <c r="J539" s="46">
        <v>2.8100000000013097</v>
      </c>
      <c r="K539" s="46">
        <f t="shared" si="51"/>
        <v>2.8100000000013097</v>
      </c>
      <c r="L539" s="25"/>
      <c r="M539" s="46">
        <f t="shared" si="46"/>
        <v>19000</v>
      </c>
      <c r="N539" s="46">
        <f t="shared" si="47"/>
        <v>0</v>
      </c>
      <c r="O539" s="46">
        <f t="shared" si="48"/>
        <v>0</v>
      </c>
      <c r="P539" s="46">
        <f t="shared" si="49"/>
        <v>18997.189999999999</v>
      </c>
      <c r="Q539" s="46">
        <f t="shared" si="50"/>
        <v>2.8100000000013097</v>
      </c>
      <c r="R539" s="15"/>
      <c r="S539" s="15"/>
    </row>
    <row r="540" spans="1:19" ht="15" hidden="1" customHeight="1" outlineLevel="1" x14ac:dyDescent="0.25">
      <c r="A540" s="318"/>
      <c r="B540" s="19"/>
      <c r="C540" s="30"/>
      <c r="D540" s="19">
        <v>3530</v>
      </c>
      <c r="E540" s="15" t="s">
        <v>90</v>
      </c>
      <c r="F540" s="46">
        <v>0</v>
      </c>
      <c r="G540" s="46"/>
      <c r="H540" s="46">
        <v>0</v>
      </c>
      <c r="I540" s="46">
        <v>0</v>
      </c>
      <c r="J540" s="46">
        <v>0</v>
      </c>
      <c r="K540" s="46">
        <f t="shared" si="51"/>
        <v>0</v>
      </c>
      <c r="L540" s="25"/>
      <c r="M540" s="46">
        <f t="shared" si="46"/>
        <v>0</v>
      </c>
      <c r="N540" s="46">
        <f t="shared" si="47"/>
        <v>0</v>
      </c>
      <c r="O540" s="46">
        <f t="shared" si="48"/>
        <v>0</v>
      </c>
      <c r="P540" s="46">
        <f t="shared" si="49"/>
        <v>0</v>
      </c>
      <c r="Q540" s="46">
        <f t="shared" si="50"/>
        <v>0</v>
      </c>
      <c r="R540" s="15"/>
      <c r="S540" s="15"/>
    </row>
    <row r="541" spans="1:19" ht="15" hidden="1" customHeight="1" outlineLevel="1" x14ac:dyDescent="0.25">
      <c r="A541" s="318"/>
      <c r="B541" s="19"/>
      <c r="C541" s="30"/>
      <c r="D541" s="19">
        <v>3550</v>
      </c>
      <c r="E541" s="15" t="s">
        <v>114</v>
      </c>
      <c r="F541" s="46">
        <v>1561797.2200000002</v>
      </c>
      <c r="G541" s="46"/>
      <c r="H541" s="46">
        <v>1120</v>
      </c>
      <c r="I541" s="46">
        <v>1555629.7200000002</v>
      </c>
      <c r="J541" s="46">
        <v>6167.5</v>
      </c>
      <c r="K541" s="46">
        <f t="shared" si="51"/>
        <v>6167.5</v>
      </c>
      <c r="L541" s="25"/>
      <c r="M541" s="46">
        <f t="shared" si="46"/>
        <v>1561797.2200000002</v>
      </c>
      <c r="N541" s="46">
        <f t="shared" si="47"/>
        <v>0</v>
      </c>
      <c r="O541" s="46">
        <f t="shared" si="48"/>
        <v>1120</v>
      </c>
      <c r="P541" s="46">
        <f t="shared" si="49"/>
        <v>1555629.7200000002</v>
      </c>
      <c r="Q541" s="46">
        <f t="shared" si="50"/>
        <v>6167.5</v>
      </c>
      <c r="R541" s="15"/>
      <c r="S541" s="15"/>
    </row>
    <row r="542" spans="1:19" collapsed="1" x14ac:dyDescent="0.25">
      <c r="A542" s="318"/>
      <c r="B542" s="19">
        <v>31603</v>
      </c>
      <c r="C542" s="30" t="s">
        <v>115</v>
      </c>
      <c r="D542" s="19"/>
      <c r="E542" s="15"/>
      <c r="F542" s="46">
        <v>3675439.99</v>
      </c>
      <c r="G542" s="46"/>
      <c r="H542" s="46">
        <v>0</v>
      </c>
      <c r="I542" s="46">
        <v>2141215.2000000002</v>
      </c>
      <c r="J542" s="46">
        <v>1534224.79</v>
      </c>
      <c r="K542" s="46">
        <f t="shared" si="51"/>
        <v>1534224.79</v>
      </c>
      <c r="L542" s="25"/>
      <c r="M542" s="46">
        <f t="shared" si="46"/>
        <v>3675439.99</v>
      </c>
      <c r="N542" s="46">
        <f t="shared" si="47"/>
        <v>0</v>
      </c>
      <c r="O542" s="46">
        <f t="shared" si="48"/>
        <v>0</v>
      </c>
      <c r="P542" s="46">
        <f t="shared" si="49"/>
        <v>2141215.2000000002</v>
      </c>
      <c r="Q542" s="46">
        <f t="shared" si="50"/>
        <v>1534224.79</v>
      </c>
      <c r="R542" s="15"/>
      <c r="S542" s="15"/>
    </row>
    <row r="543" spans="1:19" x14ac:dyDescent="0.25">
      <c r="A543" s="318"/>
      <c r="B543" s="19">
        <v>36000</v>
      </c>
      <c r="C543" s="30" t="s">
        <v>238</v>
      </c>
      <c r="D543" s="19">
        <v>3290</v>
      </c>
      <c r="E543" s="15" t="s">
        <v>29</v>
      </c>
      <c r="F543" s="46">
        <v>2411321.75</v>
      </c>
      <c r="G543" s="46"/>
      <c r="H543" s="46">
        <v>0</v>
      </c>
      <c r="I543" s="46">
        <v>515317.55</v>
      </c>
      <c r="J543" s="46">
        <v>1896004.2</v>
      </c>
      <c r="K543" s="46">
        <f t="shared" si="51"/>
        <v>1896004.2</v>
      </c>
      <c r="L543" s="25"/>
      <c r="M543" s="46">
        <f t="shared" si="46"/>
        <v>2411321.75</v>
      </c>
      <c r="N543" s="46">
        <f t="shared" si="47"/>
        <v>0</v>
      </c>
      <c r="O543" s="46">
        <f t="shared" si="48"/>
        <v>0</v>
      </c>
      <c r="P543" s="46">
        <f t="shared" si="49"/>
        <v>515317.55</v>
      </c>
      <c r="Q543" s="46">
        <f t="shared" si="50"/>
        <v>1896004.2</v>
      </c>
      <c r="R543" s="15"/>
      <c r="S543" s="15"/>
    </row>
    <row r="544" spans="1:19" ht="15" hidden="1" customHeight="1" outlineLevel="1" x14ac:dyDescent="0.25">
      <c r="A544" s="318"/>
      <c r="B544" s="19"/>
      <c r="C544" s="30"/>
      <c r="D544" s="19">
        <v>6120</v>
      </c>
      <c r="E544" s="15" t="s">
        <v>63</v>
      </c>
      <c r="F544" s="46">
        <v>17302.399999999907</v>
      </c>
      <c r="G544" s="46"/>
      <c r="H544" s="46">
        <v>0</v>
      </c>
      <c r="I544" s="46">
        <v>0</v>
      </c>
      <c r="J544" s="46">
        <v>17302.399999999907</v>
      </c>
      <c r="K544" s="46">
        <f t="shared" si="51"/>
        <v>17302.399999999907</v>
      </c>
      <c r="L544" s="25"/>
      <c r="M544" s="46">
        <f t="shared" si="46"/>
        <v>17302.399999999907</v>
      </c>
      <c r="N544" s="46">
        <f t="shared" si="47"/>
        <v>0</v>
      </c>
      <c r="O544" s="46">
        <f t="shared" si="48"/>
        <v>0</v>
      </c>
      <c r="P544" s="46">
        <f t="shared" si="49"/>
        <v>0</v>
      </c>
      <c r="Q544" s="46">
        <f t="shared" si="50"/>
        <v>17302.399999999907</v>
      </c>
      <c r="R544" s="15"/>
      <c r="S544" s="15"/>
    </row>
    <row r="545" spans="1:19" collapsed="1" x14ac:dyDescent="0.25">
      <c r="A545" s="318"/>
      <c r="B545" s="19">
        <v>36001</v>
      </c>
      <c r="C545" s="30" t="s">
        <v>239</v>
      </c>
      <c r="D545" s="19">
        <v>1510</v>
      </c>
      <c r="E545" s="15" t="s">
        <v>80</v>
      </c>
      <c r="F545" s="46">
        <v>0</v>
      </c>
      <c r="G545" s="46"/>
      <c r="H545" s="46">
        <v>0</v>
      </c>
      <c r="I545" s="46">
        <v>0</v>
      </c>
      <c r="J545" s="46">
        <v>0</v>
      </c>
      <c r="K545" s="46">
        <f t="shared" si="51"/>
        <v>0</v>
      </c>
      <c r="L545" s="25"/>
      <c r="M545" s="46">
        <f t="shared" si="46"/>
        <v>0</v>
      </c>
      <c r="N545" s="46">
        <f t="shared" si="47"/>
        <v>0</v>
      </c>
      <c r="O545" s="46">
        <f t="shared" si="48"/>
        <v>0</v>
      </c>
      <c r="P545" s="46">
        <f t="shared" si="49"/>
        <v>0</v>
      </c>
      <c r="Q545" s="46">
        <f t="shared" si="50"/>
        <v>0</v>
      </c>
      <c r="R545" s="15"/>
      <c r="S545" s="15"/>
    </row>
    <row r="546" spans="1:19" x14ac:dyDescent="0.25">
      <c r="A546" s="318"/>
      <c r="B546" s="19">
        <v>36002</v>
      </c>
      <c r="C546" s="30" t="s">
        <v>240</v>
      </c>
      <c r="D546" s="19">
        <v>3340</v>
      </c>
      <c r="E546" s="15" t="s">
        <v>127</v>
      </c>
      <c r="F546" s="46">
        <v>0</v>
      </c>
      <c r="G546" s="46"/>
      <c r="H546" s="46">
        <v>0</v>
      </c>
      <c r="I546" s="46">
        <v>0</v>
      </c>
      <c r="J546" s="46">
        <v>0</v>
      </c>
      <c r="K546" s="46">
        <f t="shared" si="51"/>
        <v>0</v>
      </c>
      <c r="L546" s="25"/>
      <c r="M546" s="46">
        <f t="shared" si="46"/>
        <v>0</v>
      </c>
      <c r="N546" s="46">
        <f t="shared" si="47"/>
        <v>0</v>
      </c>
      <c r="O546" s="46">
        <f t="shared" si="48"/>
        <v>0</v>
      </c>
      <c r="P546" s="46">
        <f t="shared" si="49"/>
        <v>0</v>
      </c>
      <c r="Q546" s="46">
        <f t="shared" si="50"/>
        <v>0</v>
      </c>
      <c r="R546" s="15"/>
      <c r="S546" s="15"/>
    </row>
    <row r="547" spans="1:19" x14ac:dyDescent="0.25">
      <c r="A547" s="318"/>
      <c r="B547" s="19">
        <v>36003</v>
      </c>
      <c r="C547" s="30" t="s">
        <v>241</v>
      </c>
      <c r="D547" s="19">
        <v>3720</v>
      </c>
      <c r="E547" s="15" t="s">
        <v>35</v>
      </c>
      <c r="F547" s="46">
        <v>0</v>
      </c>
      <c r="G547" s="46"/>
      <c r="H547" s="46">
        <v>0</v>
      </c>
      <c r="I547" s="46">
        <v>0</v>
      </c>
      <c r="J547" s="46">
        <v>0</v>
      </c>
      <c r="K547" s="46">
        <f t="shared" si="51"/>
        <v>0</v>
      </c>
      <c r="L547" s="25"/>
      <c r="M547" s="46">
        <f t="shared" si="46"/>
        <v>0</v>
      </c>
      <c r="N547" s="46">
        <f t="shared" si="47"/>
        <v>0</v>
      </c>
      <c r="O547" s="46">
        <f t="shared" si="48"/>
        <v>0</v>
      </c>
      <c r="P547" s="46">
        <f t="shared" si="49"/>
        <v>0</v>
      </c>
      <c r="Q547" s="46">
        <f t="shared" si="50"/>
        <v>0</v>
      </c>
      <c r="R547" s="15"/>
      <c r="S547" s="15"/>
    </row>
    <row r="548" spans="1:19" ht="15" hidden="1" customHeight="1" outlineLevel="1" x14ac:dyDescent="0.25">
      <c r="A548" s="318"/>
      <c r="B548" s="19"/>
      <c r="C548" s="30"/>
      <c r="D548" s="19">
        <v>3750</v>
      </c>
      <c r="E548" s="15" t="s">
        <v>36</v>
      </c>
      <c r="F548" s="46">
        <v>0</v>
      </c>
      <c r="G548" s="46"/>
      <c r="H548" s="46">
        <v>0</v>
      </c>
      <c r="I548" s="46">
        <v>0</v>
      </c>
      <c r="J548" s="46">
        <v>0</v>
      </c>
      <c r="K548" s="46">
        <f t="shared" si="51"/>
        <v>0</v>
      </c>
      <c r="L548" s="25"/>
      <c r="M548" s="46">
        <f t="shared" si="46"/>
        <v>0</v>
      </c>
      <c r="N548" s="46">
        <f t="shared" si="47"/>
        <v>0</v>
      </c>
      <c r="O548" s="46">
        <f t="shared" si="48"/>
        <v>0</v>
      </c>
      <c r="P548" s="46">
        <f t="shared" si="49"/>
        <v>0</v>
      </c>
      <c r="Q548" s="46">
        <f t="shared" si="50"/>
        <v>0</v>
      </c>
      <c r="R548" s="15"/>
      <c r="S548" s="15"/>
    </row>
    <row r="549" spans="1:19" collapsed="1" x14ac:dyDescent="0.25">
      <c r="A549" s="318"/>
      <c r="B549" s="19">
        <v>36004</v>
      </c>
      <c r="C549" s="30" t="s">
        <v>273</v>
      </c>
      <c r="D549" s="19">
        <v>4420</v>
      </c>
      <c r="E549" s="15" t="s">
        <v>225</v>
      </c>
      <c r="F549" s="46">
        <v>268929.67999999993</v>
      </c>
      <c r="G549" s="46"/>
      <c r="H549" s="46">
        <v>0</v>
      </c>
      <c r="I549" s="46">
        <v>0</v>
      </c>
      <c r="J549" s="46">
        <v>268929.67999999993</v>
      </c>
      <c r="K549" s="46">
        <f t="shared" si="51"/>
        <v>268929.67999999993</v>
      </c>
      <c r="L549" s="25"/>
      <c r="M549" s="46">
        <f t="shared" si="46"/>
        <v>268929.67999999993</v>
      </c>
      <c r="N549" s="46">
        <f t="shared" si="47"/>
        <v>0</v>
      </c>
      <c r="O549" s="46">
        <f t="shared" si="48"/>
        <v>0</v>
      </c>
      <c r="P549" s="46">
        <f t="shared" si="49"/>
        <v>0</v>
      </c>
      <c r="Q549" s="46">
        <f t="shared" si="50"/>
        <v>268929.67999999993</v>
      </c>
      <c r="R549" s="15"/>
      <c r="S549" s="15"/>
    </row>
    <row r="550" spans="1:19" x14ac:dyDescent="0.25">
      <c r="A550" s="22"/>
      <c r="B550" s="23"/>
      <c r="C550" s="22" t="s">
        <v>392</v>
      </c>
      <c r="D550" s="23"/>
      <c r="E550" s="22"/>
      <c r="F550" s="48">
        <f t="shared" ref="F550:K550" si="52">SUM(F517:F549)</f>
        <v>70550716.400000021</v>
      </c>
      <c r="G550" s="48">
        <f t="shared" si="52"/>
        <v>0</v>
      </c>
      <c r="H550" s="48">
        <f t="shared" si="52"/>
        <v>161501.32</v>
      </c>
      <c r="I550" s="48">
        <f t="shared" si="52"/>
        <v>60865246.04999999</v>
      </c>
      <c r="J550" s="48">
        <f t="shared" si="52"/>
        <v>9685470.3500000015</v>
      </c>
      <c r="K550" s="48">
        <f t="shared" si="52"/>
        <v>9685470.3500000015</v>
      </c>
      <c r="L550" s="22"/>
      <c r="M550" s="48">
        <f>SUM(M517:M549)</f>
        <v>70550716.400000021</v>
      </c>
      <c r="N550" s="48">
        <f>SUM(N517:N549)</f>
        <v>0</v>
      </c>
      <c r="O550" s="48">
        <f>SUM(O517:O549)</f>
        <v>161501.32</v>
      </c>
      <c r="P550" s="48">
        <f>SUM(P517:P549)</f>
        <v>60865246.04999999</v>
      </c>
      <c r="Q550" s="48">
        <f>SUM(Q517:Q549)</f>
        <v>9685470.3500000015</v>
      </c>
    </row>
    <row r="551" spans="1:19" x14ac:dyDescent="0.25">
      <c r="L551" s="29"/>
      <c r="M551" s="49"/>
      <c r="N551" s="49"/>
      <c r="O551" s="49"/>
      <c r="P551" s="49"/>
      <c r="Q551" s="49"/>
      <c r="R551" s="29"/>
    </row>
    <row r="552" spans="1:19" ht="15" customHeight="1" x14ac:dyDescent="0.25">
      <c r="A552" s="318">
        <v>513041</v>
      </c>
      <c r="B552" s="19">
        <v>46001</v>
      </c>
      <c r="C552" s="30" t="s">
        <v>274</v>
      </c>
      <c r="D552" s="19">
        <v>3330</v>
      </c>
      <c r="E552" s="15" t="s">
        <v>130</v>
      </c>
      <c r="F552" s="46">
        <v>1500000</v>
      </c>
      <c r="G552" s="46"/>
      <c r="H552" s="46">
        <v>749999.74</v>
      </c>
      <c r="I552" s="46">
        <v>749999.74</v>
      </c>
      <c r="J552" s="46">
        <v>750000.26</v>
      </c>
      <c r="K552" s="46">
        <f>+F552-I552</f>
        <v>750000.26</v>
      </c>
      <c r="L552" s="25"/>
      <c r="M552" s="46">
        <f>+F552</f>
        <v>1500000</v>
      </c>
      <c r="N552" s="46">
        <f>+G552</f>
        <v>0</v>
      </c>
      <c r="O552" s="46">
        <f>+H552</f>
        <v>749999.74</v>
      </c>
      <c r="P552" s="46">
        <f>+I552</f>
        <v>749999.74</v>
      </c>
      <c r="Q552" s="46">
        <f>+M552-P552</f>
        <v>750000.26</v>
      </c>
      <c r="R552" s="15"/>
      <c r="S552" s="15"/>
    </row>
    <row r="553" spans="1:19" x14ac:dyDescent="0.25">
      <c r="A553" s="318"/>
      <c r="B553" s="19">
        <v>46002</v>
      </c>
      <c r="C553" s="30" t="s">
        <v>275</v>
      </c>
      <c r="D553" s="19"/>
      <c r="E553" s="15" t="s">
        <v>130</v>
      </c>
      <c r="F553" s="46">
        <v>500000</v>
      </c>
      <c r="G553" s="46"/>
      <c r="H553" s="46">
        <v>250000</v>
      </c>
      <c r="I553" s="46">
        <v>250000</v>
      </c>
      <c r="J553" s="46">
        <v>250000</v>
      </c>
      <c r="K553" s="46">
        <f t="shared" ref="K553:K583" si="53">+F553-I553</f>
        <v>250000</v>
      </c>
      <c r="L553" s="25"/>
      <c r="M553" s="46">
        <f t="shared" ref="M553:M583" si="54">+F553</f>
        <v>500000</v>
      </c>
      <c r="N553" s="46">
        <f t="shared" ref="N553:N583" si="55">+G553</f>
        <v>0</v>
      </c>
      <c r="O553" s="46">
        <f t="shared" ref="O553:O583" si="56">+H553</f>
        <v>250000</v>
      </c>
      <c r="P553" s="46">
        <f t="shared" ref="P553:P583" si="57">+I553</f>
        <v>250000</v>
      </c>
      <c r="Q553" s="46">
        <f t="shared" ref="Q553:Q583" si="58">+M553-P553</f>
        <v>250000</v>
      </c>
      <c r="R553" s="15"/>
      <c r="S553" s="15"/>
    </row>
    <row r="554" spans="1:19" x14ac:dyDescent="0.25">
      <c r="A554" s="318"/>
      <c r="B554" s="19">
        <v>46003</v>
      </c>
      <c r="C554" s="30" t="s">
        <v>276</v>
      </c>
      <c r="D554" s="19">
        <v>3370</v>
      </c>
      <c r="E554" s="15" t="s">
        <v>30</v>
      </c>
      <c r="F554" s="46">
        <v>620000</v>
      </c>
      <c r="G554" s="46"/>
      <c r="H554" s="46">
        <v>0</v>
      </c>
      <c r="I554" s="46">
        <v>619999</v>
      </c>
      <c r="J554" s="46">
        <v>1</v>
      </c>
      <c r="K554" s="46">
        <f t="shared" si="53"/>
        <v>1</v>
      </c>
      <c r="L554" s="25"/>
      <c r="M554" s="46">
        <f t="shared" si="54"/>
        <v>620000</v>
      </c>
      <c r="N554" s="46">
        <f t="shared" si="55"/>
        <v>0</v>
      </c>
      <c r="O554" s="46">
        <f t="shared" si="56"/>
        <v>0</v>
      </c>
      <c r="P554" s="46">
        <f t="shared" si="57"/>
        <v>619999</v>
      </c>
      <c r="Q554" s="46">
        <f t="shared" si="58"/>
        <v>1</v>
      </c>
      <c r="R554" s="15"/>
      <c r="S554" s="15"/>
    </row>
    <row r="555" spans="1:19" x14ac:dyDescent="0.25">
      <c r="A555" s="318"/>
      <c r="B555" s="19">
        <v>46004</v>
      </c>
      <c r="C555" s="30" t="s">
        <v>277</v>
      </c>
      <c r="D555" s="19"/>
      <c r="E555" s="15" t="s">
        <v>30</v>
      </c>
      <c r="F555" s="46">
        <v>173600</v>
      </c>
      <c r="G555" s="46"/>
      <c r="H555" s="46">
        <v>0</v>
      </c>
      <c r="I555" s="46">
        <v>173599.72</v>
      </c>
      <c r="J555" s="46">
        <v>0.27999999999883585</v>
      </c>
      <c r="K555" s="46">
        <f t="shared" si="53"/>
        <v>0.27999999999883585</v>
      </c>
      <c r="L555" s="25"/>
      <c r="M555" s="46">
        <f t="shared" si="54"/>
        <v>173600</v>
      </c>
      <c r="N555" s="46">
        <f t="shared" si="55"/>
        <v>0</v>
      </c>
      <c r="O555" s="46">
        <f t="shared" si="56"/>
        <v>0</v>
      </c>
      <c r="P555" s="46">
        <f t="shared" si="57"/>
        <v>173599.72</v>
      </c>
      <c r="Q555" s="46">
        <f t="shared" si="58"/>
        <v>0.27999999999883585</v>
      </c>
      <c r="R555" s="15"/>
      <c r="S555" s="15"/>
    </row>
    <row r="556" spans="1:19" x14ac:dyDescent="0.25">
      <c r="A556" s="318"/>
      <c r="B556" s="19">
        <v>46011</v>
      </c>
      <c r="C556" s="30" t="s">
        <v>278</v>
      </c>
      <c r="D556" s="19">
        <v>2710</v>
      </c>
      <c r="E556" s="15" t="s">
        <v>20</v>
      </c>
      <c r="F556" s="46">
        <v>262500</v>
      </c>
      <c r="G556" s="46"/>
      <c r="H556" s="46">
        <v>64639.839999999997</v>
      </c>
      <c r="I556" s="46">
        <v>192444</v>
      </c>
      <c r="J556" s="46">
        <v>70056</v>
      </c>
      <c r="K556" s="46">
        <f t="shared" si="53"/>
        <v>70056</v>
      </c>
      <c r="L556" s="25"/>
      <c r="M556" s="46">
        <f t="shared" si="54"/>
        <v>262500</v>
      </c>
      <c r="N556" s="46">
        <f t="shared" si="55"/>
        <v>0</v>
      </c>
      <c r="O556" s="46">
        <f t="shared" si="56"/>
        <v>64639.839999999997</v>
      </c>
      <c r="P556" s="46">
        <f t="shared" si="57"/>
        <v>192444</v>
      </c>
      <c r="Q556" s="46">
        <f t="shared" si="58"/>
        <v>70056</v>
      </c>
      <c r="R556" s="15"/>
      <c r="S556" s="15"/>
    </row>
    <row r="557" spans="1:19" x14ac:dyDescent="0.25">
      <c r="A557" s="318"/>
      <c r="B557" s="19">
        <v>46012</v>
      </c>
      <c r="C557" s="30" t="s">
        <v>279</v>
      </c>
      <c r="D557" s="19">
        <v>2120</v>
      </c>
      <c r="E557" s="15" t="s">
        <v>85</v>
      </c>
      <c r="F557" s="46">
        <v>0</v>
      </c>
      <c r="G557" s="46"/>
      <c r="H557" s="46">
        <v>0</v>
      </c>
      <c r="I557" s="46">
        <v>0</v>
      </c>
      <c r="J557" s="46">
        <v>0</v>
      </c>
      <c r="K557" s="46">
        <f t="shared" si="53"/>
        <v>0</v>
      </c>
      <c r="L557" s="25"/>
      <c r="M557" s="46">
        <f t="shared" si="54"/>
        <v>0</v>
      </c>
      <c r="N557" s="46">
        <f t="shared" si="55"/>
        <v>0</v>
      </c>
      <c r="O557" s="46">
        <f t="shared" si="56"/>
        <v>0</v>
      </c>
      <c r="P557" s="46">
        <f t="shared" si="57"/>
        <v>0</v>
      </c>
      <c r="Q557" s="46">
        <f t="shared" si="58"/>
        <v>0</v>
      </c>
      <c r="R557" s="15"/>
      <c r="S557" s="15"/>
    </row>
    <row r="558" spans="1:19" ht="15" hidden="1" customHeight="1" outlineLevel="1" x14ac:dyDescent="0.25">
      <c r="A558" s="318"/>
      <c r="B558" s="19"/>
      <c r="C558" s="30"/>
      <c r="D558" s="19">
        <v>2710</v>
      </c>
      <c r="E558" s="15" t="s">
        <v>20</v>
      </c>
      <c r="F558" s="46">
        <v>197500</v>
      </c>
      <c r="G558" s="46"/>
      <c r="H558" s="46">
        <v>64639.839999999997</v>
      </c>
      <c r="I558" s="46">
        <v>130326</v>
      </c>
      <c r="J558" s="46">
        <v>67174</v>
      </c>
      <c r="K558" s="46">
        <f t="shared" si="53"/>
        <v>67174</v>
      </c>
      <c r="L558" s="25"/>
      <c r="M558" s="46">
        <f t="shared" si="54"/>
        <v>197500</v>
      </c>
      <c r="N558" s="46">
        <f t="shared" si="55"/>
        <v>0</v>
      </c>
      <c r="O558" s="46">
        <f t="shared" si="56"/>
        <v>64639.839999999997</v>
      </c>
      <c r="P558" s="46">
        <f t="shared" si="57"/>
        <v>130326</v>
      </c>
      <c r="Q558" s="46">
        <f t="shared" si="58"/>
        <v>67174</v>
      </c>
      <c r="R558" s="15"/>
      <c r="S558" s="15"/>
    </row>
    <row r="559" spans="1:19" ht="15" hidden="1" customHeight="1" outlineLevel="1" x14ac:dyDescent="0.25">
      <c r="A559" s="318"/>
      <c r="B559" s="19"/>
      <c r="C559" s="30"/>
      <c r="D559" s="19">
        <v>2720</v>
      </c>
      <c r="E559" s="15" t="s">
        <v>91</v>
      </c>
      <c r="F559" s="46">
        <v>65000</v>
      </c>
      <c r="G559" s="46"/>
      <c r="H559" s="46">
        <v>0</v>
      </c>
      <c r="I559" s="46">
        <v>0</v>
      </c>
      <c r="J559" s="46">
        <v>65000</v>
      </c>
      <c r="K559" s="46">
        <f t="shared" si="53"/>
        <v>65000</v>
      </c>
      <c r="L559" s="25"/>
      <c r="M559" s="46">
        <f t="shared" si="54"/>
        <v>65000</v>
      </c>
      <c r="N559" s="46">
        <f t="shared" si="55"/>
        <v>0</v>
      </c>
      <c r="O559" s="46">
        <f t="shared" si="56"/>
        <v>0</v>
      </c>
      <c r="P559" s="46">
        <f t="shared" si="57"/>
        <v>0</v>
      </c>
      <c r="Q559" s="46">
        <f t="shared" si="58"/>
        <v>65000</v>
      </c>
      <c r="R559" s="15"/>
      <c r="S559" s="15"/>
    </row>
    <row r="560" spans="1:19" collapsed="1" x14ac:dyDescent="0.25">
      <c r="A560" s="318"/>
      <c r="B560" s="19">
        <v>46013</v>
      </c>
      <c r="C560" s="30" t="s">
        <v>280</v>
      </c>
      <c r="D560" s="19">
        <v>2710</v>
      </c>
      <c r="E560" s="15" t="s">
        <v>20</v>
      </c>
      <c r="F560" s="46">
        <v>350000</v>
      </c>
      <c r="G560" s="46"/>
      <c r="H560" s="46">
        <v>0</v>
      </c>
      <c r="I560" s="46">
        <v>349996.36</v>
      </c>
      <c r="J560" s="46">
        <v>3.6400000000139698</v>
      </c>
      <c r="K560" s="46">
        <f t="shared" si="53"/>
        <v>3.6400000000139698</v>
      </c>
      <c r="L560" s="25"/>
      <c r="M560" s="46">
        <f t="shared" si="54"/>
        <v>350000</v>
      </c>
      <c r="N560" s="46">
        <f t="shared" si="55"/>
        <v>0</v>
      </c>
      <c r="O560" s="46">
        <f t="shared" si="56"/>
        <v>0</v>
      </c>
      <c r="P560" s="46">
        <f t="shared" si="57"/>
        <v>349996.36</v>
      </c>
      <c r="Q560" s="46">
        <f t="shared" si="58"/>
        <v>3.6400000000139698</v>
      </c>
      <c r="R560" s="15"/>
      <c r="S560" s="15"/>
    </row>
    <row r="561" spans="1:19" x14ac:dyDescent="0.25">
      <c r="A561" s="318"/>
      <c r="B561" s="19">
        <v>46014</v>
      </c>
      <c r="C561" s="30" t="s">
        <v>281</v>
      </c>
      <c r="D561" s="19"/>
      <c r="E561" s="15" t="s">
        <v>20</v>
      </c>
      <c r="F561" s="46">
        <v>291399.99999999994</v>
      </c>
      <c r="G561" s="46"/>
      <c r="H561" s="46">
        <v>0</v>
      </c>
      <c r="I561" s="46">
        <v>291199.93</v>
      </c>
      <c r="J561" s="46">
        <v>200.06999999994878</v>
      </c>
      <c r="K561" s="46">
        <f t="shared" si="53"/>
        <v>200.06999999994878</v>
      </c>
      <c r="L561" s="25"/>
      <c r="M561" s="46">
        <f t="shared" si="54"/>
        <v>291399.99999999994</v>
      </c>
      <c r="N561" s="46">
        <f t="shared" si="55"/>
        <v>0</v>
      </c>
      <c r="O561" s="46">
        <f t="shared" si="56"/>
        <v>0</v>
      </c>
      <c r="P561" s="46">
        <f t="shared" si="57"/>
        <v>291199.93</v>
      </c>
      <c r="Q561" s="46">
        <f t="shared" si="58"/>
        <v>200.06999999994878</v>
      </c>
      <c r="R561" s="15"/>
      <c r="S561" s="15"/>
    </row>
    <row r="562" spans="1:19" ht="15" hidden="1" customHeight="1" outlineLevel="1" x14ac:dyDescent="0.25">
      <c r="A562" s="318"/>
      <c r="B562" s="19"/>
      <c r="C562" s="30"/>
      <c r="D562" s="19">
        <v>2720</v>
      </c>
      <c r="E562" s="15" t="s">
        <v>91</v>
      </c>
      <c r="F562" s="46">
        <v>268600</v>
      </c>
      <c r="G562" s="46"/>
      <c r="H562" s="46">
        <v>0</v>
      </c>
      <c r="I562" s="46">
        <v>226799.4</v>
      </c>
      <c r="J562" s="46">
        <v>41800.600000000006</v>
      </c>
      <c r="K562" s="46">
        <f t="shared" si="53"/>
        <v>41800.600000000006</v>
      </c>
      <c r="L562" s="25"/>
      <c r="M562" s="46">
        <f t="shared" si="54"/>
        <v>268600</v>
      </c>
      <c r="N562" s="46">
        <f t="shared" si="55"/>
        <v>0</v>
      </c>
      <c r="O562" s="46">
        <f t="shared" si="56"/>
        <v>0</v>
      </c>
      <c r="P562" s="46">
        <f t="shared" si="57"/>
        <v>226799.4</v>
      </c>
      <c r="Q562" s="46">
        <f t="shared" si="58"/>
        <v>41800.600000000006</v>
      </c>
      <c r="R562" s="15"/>
      <c r="S562" s="15"/>
    </row>
    <row r="563" spans="1:19" collapsed="1" x14ac:dyDescent="0.25">
      <c r="A563" s="318"/>
      <c r="B563" s="19">
        <v>46015</v>
      </c>
      <c r="C563" s="30" t="s">
        <v>282</v>
      </c>
      <c r="D563" s="19">
        <v>2710</v>
      </c>
      <c r="E563" s="15" t="s">
        <v>20</v>
      </c>
      <c r="F563" s="46">
        <v>40000</v>
      </c>
      <c r="G563" s="46"/>
      <c r="H563" s="46">
        <v>0</v>
      </c>
      <c r="I563" s="46">
        <v>39999.699999999997</v>
      </c>
      <c r="J563" s="46">
        <v>0.30000000000291038</v>
      </c>
      <c r="K563" s="46">
        <f t="shared" si="53"/>
        <v>0.30000000000291038</v>
      </c>
      <c r="L563" s="25"/>
      <c r="M563" s="46">
        <f t="shared" si="54"/>
        <v>40000</v>
      </c>
      <c r="N563" s="46">
        <f t="shared" si="55"/>
        <v>0</v>
      </c>
      <c r="O563" s="46">
        <f t="shared" si="56"/>
        <v>0</v>
      </c>
      <c r="P563" s="46">
        <f t="shared" si="57"/>
        <v>39999.699999999997</v>
      </c>
      <c r="Q563" s="46">
        <f t="shared" si="58"/>
        <v>0.30000000000291038</v>
      </c>
      <c r="R563" s="15"/>
      <c r="S563" s="15"/>
    </row>
    <row r="564" spans="1:19" x14ac:dyDescent="0.25">
      <c r="A564" s="318"/>
      <c r="B564" s="19">
        <v>46005</v>
      </c>
      <c r="C564" s="30" t="s">
        <v>301</v>
      </c>
      <c r="D564" s="19">
        <v>3340</v>
      </c>
      <c r="E564" s="15" t="s">
        <v>127</v>
      </c>
      <c r="F564" s="46">
        <v>360000</v>
      </c>
      <c r="G564" s="46"/>
      <c r="H564" s="46">
        <v>0</v>
      </c>
      <c r="I564" s="46">
        <v>0</v>
      </c>
      <c r="J564" s="46">
        <v>360000</v>
      </c>
      <c r="K564" s="46">
        <f t="shared" si="53"/>
        <v>360000</v>
      </c>
      <c r="L564" s="25"/>
      <c r="M564" s="46">
        <f t="shared" si="54"/>
        <v>360000</v>
      </c>
      <c r="N564" s="46">
        <f t="shared" si="55"/>
        <v>0</v>
      </c>
      <c r="O564" s="46">
        <f t="shared" si="56"/>
        <v>0</v>
      </c>
      <c r="P564" s="46">
        <f t="shared" si="57"/>
        <v>0</v>
      </c>
      <c r="Q564" s="46">
        <f t="shared" si="58"/>
        <v>360000</v>
      </c>
      <c r="R564" s="15"/>
      <c r="S564" s="15"/>
    </row>
    <row r="565" spans="1:19" x14ac:dyDescent="0.25">
      <c r="A565" s="318"/>
      <c r="B565" s="19">
        <v>46006</v>
      </c>
      <c r="C565" s="30" t="s">
        <v>302</v>
      </c>
      <c r="D565" s="19"/>
      <c r="E565" s="15" t="s">
        <v>127</v>
      </c>
      <c r="F565" s="46">
        <v>360000</v>
      </c>
      <c r="G565" s="46"/>
      <c r="H565" s="46">
        <v>359971.2</v>
      </c>
      <c r="I565" s="46">
        <v>0</v>
      </c>
      <c r="J565" s="46">
        <v>360000</v>
      </c>
      <c r="K565" s="46">
        <f t="shared" si="53"/>
        <v>360000</v>
      </c>
      <c r="L565" s="25"/>
      <c r="M565" s="46">
        <f t="shared" si="54"/>
        <v>360000</v>
      </c>
      <c r="N565" s="46">
        <f t="shared" si="55"/>
        <v>0</v>
      </c>
      <c r="O565" s="46">
        <f t="shared" si="56"/>
        <v>359971.2</v>
      </c>
      <c r="P565" s="46">
        <f t="shared" si="57"/>
        <v>0</v>
      </c>
      <c r="Q565" s="46">
        <f t="shared" si="58"/>
        <v>360000</v>
      </c>
      <c r="R565" s="15"/>
      <c r="S565" s="15"/>
    </row>
    <row r="566" spans="1:19" x14ac:dyDescent="0.25">
      <c r="A566" s="318"/>
      <c r="B566" s="19">
        <v>46007</v>
      </c>
      <c r="C566" s="30" t="s">
        <v>303</v>
      </c>
      <c r="D566" s="19"/>
      <c r="E566" s="15" t="s">
        <v>127</v>
      </c>
      <c r="F566" s="46">
        <v>80000</v>
      </c>
      <c r="G566" s="46"/>
      <c r="H566" s="46">
        <v>0</v>
      </c>
      <c r="I566" s="46">
        <v>0</v>
      </c>
      <c r="J566" s="46">
        <v>80000</v>
      </c>
      <c r="K566" s="46">
        <f t="shared" si="53"/>
        <v>80000</v>
      </c>
      <c r="L566" s="25"/>
      <c r="M566" s="46">
        <f t="shared" si="54"/>
        <v>80000</v>
      </c>
      <c r="N566" s="46">
        <f t="shared" si="55"/>
        <v>0</v>
      </c>
      <c r="O566" s="46">
        <f t="shared" si="56"/>
        <v>0</v>
      </c>
      <c r="P566" s="46">
        <f t="shared" si="57"/>
        <v>0</v>
      </c>
      <c r="Q566" s="46">
        <f t="shared" si="58"/>
        <v>80000</v>
      </c>
      <c r="R566" s="15"/>
      <c r="S566" s="15"/>
    </row>
    <row r="567" spans="1:19" x14ac:dyDescent="0.25">
      <c r="A567" s="318"/>
      <c r="B567" s="19">
        <v>46008</v>
      </c>
      <c r="C567" s="30" t="s">
        <v>304</v>
      </c>
      <c r="D567" s="19"/>
      <c r="E567" s="15" t="s">
        <v>127</v>
      </c>
      <c r="F567" s="46">
        <v>80000</v>
      </c>
      <c r="G567" s="46"/>
      <c r="H567" s="46">
        <v>79993.600000000006</v>
      </c>
      <c r="I567" s="46">
        <v>0</v>
      </c>
      <c r="J567" s="46">
        <v>80000</v>
      </c>
      <c r="K567" s="46">
        <f t="shared" si="53"/>
        <v>80000</v>
      </c>
      <c r="L567" s="25"/>
      <c r="M567" s="46">
        <f t="shared" si="54"/>
        <v>80000</v>
      </c>
      <c r="N567" s="46">
        <f t="shared" si="55"/>
        <v>0</v>
      </c>
      <c r="O567" s="46">
        <f t="shared" si="56"/>
        <v>79993.600000000006</v>
      </c>
      <c r="P567" s="46">
        <f t="shared" si="57"/>
        <v>0</v>
      </c>
      <c r="Q567" s="46">
        <f t="shared" si="58"/>
        <v>80000</v>
      </c>
      <c r="R567" s="15"/>
      <c r="S567" s="15"/>
    </row>
    <row r="568" spans="1:19" x14ac:dyDescent="0.25">
      <c r="A568" s="318"/>
      <c r="B568" s="19">
        <v>46009</v>
      </c>
      <c r="C568" s="30" t="s">
        <v>305</v>
      </c>
      <c r="D568" s="19"/>
      <c r="E568" s="15" t="s">
        <v>127</v>
      </c>
      <c r="F568" s="46">
        <v>40000</v>
      </c>
      <c r="G568" s="46"/>
      <c r="H568" s="46">
        <v>39996.800000000003</v>
      </c>
      <c r="I568" s="46">
        <v>0</v>
      </c>
      <c r="J568" s="46">
        <v>40000</v>
      </c>
      <c r="K568" s="46">
        <f t="shared" si="53"/>
        <v>40000</v>
      </c>
      <c r="L568" s="25"/>
      <c r="M568" s="46">
        <f t="shared" si="54"/>
        <v>40000</v>
      </c>
      <c r="N568" s="46">
        <f t="shared" si="55"/>
        <v>0</v>
      </c>
      <c r="O568" s="46">
        <f t="shared" si="56"/>
        <v>39996.800000000003</v>
      </c>
      <c r="P568" s="46">
        <f t="shared" si="57"/>
        <v>0</v>
      </c>
      <c r="Q568" s="46">
        <f t="shared" si="58"/>
        <v>40000</v>
      </c>
      <c r="R568" s="15"/>
      <c r="S568" s="15"/>
    </row>
    <row r="569" spans="1:19" x14ac:dyDescent="0.25">
      <c r="A569" s="318"/>
      <c r="B569" s="19">
        <v>46010</v>
      </c>
      <c r="C569" s="30" t="s">
        <v>306</v>
      </c>
      <c r="D569" s="19"/>
      <c r="E569" s="15" t="s">
        <v>127</v>
      </c>
      <c r="F569" s="46">
        <v>120000</v>
      </c>
      <c r="G569" s="46"/>
      <c r="H569" s="46">
        <v>119990.39999999999</v>
      </c>
      <c r="I569" s="46">
        <v>0</v>
      </c>
      <c r="J569" s="46">
        <v>120000</v>
      </c>
      <c r="K569" s="46">
        <f t="shared" si="53"/>
        <v>120000</v>
      </c>
      <c r="L569" s="25"/>
      <c r="M569" s="46">
        <f t="shared" si="54"/>
        <v>120000</v>
      </c>
      <c r="N569" s="46">
        <f t="shared" si="55"/>
        <v>0</v>
      </c>
      <c r="O569" s="46">
        <f t="shared" si="56"/>
        <v>119990.39999999999</v>
      </c>
      <c r="P569" s="46">
        <f t="shared" si="57"/>
        <v>0</v>
      </c>
      <c r="Q569" s="46">
        <f t="shared" si="58"/>
        <v>120000</v>
      </c>
      <c r="R569" s="15"/>
      <c r="S569" s="15"/>
    </row>
    <row r="570" spans="1:19" x14ac:dyDescent="0.25">
      <c r="A570" s="318"/>
      <c r="B570" s="19">
        <v>46016</v>
      </c>
      <c r="C570" s="30" t="s">
        <v>307</v>
      </c>
      <c r="D570" s="19">
        <v>5510</v>
      </c>
      <c r="E570" s="15" t="s">
        <v>55</v>
      </c>
      <c r="F570" s="46">
        <v>750000</v>
      </c>
      <c r="G570" s="46"/>
      <c r="H570" s="46">
        <v>0</v>
      </c>
      <c r="I570" s="46">
        <v>749999.74</v>
      </c>
      <c r="J570" s="46">
        <v>0.26000000000931323</v>
      </c>
      <c r="K570" s="46">
        <f t="shared" si="53"/>
        <v>0.26000000000931323</v>
      </c>
      <c r="L570" s="25"/>
      <c r="M570" s="46">
        <f t="shared" si="54"/>
        <v>750000</v>
      </c>
      <c r="N570" s="46">
        <f t="shared" si="55"/>
        <v>0</v>
      </c>
      <c r="O570" s="46">
        <f t="shared" si="56"/>
        <v>0</v>
      </c>
      <c r="P570" s="46">
        <f t="shared" si="57"/>
        <v>749999.74</v>
      </c>
      <c r="Q570" s="46">
        <f t="shared" si="58"/>
        <v>0.26000000000931323</v>
      </c>
      <c r="R570" s="15"/>
      <c r="S570" s="15"/>
    </row>
    <row r="571" spans="1:19" x14ac:dyDescent="0.25">
      <c r="A571" s="318"/>
      <c r="B571" s="19">
        <v>46017</v>
      </c>
      <c r="C571" s="30" t="s">
        <v>308</v>
      </c>
      <c r="D571" s="19">
        <v>2820</v>
      </c>
      <c r="E571" s="15" t="s">
        <v>143</v>
      </c>
      <c r="F571" s="46">
        <v>130000</v>
      </c>
      <c r="G571" s="46"/>
      <c r="H571" s="46">
        <v>0</v>
      </c>
      <c r="I571" s="46">
        <v>91434</v>
      </c>
      <c r="J571" s="46">
        <v>38566</v>
      </c>
      <c r="K571" s="46">
        <f t="shared" si="53"/>
        <v>38566</v>
      </c>
      <c r="L571" s="25"/>
      <c r="M571" s="46">
        <f t="shared" si="54"/>
        <v>130000</v>
      </c>
      <c r="N571" s="46">
        <f t="shared" si="55"/>
        <v>0</v>
      </c>
      <c r="O571" s="46">
        <f t="shared" si="56"/>
        <v>0</v>
      </c>
      <c r="P571" s="46">
        <f t="shared" si="57"/>
        <v>91434</v>
      </c>
      <c r="Q571" s="46">
        <f t="shared" si="58"/>
        <v>38566</v>
      </c>
      <c r="R571" s="15"/>
      <c r="S571" s="15"/>
    </row>
    <row r="572" spans="1:19" x14ac:dyDescent="0.25">
      <c r="A572" s="318"/>
      <c r="B572" s="19">
        <v>46018</v>
      </c>
      <c r="C572" s="30" t="s">
        <v>309</v>
      </c>
      <c r="D572" s="19"/>
      <c r="E572" s="15" t="s">
        <v>143</v>
      </c>
      <c r="F572" s="46">
        <v>185000</v>
      </c>
      <c r="G572" s="46"/>
      <c r="H572" s="46">
        <v>0</v>
      </c>
      <c r="I572" s="46">
        <v>145379.25</v>
      </c>
      <c r="J572" s="46">
        <v>39620.75</v>
      </c>
      <c r="K572" s="46">
        <f t="shared" si="53"/>
        <v>39620.75</v>
      </c>
      <c r="L572" s="25"/>
      <c r="M572" s="46">
        <f t="shared" si="54"/>
        <v>185000</v>
      </c>
      <c r="N572" s="46">
        <f t="shared" si="55"/>
        <v>0</v>
      </c>
      <c r="O572" s="46">
        <f t="shared" si="56"/>
        <v>0</v>
      </c>
      <c r="P572" s="46">
        <f t="shared" si="57"/>
        <v>145379.25</v>
      </c>
      <c r="Q572" s="46">
        <f t="shared" si="58"/>
        <v>39620.75</v>
      </c>
      <c r="R572" s="15"/>
      <c r="S572" s="15"/>
    </row>
    <row r="573" spans="1:19" x14ac:dyDescent="0.25">
      <c r="A573" s="318"/>
      <c r="B573" s="19">
        <v>46019</v>
      </c>
      <c r="C573" s="30" t="s">
        <v>310</v>
      </c>
      <c r="D573" s="19">
        <v>5650</v>
      </c>
      <c r="E573" s="15" t="s">
        <v>152</v>
      </c>
      <c r="F573" s="46">
        <v>525000</v>
      </c>
      <c r="G573" s="46"/>
      <c r="H573" s="46">
        <v>524739.91</v>
      </c>
      <c r="I573" s="46">
        <v>0</v>
      </c>
      <c r="J573" s="46">
        <v>525000</v>
      </c>
      <c r="K573" s="46">
        <f t="shared" si="53"/>
        <v>525000</v>
      </c>
      <c r="L573" s="25"/>
      <c r="M573" s="46">
        <f t="shared" si="54"/>
        <v>525000</v>
      </c>
      <c r="N573" s="46">
        <f t="shared" si="55"/>
        <v>0</v>
      </c>
      <c r="O573" s="46">
        <f t="shared" si="56"/>
        <v>524739.91</v>
      </c>
      <c r="P573" s="46">
        <f t="shared" si="57"/>
        <v>0</v>
      </c>
      <c r="Q573" s="46">
        <f t="shared" si="58"/>
        <v>525000</v>
      </c>
      <c r="R573" s="15"/>
      <c r="S573" s="15"/>
    </row>
    <row r="574" spans="1:19" x14ac:dyDescent="0.25">
      <c r="A574" s="318"/>
      <c r="B574" s="19">
        <v>46020</v>
      </c>
      <c r="C574" s="30" t="s">
        <v>311</v>
      </c>
      <c r="D574" s="19">
        <v>5150</v>
      </c>
      <c r="E574" s="15" t="s">
        <v>87</v>
      </c>
      <c r="F574" s="46">
        <v>500000</v>
      </c>
      <c r="G574" s="46"/>
      <c r="H574" s="46">
        <v>500000</v>
      </c>
      <c r="I574" s="46">
        <v>0</v>
      </c>
      <c r="J574" s="46">
        <v>500000</v>
      </c>
      <c r="K574" s="46">
        <f t="shared" si="53"/>
        <v>500000</v>
      </c>
      <c r="L574" s="25"/>
      <c r="M574" s="46">
        <f t="shared" si="54"/>
        <v>500000</v>
      </c>
      <c r="N574" s="46">
        <f t="shared" si="55"/>
        <v>0</v>
      </c>
      <c r="O574" s="46">
        <f t="shared" si="56"/>
        <v>500000</v>
      </c>
      <c r="P574" s="46">
        <f t="shared" si="57"/>
        <v>0</v>
      </c>
      <c r="Q574" s="46">
        <f t="shared" si="58"/>
        <v>500000</v>
      </c>
      <c r="R574" s="15"/>
      <c r="S574" s="15"/>
    </row>
    <row r="575" spans="1:19" x14ac:dyDescent="0.25">
      <c r="A575" s="318"/>
      <c r="B575" s="19">
        <v>46021</v>
      </c>
      <c r="C575" s="30" t="s">
        <v>312</v>
      </c>
      <c r="D575" s="19"/>
      <c r="E575" s="15" t="s">
        <v>87</v>
      </c>
      <c r="F575" s="46">
        <v>1800000</v>
      </c>
      <c r="G575" s="46"/>
      <c r="H575" s="46">
        <v>1625960.4</v>
      </c>
      <c r="I575" s="46">
        <v>0</v>
      </c>
      <c r="J575" s="46">
        <v>1800000</v>
      </c>
      <c r="K575" s="46">
        <f t="shared" si="53"/>
        <v>1800000</v>
      </c>
      <c r="L575" s="25"/>
      <c r="M575" s="46">
        <f t="shared" si="54"/>
        <v>1800000</v>
      </c>
      <c r="N575" s="46">
        <f t="shared" si="55"/>
        <v>0</v>
      </c>
      <c r="O575" s="46">
        <f t="shared" si="56"/>
        <v>1625960.4</v>
      </c>
      <c r="P575" s="46">
        <f t="shared" si="57"/>
        <v>0</v>
      </c>
      <c r="Q575" s="46">
        <f t="shared" si="58"/>
        <v>1800000</v>
      </c>
      <c r="R575" s="15"/>
      <c r="S575" s="15"/>
    </row>
    <row r="576" spans="1:19" ht="15" hidden="1" customHeight="1" outlineLevel="1" x14ac:dyDescent="0.25">
      <c r="A576" s="318"/>
      <c r="B576" s="19"/>
      <c r="C576" s="30"/>
      <c r="D576" s="19">
        <v>5650</v>
      </c>
      <c r="E576" s="15" t="s">
        <v>152</v>
      </c>
      <c r="F576" s="46">
        <v>0</v>
      </c>
      <c r="G576" s="46"/>
      <c r="H576" s="46">
        <v>0</v>
      </c>
      <c r="I576" s="46">
        <v>0</v>
      </c>
      <c r="J576" s="46">
        <v>0</v>
      </c>
      <c r="K576" s="46">
        <f t="shared" si="53"/>
        <v>0</v>
      </c>
      <c r="L576" s="25"/>
      <c r="M576" s="46">
        <f t="shared" si="54"/>
        <v>0</v>
      </c>
      <c r="N576" s="46">
        <f t="shared" si="55"/>
        <v>0</v>
      </c>
      <c r="O576" s="46">
        <f t="shared" si="56"/>
        <v>0</v>
      </c>
      <c r="P576" s="46">
        <f t="shared" si="57"/>
        <v>0</v>
      </c>
      <c r="Q576" s="46">
        <f t="shared" si="58"/>
        <v>0</v>
      </c>
      <c r="R576" s="15"/>
      <c r="S576" s="15"/>
    </row>
    <row r="577" spans="1:20" collapsed="1" x14ac:dyDescent="0.25">
      <c r="A577" s="318"/>
      <c r="B577" s="19">
        <v>46022</v>
      </c>
      <c r="C577" s="30" t="s">
        <v>313</v>
      </c>
      <c r="D577" s="19">
        <v>5970</v>
      </c>
      <c r="E577" s="15" t="s">
        <v>62</v>
      </c>
      <c r="F577" s="46">
        <v>38000</v>
      </c>
      <c r="G577" s="46"/>
      <c r="H577" s="46">
        <v>0</v>
      </c>
      <c r="I577" s="46">
        <v>37160.14</v>
      </c>
      <c r="J577" s="46">
        <v>839.86000000000058</v>
      </c>
      <c r="K577" s="46">
        <f t="shared" si="53"/>
        <v>839.86000000000058</v>
      </c>
      <c r="L577" s="25"/>
      <c r="M577" s="46">
        <f t="shared" si="54"/>
        <v>38000</v>
      </c>
      <c r="N577" s="46">
        <f t="shared" si="55"/>
        <v>0</v>
      </c>
      <c r="O577" s="46">
        <f t="shared" si="56"/>
        <v>0</v>
      </c>
      <c r="P577" s="46">
        <f t="shared" si="57"/>
        <v>37160.14</v>
      </c>
      <c r="Q577" s="46">
        <f t="shared" si="58"/>
        <v>839.86000000000058</v>
      </c>
      <c r="R577" s="15"/>
      <c r="S577" s="15"/>
    </row>
    <row r="578" spans="1:20" x14ac:dyDescent="0.25">
      <c r="A578" s="318"/>
      <c r="B578" s="19">
        <v>46023</v>
      </c>
      <c r="C578" s="30" t="s">
        <v>314</v>
      </c>
      <c r="D578" s="19">
        <v>5150</v>
      </c>
      <c r="E578" s="15" t="s">
        <v>87</v>
      </c>
      <c r="F578" s="46">
        <v>186600</v>
      </c>
      <c r="G578" s="46"/>
      <c r="H578" s="46">
        <v>0</v>
      </c>
      <c r="I578" s="46">
        <v>166954.16</v>
      </c>
      <c r="J578" s="46">
        <v>19645.839999999997</v>
      </c>
      <c r="K578" s="46">
        <f t="shared" si="53"/>
        <v>19645.839999999997</v>
      </c>
      <c r="L578" s="25"/>
      <c r="M578" s="46">
        <f t="shared" si="54"/>
        <v>186600</v>
      </c>
      <c r="N578" s="46">
        <f t="shared" si="55"/>
        <v>0</v>
      </c>
      <c r="O578" s="46">
        <f t="shared" si="56"/>
        <v>0</v>
      </c>
      <c r="P578" s="46">
        <f t="shared" si="57"/>
        <v>166954.16</v>
      </c>
      <c r="Q578" s="46">
        <f t="shared" si="58"/>
        <v>19645.839999999997</v>
      </c>
      <c r="R578" s="15"/>
      <c r="S578" s="15"/>
    </row>
    <row r="579" spans="1:20" x14ac:dyDescent="0.25">
      <c r="A579" s="318"/>
      <c r="B579" s="19">
        <v>46024</v>
      </c>
      <c r="C579" s="30" t="s">
        <v>315</v>
      </c>
      <c r="D579" s="19">
        <v>3340</v>
      </c>
      <c r="E579" s="15" t="s">
        <v>127</v>
      </c>
      <c r="F579" s="46">
        <v>60000</v>
      </c>
      <c r="G579" s="46"/>
      <c r="H579" s="46">
        <v>59999.93</v>
      </c>
      <c r="I579" s="46">
        <v>0</v>
      </c>
      <c r="J579" s="46">
        <v>60000</v>
      </c>
      <c r="K579" s="46">
        <f t="shared" si="53"/>
        <v>60000</v>
      </c>
      <c r="L579" s="25"/>
      <c r="M579" s="46">
        <f t="shared" si="54"/>
        <v>60000</v>
      </c>
      <c r="N579" s="46">
        <f t="shared" si="55"/>
        <v>0</v>
      </c>
      <c r="O579" s="46">
        <f t="shared" si="56"/>
        <v>59999.93</v>
      </c>
      <c r="P579" s="46">
        <f t="shared" si="57"/>
        <v>0</v>
      </c>
      <c r="Q579" s="46">
        <f t="shared" si="58"/>
        <v>60000</v>
      </c>
      <c r="R579" s="15"/>
      <c r="S579" s="15"/>
    </row>
    <row r="580" spans="1:20" x14ac:dyDescent="0.25">
      <c r="A580" s="318"/>
      <c r="B580" s="19">
        <v>46025</v>
      </c>
      <c r="C580" s="30" t="s">
        <v>316</v>
      </c>
      <c r="D580" s="19">
        <v>5190</v>
      </c>
      <c r="E580" s="15" t="s">
        <v>135</v>
      </c>
      <c r="F580" s="46">
        <v>0</v>
      </c>
      <c r="G580" s="46"/>
      <c r="H580" s="46">
        <v>0</v>
      </c>
      <c r="I580" s="46">
        <v>0</v>
      </c>
      <c r="J580" s="46">
        <v>0</v>
      </c>
      <c r="K580" s="46">
        <f t="shared" si="53"/>
        <v>0</v>
      </c>
      <c r="L580" s="25"/>
      <c r="M580" s="46">
        <f t="shared" si="54"/>
        <v>0</v>
      </c>
      <c r="N580" s="46">
        <f t="shared" si="55"/>
        <v>0</v>
      </c>
      <c r="O580" s="46">
        <f t="shared" si="56"/>
        <v>0</v>
      </c>
      <c r="P580" s="46">
        <f t="shared" si="57"/>
        <v>0</v>
      </c>
      <c r="Q580" s="46">
        <f t="shared" si="58"/>
        <v>0</v>
      </c>
      <c r="R580" s="15"/>
      <c r="S580" s="15"/>
    </row>
    <row r="581" spans="1:20" ht="15" hidden="1" customHeight="1" outlineLevel="1" x14ac:dyDescent="0.25">
      <c r="A581" s="318"/>
      <c r="B581" s="19"/>
      <c r="C581" s="30"/>
      <c r="D581" s="19">
        <v>5210</v>
      </c>
      <c r="E581" s="15" t="s">
        <v>50</v>
      </c>
      <c r="F581" s="46">
        <v>226800</v>
      </c>
      <c r="G581" s="46"/>
      <c r="H581" s="46">
        <v>226800</v>
      </c>
      <c r="I581" s="46">
        <v>0</v>
      </c>
      <c r="J581" s="46">
        <v>226800</v>
      </c>
      <c r="K581" s="46">
        <f t="shared" si="53"/>
        <v>226800</v>
      </c>
      <c r="L581" s="25"/>
      <c r="M581" s="46">
        <f t="shared" si="54"/>
        <v>226800</v>
      </c>
      <c r="N581" s="46">
        <f t="shared" si="55"/>
        <v>0</v>
      </c>
      <c r="O581" s="46">
        <f t="shared" si="56"/>
        <v>226800</v>
      </c>
      <c r="P581" s="46">
        <f t="shared" si="57"/>
        <v>0</v>
      </c>
      <c r="Q581" s="46">
        <f t="shared" si="58"/>
        <v>226800</v>
      </c>
      <c r="R581" s="15"/>
      <c r="S581" s="15"/>
    </row>
    <row r="582" spans="1:20" collapsed="1" x14ac:dyDescent="0.25">
      <c r="A582" s="318"/>
      <c r="B582" s="19">
        <v>46026</v>
      </c>
      <c r="C582" s="30" t="s">
        <v>317</v>
      </c>
      <c r="D582" s="19">
        <v>5150</v>
      </c>
      <c r="E582" s="15" t="s">
        <v>87</v>
      </c>
      <c r="F582" s="46">
        <v>40000</v>
      </c>
      <c r="G582" s="46"/>
      <c r="H582" s="46">
        <v>0</v>
      </c>
      <c r="I582" s="46">
        <v>13804</v>
      </c>
      <c r="J582" s="46">
        <v>26196</v>
      </c>
      <c r="K582" s="46">
        <f t="shared" si="53"/>
        <v>26196</v>
      </c>
      <c r="L582" s="25"/>
      <c r="M582" s="46">
        <f t="shared" si="54"/>
        <v>40000</v>
      </c>
      <c r="N582" s="46">
        <f t="shared" si="55"/>
        <v>0</v>
      </c>
      <c r="O582" s="46">
        <f t="shared" si="56"/>
        <v>0</v>
      </c>
      <c r="P582" s="46">
        <f t="shared" si="57"/>
        <v>13804</v>
      </c>
      <c r="Q582" s="46">
        <f t="shared" si="58"/>
        <v>26196</v>
      </c>
      <c r="R582" s="15"/>
      <c r="S582" s="15"/>
    </row>
    <row r="583" spans="1:20" x14ac:dyDescent="0.25">
      <c r="A583" s="318"/>
      <c r="B583" s="19">
        <v>46027</v>
      </c>
      <c r="C583" s="30" t="s">
        <v>318</v>
      </c>
      <c r="D583" s="19"/>
      <c r="E583" s="15" t="s">
        <v>87</v>
      </c>
      <c r="F583" s="46">
        <v>250000</v>
      </c>
      <c r="G583" s="46"/>
      <c r="H583" s="46">
        <v>0</v>
      </c>
      <c r="I583" s="46">
        <v>167040</v>
      </c>
      <c r="J583" s="46">
        <v>82960</v>
      </c>
      <c r="K583" s="46">
        <f t="shared" si="53"/>
        <v>82960</v>
      </c>
      <c r="L583" s="25"/>
      <c r="M583" s="46">
        <f t="shared" si="54"/>
        <v>250000</v>
      </c>
      <c r="N583" s="46">
        <f t="shared" si="55"/>
        <v>0</v>
      </c>
      <c r="O583" s="46">
        <f t="shared" si="56"/>
        <v>0</v>
      </c>
      <c r="P583" s="46">
        <f t="shared" si="57"/>
        <v>167040</v>
      </c>
      <c r="Q583" s="46">
        <f t="shared" si="58"/>
        <v>82960</v>
      </c>
      <c r="R583" s="15"/>
      <c r="S583" s="15"/>
    </row>
    <row r="584" spans="1:20" x14ac:dyDescent="0.25">
      <c r="A584" s="22"/>
      <c r="B584" s="23"/>
      <c r="C584" s="22" t="s">
        <v>393</v>
      </c>
      <c r="D584" s="23"/>
      <c r="E584" s="22"/>
      <c r="F584" s="48">
        <f t="shared" ref="F584:K584" si="59">SUM(F552:F583)</f>
        <v>10000000</v>
      </c>
      <c r="G584" s="48">
        <f t="shared" si="59"/>
        <v>0</v>
      </c>
      <c r="H584" s="48">
        <f t="shared" si="59"/>
        <v>4666731.66</v>
      </c>
      <c r="I584" s="48">
        <f t="shared" si="59"/>
        <v>4396135.1399999997</v>
      </c>
      <c r="J584" s="48">
        <f t="shared" si="59"/>
        <v>5603864.8600000003</v>
      </c>
      <c r="K584" s="48">
        <f t="shared" si="59"/>
        <v>5603864.8600000003</v>
      </c>
      <c r="L584" s="22"/>
      <c r="M584" s="48">
        <f>SUM(M552:M583)</f>
        <v>10000000</v>
      </c>
      <c r="N584" s="48">
        <f>SUM(N552:N583)</f>
        <v>0</v>
      </c>
      <c r="O584" s="48">
        <f>SUM(O552:O583)</f>
        <v>4666731.66</v>
      </c>
      <c r="P584" s="48">
        <f>SUM(P552:P583)</f>
        <v>4396135.1399999997</v>
      </c>
      <c r="Q584" s="48">
        <f>SUM(Q552:Q583)</f>
        <v>5603864.8600000003</v>
      </c>
    </row>
    <row r="586" spans="1:20" ht="24.75" x14ac:dyDescent="0.25">
      <c r="A586" s="318">
        <v>513061</v>
      </c>
      <c r="B586" s="19">
        <v>66001</v>
      </c>
      <c r="C586" s="32" t="s">
        <v>426</v>
      </c>
      <c r="D586" s="19">
        <v>6140</v>
      </c>
      <c r="E586" s="15" t="s">
        <v>84</v>
      </c>
      <c r="F586" s="46">
        <v>272112</v>
      </c>
      <c r="G586" s="46"/>
      <c r="H586" s="46">
        <v>0</v>
      </c>
      <c r="I586" s="46">
        <v>0</v>
      </c>
      <c r="J586" s="46">
        <v>272112</v>
      </c>
      <c r="K586" s="46">
        <f>+F586-I586</f>
        <v>272112</v>
      </c>
      <c r="L586" s="25"/>
      <c r="M586" s="46">
        <f>+F586</f>
        <v>272112</v>
      </c>
      <c r="N586" s="47">
        <v>67682.61</v>
      </c>
      <c r="O586" s="46">
        <f>+H586</f>
        <v>0</v>
      </c>
      <c r="P586" s="46">
        <f>+I586</f>
        <v>0</v>
      </c>
      <c r="Q586" s="46">
        <f>+M586-P586</f>
        <v>272112</v>
      </c>
      <c r="R586" s="15"/>
      <c r="S586" s="15"/>
      <c r="T586" s="5" t="s">
        <v>428</v>
      </c>
    </row>
    <row r="587" spans="1:20" x14ac:dyDescent="0.25">
      <c r="A587" s="318"/>
      <c r="B587" s="19">
        <v>66002</v>
      </c>
      <c r="C587" s="30" t="s">
        <v>427</v>
      </c>
      <c r="D587" s="19"/>
      <c r="E587" s="15" t="s">
        <v>84</v>
      </c>
      <c r="F587" s="46">
        <v>616224</v>
      </c>
      <c r="G587" s="46"/>
      <c r="H587" s="46">
        <v>0</v>
      </c>
      <c r="I587" s="46">
        <v>0</v>
      </c>
      <c r="J587" s="46">
        <v>616224</v>
      </c>
      <c r="K587" s="46">
        <f t="shared" ref="K587:K606" si="60">+F587-I587</f>
        <v>616224</v>
      </c>
      <c r="L587" s="25"/>
      <c r="M587" s="46">
        <f t="shared" ref="M587:M608" si="61">+F587</f>
        <v>616224</v>
      </c>
      <c r="N587" s="47">
        <v>183777.59</v>
      </c>
      <c r="O587" s="46">
        <f t="shared" ref="O587:O608" si="62">+H587</f>
        <v>0</v>
      </c>
      <c r="P587" s="46">
        <f t="shared" ref="P587:P608" si="63">+I587</f>
        <v>0</v>
      </c>
      <c r="Q587" s="46">
        <f t="shared" ref="Q587:Q608" si="64">+M587-P587</f>
        <v>616224</v>
      </c>
      <c r="R587" s="15"/>
      <c r="S587" s="15"/>
      <c r="T587" s="5" t="s">
        <v>428</v>
      </c>
    </row>
    <row r="588" spans="1:20" ht="15" hidden="1" customHeight="1" outlineLevel="1" x14ac:dyDescent="0.25">
      <c r="A588" s="318"/>
      <c r="B588" s="19">
        <v>162282</v>
      </c>
      <c r="C588" s="30"/>
      <c r="D588" s="19"/>
      <c r="E588" s="15" t="s">
        <v>84</v>
      </c>
      <c r="F588" s="46">
        <v>0</v>
      </c>
      <c r="G588" s="46"/>
      <c r="H588" s="46">
        <v>0</v>
      </c>
      <c r="I588" s="46">
        <v>0</v>
      </c>
      <c r="J588" s="46">
        <v>0</v>
      </c>
      <c r="K588" s="46">
        <f t="shared" si="60"/>
        <v>0</v>
      </c>
      <c r="L588" s="25"/>
      <c r="M588" s="46">
        <f t="shared" si="61"/>
        <v>0</v>
      </c>
      <c r="N588" s="46">
        <f>+G588</f>
        <v>0</v>
      </c>
      <c r="O588" s="46">
        <f t="shared" si="62"/>
        <v>0</v>
      </c>
      <c r="P588" s="46">
        <f t="shared" si="63"/>
        <v>0</v>
      </c>
      <c r="Q588" s="46">
        <f t="shared" si="64"/>
        <v>0</v>
      </c>
      <c r="R588" s="15"/>
      <c r="S588" s="15"/>
    </row>
    <row r="589" spans="1:20" collapsed="1" x14ac:dyDescent="0.25">
      <c r="A589" s="318"/>
      <c r="B589" s="19">
        <v>660021</v>
      </c>
      <c r="C589" s="30" t="s">
        <v>333</v>
      </c>
      <c r="D589" s="19">
        <v>3390</v>
      </c>
      <c r="E589" s="15" t="s">
        <v>122</v>
      </c>
      <c r="F589" s="46">
        <v>34848</v>
      </c>
      <c r="G589" s="46"/>
      <c r="H589" s="46">
        <v>0</v>
      </c>
      <c r="I589" s="46">
        <v>0</v>
      </c>
      <c r="J589" s="46">
        <v>34848</v>
      </c>
      <c r="K589" s="46">
        <f t="shared" si="60"/>
        <v>34848</v>
      </c>
      <c r="L589" s="25"/>
      <c r="M589" s="46">
        <f t="shared" si="61"/>
        <v>34848</v>
      </c>
      <c r="N589" s="46">
        <f t="shared" ref="N589:N608" si="65">+G589</f>
        <v>0</v>
      </c>
      <c r="O589" s="46">
        <f t="shared" si="62"/>
        <v>0</v>
      </c>
      <c r="P589" s="46">
        <f t="shared" si="63"/>
        <v>0</v>
      </c>
      <c r="Q589" s="46">
        <f t="shared" si="64"/>
        <v>34848</v>
      </c>
      <c r="R589" s="15"/>
      <c r="S589" s="15"/>
    </row>
    <row r="590" spans="1:20" ht="15" hidden="1" customHeight="1" outlineLevel="1" x14ac:dyDescent="0.25">
      <c r="A590" s="318"/>
      <c r="B590" s="19">
        <v>660022</v>
      </c>
      <c r="C590" s="30"/>
      <c r="D590" s="19">
        <v>2110</v>
      </c>
      <c r="E590" s="15" t="s">
        <v>78</v>
      </c>
      <c r="F590" s="46">
        <v>5400</v>
      </c>
      <c r="G590" s="46"/>
      <c r="H590" s="46">
        <v>0</v>
      </c>
      <c r="I590" s="46">
        <v>0</v>
      </c>
      <c r="J590" s="46">
        <v>5400</v>
      </c>
      <c r="K590" s="46">
        <f t="shared" si="60"/>
        <v>5400</v>
      </c>
      <c r="L590" s="25"/>
      <c r="M590" s="46">
        <f t="shared" si="61"/>
        <v>5400</v>
      </c>
      <c r="N590" s="46">
        <f t="shared" si="65"/>
        <v>0</v>
      </c>
      <c r="O590" s="46">
        <f t="shared" si="62"/>
        <v>0</v>
      </c>
      <c r="P590" s="46">
        <f t="shared" si="63"/>
        <v>0</v>
      </c>
      <c r="Q590" s="46">
        <f t="shared" si="64"/>
        <v>5400</v>
      </c>
      <c r="R590" s="15"/>
      <c r="S590" s="15"/>
    </row>
    <row r="591" spans="1:20" ht="15" hidden="1" customHeight="1" outlineLevel="1" x14ac:dyDescent="0.25">
      <c r="A591" s="318"/>
      <c r="B591" s="19">
        <v>660023</v>
      </c>
      <c r="C591" s="30"/>
      <c r="D591" s="19">
        <v>2320</v>
      </c>
      <c r="E591" s="15" t="s">
        <v>144</v>
      </c>
      <c r="F591" s="46">
        <v>8481</v>
      </c>
      <c r="G591" s="46"/>
      <c r="H591" s="46">
        <v>0</v>
      </c>
      <c r="I591" s="46">
        <v>0</v>
      </c>
      <c r="J591" s="46">
        <v>8481</v>
      </c>
      <c r="K591" s="46">
        <f t="shared" si="60"/>
        <v>8481</v>
      </c>
      <c r="L591" s="25"/>
      <c r="M591" s="46">
        <f t="shared" si="61"/>
        <v>8481</v>
      </c>
      <c r="N591" s="46">
        <f t="shared" si="65"/>
        <v>0</v>
      </c>
      <c r="O591" s="46">
        <f t="shared" si="62"/>
        <v>0</v>
      </c>
      <c r="P591" s="46">
        <f t="shared" si="63"/>
        <v>0</v>
      </c>
      <c r="Q591" s="46">
        <f t="shared" si="64"/>
        <v>8481</v>
      </c>
      <c r="R591" s="15"/>
      <c r="S591" s="15"/>
    </row>
    <row r="592" spans="1:20" ht="15" hidden="1" customHeight="1" outlineLevel="1" x14ac:dyDescent="0.25">
      <c r="A592" s="318"/>
      <c r="B592" s="19">
        <v>660024</v>
      </c>
      <c r="C592" s="30"/>
      <c r="D592" s="19">
        <v>2390</v>
      </c>
      <c r="E592" s="15" t="s">
        <v>147</v>
      </c>
      <c r="F592" s="46">
        <v>5656</v>
      </c>
      <c r="G592" s="46"/>
      <c r="H592" s="46">
        <v>0</v>
      </c>
      <c r="I592" s="46">
        <v>0</v>
      </c>
      <c r="J592" s="46">
        <v>5656</v>
      </c>
      <c r="K592" s="46">
        <f t="shared" si="60"/>
        <v>5656</v>
      </c>
      <c r="L592" s="25"/>
      <c r="M592" s="46">
        <f t="shared" si="61"/>
        <v>5656</v>
      </c>
      <c r="N592" s="46">
        <f t="shared" si="65"/>
        <v>0</v>
      </c>
      <c r="O592" s="46">
        <f t="shared" si="62"/>
        <v>0</v>
      </c>
      <c r="P592" s="46">
        <f t="shared" si="63"/>
        <v>0</v>
      </c>
      <c r="Q592" s="46">
        <f t="shared" si="64"/>
        <v>5656</v>
      </c>
      <c r="R592" s="15"/>
      <c r="S592" s="15"/>
    </row>
    <row r="593" spans="1:19" ht="15" hidden="1" customHeight="1" outlineLevel="1" x14ac:dyDescent="0.25">
      <c r="A593" s="318"/>
      <c r="B593" s="19">
        <v>660025</v>
      </c>
      <c r="C593" s="30"/>
      <c r="D593" s="19">
        <v>3610</v>
      </c>
      <c r="E593" s="15" t="s">
        <v>121</v>
      </c>
      <c r="F593" s="46">
        <v>1100</v>
      </c>
      <c r="G593" s="46"/>
      <c r="H593" s="46">
        <v>0</v>
      </c>
      <c r="I593" s="46">
        <v>0</v>
      </c>
      <c r="J593" s="46">
        <v>1100</v>
      </c>
      <c r="K593" s="46">
        <f t="shared" si="60"/>
        <v>1100</v>
      </c>
      <c r="L593" s="25"/>
      <c r="M593" s="46">
        <f t="shared" si="61"/>
        <v>1100</v>
      </c>
      <c r="N593" s="46">
        <f t="shared" si="65"/>
        <v>0</v>
      </c>
      <c r="O593" s="46">
        <f t="shared" si="62"/>
        <v>0</v>
      </c>
      <c r="P593" s="46">
        <f t="shared" si="63"/>
        <v>0</v>
      </c>
      <c r="Q593" s="46">
        <f t="shared" si="64"/>
        <v>1100</v>
      </c>
      <c r="R593" s="15"/>
      <c r="S593" s="15"/>
    </row>
    <row r="594" spans="1:19" collapsed="1" x14ac:dyDescent="0.25">
      <c r="A594" s="318"/>
      <c r="B594" s="19">
        <v>660031</v>
      </c>
      <c r="C594" s="30" t="s">
        <v>334</v>
      </c>
      <c r="D594" s="19">
        <v>2110</v>
      </c>
      <c r="E594" s="15" t="s">
        <v>78</v>
      </c>
      <c r="F594" s="46">
        <v>8515</v>
      </c>
      <c r="G594" s="46"/>
      <c r="H594" s="46">
        <v>0</v>
      </c>
      <c r="I594" s="46">
        <v>0</v>
      </c>
      <c r="J594" s="46">
        <v>8515</v>
      </c>
      <c r="K594" s="46">
        <f t="shared" si="60"/>
        <v>8515</v>
      </c>
      <c r="L594" s="25"/>
      <c r="M594" s="46">
        <f t="shared" si="61"/>
        <v>8515</v>
      </c>
      <c r="N594" s="46">
        <f t="shared" si="65"/>
        <v>0</v>
      </c>
      <c r="O594" s="46">
        <f t="shared" si="62"/>
        <v>0</v>
      </c>
      <c r="P594" s="46">
        <f t="shared" si="63"/>
        <v>0</v>
      </c>
      <c r="Q594" s="46">
        <f t="shared" si="64"/>
        <v>8515</v>
      </c>
      <c r="R594" s="15"/>
      <c r="S594" s="15"/>
    </row>
    <row r="595" spans="1:19" x14ac:dyDescent="0.25">
      <c r="A595" s="318"/>
      <c r="B595" s="19">
        <v>660032</v>
      </c>
      <c r="C595" s="30" t="s">
        <v>335</v>
      </c>
      <c r="D595" s="19">
        <v>3610</v>
      </c>
      <c r="E595" s="15" t="s">
        <v>121</v>
      </c>
      <c r="F595" s="46">
        <v>650</v>
      </c>
      <c r="G595" s="46"/>
      <c r="H595" s="46">
        <v>0</v>
      </c>
      <c r="I595" s="46">
        <v>0</v>
      </c>
      <c r="J595" s="46">
        <v>650</v>
      </c>
      <c r="K595" s="46">
        <f t="shared" si="60"/>
        <v>650</v>
      </c>
      <c r="L595" s="25"/>
      <c r="M595" s="46">
        <f t="shared" si="61"/>
        <v>650</v>
      </c>
      <c r="N595" s="46">
        <f t="shared" si="65"/>
        <v>0</v>
      </c>
      <c r="O595" s="46">
        <f t="shared" si="62"/>
        <v>0</v>
      </c>
      <c r="P595" s="46">
        <f t="shared" si="63"/>
        <v>0</v>
      </c>
      <c r="Q595" s="46">
        <f t="shared" si="64"/>
        <v>650</v>
      </c>
      <c r="R595" s="15"/>
      <c r="S595" s="15"/>
    </row>
    <row r="596" spans="1:19" ht="15" hidden="1" customHeight="1" outlineLevel="1" x14ac:dyDescent="0.25">
      <c r="A596" s="318"/>
      <c r="B596" s="19">
        <v>660033</v>
      </c>
      <c r="C596" s="30"/>
      <c r="D596" s="19">
        <v>3390</v>
      </c>
      <c r="E596" s="15" t="s">
        <v>122</v>
      </c>
      <c r="F596" s="46">
        <v>23760</v>
      </c>
      <c r="G596" s="46"/>
      <c r="H596" s="46">
        <v>0</v>
      </c>
      <c r="I596" s="46">
        <v>0</v>
      </c>
      <c r="J596" s="46">
        <v>23760</v>
      </c>
      <c r="K596" s="46">
        <f t="shared" si="60"/>
        <v>23760</v>
      </c>
      <c r="L596" s="25"/>
      <c r="M596" s="46">
        <f t="shared" si="61"/>
        <v>23760</v>
      </c>
      <c r="N596" s="46">
        <f t="shared" si="65"/>
        <v>0</v>
      </c>
      <c r="O596" s="46">
        <f t="shared" si="62"/>
        <v>0</v>
      </c>
      <c r="P596" s="46">
        <f t="shared" si="63"/>
        <v>0</v>
      </c>
      <c r="Q596" s="46">
        <f t="shared" si="64"/>
        <v>23760</v>
      </c>
      <c r="R596" s="15"/>
      <c r="S596" s="15"/>
    </row>
    <row r="597" spans="1:19" collapsed="1" x14ac:dyDescent="0.25">
      <c r="A597" s="318"/>
      <c r="B597" s="19">
        <v>660041</v>
      </c>
      <c r="C597" s="30" t="s">
        <v>336</v>
      </c>
      <c r="D597" s="19">
        <v>4412</v>
      </c>
      <c r="E597" s="15" t="s">
        <v>45</v>
      </c>
      <c r="F597" s="46">
        <v>50000</v>
      </c>
      <c r="G597" s="46"/>
      <c r="H597" s="46">
        <v>15000</v>
      </c>
      <c r="I597" s="46">
        <v>0</v>
      </c>
      <c r="J597" s="46">
        <v>50000</v>
      </c>
      <c r="K597" s="46">
        <f t="shared" si="60"/>
        <v>50000</v>
      </c>
      <c r="L597" s="25"/>
      <c r="M597" s="46">
        <f t="shared" si="61"/>
        <v>50000</v>
      </c>
      <c r="N597" s="46">
        <f t="shared" si="65"/>
        <v>0</v>
      </c>
      <c r="O597" s="46">
        <f t="shared" si="62"/>
        <v>15000</v>
      </c>
      <c r="P597" s="46">
        <f t="shared" si="63"/>
        <v>0</v>
      </c>
      <c r="Q597" s="46">
        <f t="shared" si="64"/>
        <v>50000</v>
      </c>
      <c r="R597" s="15"/>
      <c r="S597" s="15"/>
    </row>
    <row r="598" spans="1:19" x14ac:dyDescent="0.25">
      <c r="A598" s="318"/>
      <c r="B598" s="19">
        <v>660042</v>
      </c>
      <c r="C598" s="30" t="s">
        <v>337</v>
      </c>
      <c r="D598" s="19">
        <v>2710</v>
      </c>
      <c r="E598" s="15" t="s">
        <v>20</v>
      </c>
      <c r="F598" s="46">
        <v>5000</v>
      </c>
      <c r="G598" s="46"/>
      <c r="H598" s="46">
        <v>0</v>
      </c>
      <c r="I598" s="46">
        <v>0</v>
      </c>
      <c r="J598" s="46">
        <v>5000</v>
      </c>
      <c r="K598" s="46">
        <f t="shared" si="60"/>
        <v>5000</v>
      </c>
      <c r="L598" s="25"/>
      <c r="M598" s="46">
        <f t="shared" si="61"/>
        <v>5000</v>
      </c>
      <c r="N598" s="46">
        <f t="shared" si="65"/>
        <v>0</v>
      </c>
      <c r="O598" s="46">
        <f t="shared" si="62"/>
        <v>0</v>
      </c>
      <c r="P598" s="46">
        <f t="shared" si="63"/>
        <v>0</v>
      </c>
      <c r="Q598" s="46">
        <f t="shared" si="64"/>
        <v>5000</v>
      </c>
      <c r="R598" s="15"/>
      <c r="S598" s="15"/>
    </row>
    <row r="599" spans="1:19" ht="15" hidden="1" customHeight="1" outlineLevel="1" x14ac:dyDescent="0.25">
      <c r="A599" s="318"/>
      <c r="B599" s="19">
        <v>660043</v>
      </c>
      <c r="C599" s="30"/>
      <c r="D599" s="19">
        <v>2110</v>
      </c>
      <c r="E599" s="15" t="s">
        <v>78</v>
      </c>
      <c r="F599" s="46">
        <v>3439</v>
      </c>
      <c r="G599" s="46"/>
      <c r="H599" s="46">
        <v>0</v>
      </c>
      <c r="I599" s="46">
        <v>0</v>
      </c>
      <c r="J599" s="46">
        <v>3439</v>
      </c>
      <c r="K599" s="46">
        <f t="shared" si="60"/>
        <v>3439</v>
      </c>
      <c r="L599" s="25"/>
      <c r="M599" s="46">
        <f t="shared" si="61"/>
        <v>3439</v>
      </c>
      <c r="N599" s="46">
        <f t="shared" si="65"/>
        <v>0</v>
      </c>
      <c r="O599" s="46">
        <f t="shared" si="62"/>
        <v>0</v>
      </c>
      <c r="P599" s="46">
        <f t="shared" si="63"/>
        <v>0</v>
      </c>
      <c r="Q599" s="46">
        <f t="shared" si="64"/>
        <v>3439</v>
      </c>
      <c r="R599" s="15"/>
      <c r="S599" s="15"/>
    </row>
    <row r="600" spans="1:19" collapsed="1" x14ac:dyDescent="0.25">
      <c r="A600" s="318"/>
      <c r="B600" s="19">
        <v>660071</v>
      </c>
      <c r="C600" s="30" t="s">
        <v>338</v>
      </c>
      <c r="D600" s="19"/>
      <c r="E600" s="15" t="s">
        <v>78</v>
      </c>
      <c r="F600" s="46">
        <v>10000</v>
      </c>
      <c r="G600" s="46"/>
      <c r="H600" s="46">
        <v>0</v>
      </c>
      <c r="I600" s="46">
        <v>0</v>
      </c>
      <c r="J600" s="46">
        <v>10000</v>
      </c>
      <c r="K600" s="46">
        <f t="shared" si="60"/>
        <v>10000</v>
      </c>
      <c r="L600" s="25"/>
      <c r="M600" s="46">
        <f t="shared" si="61"/>
        <v>10000</v>
      </c>
      <c r="N600" s="46">
        <f t="shared" si="65"/>
        <v>0</v>
      </c>
      <c r="O600" s="46">
        <f t="shared" si="62"/>
        <v>0</v>
      </c>
      <c r="P600" s="46">
        <f t="shared" si="63"/>
        <v>0</v>
      </c>
      <c r="Q600" s="46">
        <f t="shared" si="64"/>
        <v>10000</v>
      </c>
      <c r="R600" s="15"/>
      <c r="S600" s="15"/>
    </row>
    <row r="601" spans="1:19" ht="15" hidden="1" customHeight="1" outlineLevel="1" x14ac:dyDescent="0.25">
      <c r="A601" s="318"/>
      <c r="B601" s="19">
        <v>660072</v>
      </c>
      <c r="C601" s="30"/>
      <c r="D601" s="19">
        <v>3610</v>
      </c>
      <c r="E601" s="15" t="s">
        <v>121</v>
      </c>
      <c r="F601" s="46">
        <v>800</v>
      </c>
      <c r="G601" s="46"/>
      <c r="H601" s="46">
        <v>0</v>
      </c>
      <c r="I601" s="46">
        <v>0</v>
      </c>
      <c r="J601" s="46">
        <v>800</v>
      </c>
      <c r="K601" s="46">
        <f t="shared" si="60"/>
        <v>800</v>
      </c>
      <c r="L601" s="25"/>
      <c r="M601" s="46">
        <f t="shared" si="61"/>
        <v>800</v>
      </c>
      <c r="N601" s="46">
        <f t="shared" si="65"/>
        <v>0</v>
      </c>
      <c r="O601" s="46">
        <f t="shared" si="62"/>
        <v>0</v>
      </c>
      <c r="P601" s="46">
        <f t="shared" si="63"/>
        <v>0</v>
      </c>
      <c r="Q601" s="46">
        <f t="shared" si="64"/>
        <v>800</v>
      </c>
      <c r="R601" s="15"/>
      <c r="S601" s="15"/>
    </row>
    <row r="602" spans="1:19" ht="15" hidden="1" customHeight="1" outlineLevel="1" x14ac:dyDescent="0.25">
      <c r="A602" s="318"/>
      <c r="B602" s="19">
        <v>660073</v>
      </c>
      <c r="C602" s="30"/>
      <c r="D602" s="19">
        <v>3390</v>
      </c>
      <c r="E602" s="15" t="s">
        <v>122</v>
      </c>
      <c r="F602" s="46">
        <v>29320</v>
      </c>
      <c r="G602" s="46"/>
      <c r="H602" s="46">
        <v>0</v>
      </c>
      <c r="I602" s="46">
        <v>0</v>
      </c>
      <c r="J602" s="46">
        <v>29320</v>
      </c>
      <c r="K602" s="46">
        <f t="shared" si="60"/>
        <v>29320</v>
      </c>
      <c r="L602" s="25"/>
      <c r="M602" s="46">
        <f t="shared" si="61"/>
        <v>29320</v>
      </c>
      <c r="N602" s="46">
        <f t="shared" si="65"/>
        <v>0</v>
      </c>
      <c r="O602" s="46">
        <f t="shared" si="62"/>
        <v>0</v>
      </c>
      <c r="P602" s="46">
        <f t="shared" si="63"/>
        <v>0</v>
      </c>
      <c r="Q602" s="46">
        <f t="shared" si="64"/>
        <v>29320</v>
      </c>
      <c r="R602" s="15"/>
      <c r="S602" s="15"/>
    </row>
    <row r="603" spans="1:19" collapsed="1" x14ac:dyDescent="0.25">
      <c r="A603" s="318"/>
      <c r="B603" s="19">
        <v>660081</v>
      </c>
      <c r="C603" s="30" t="s">
        <v>339</v>
      </c>
      <c r="D603" s="19">
        <v>2110</v>
      </c>
      <c r="E603" s="15" t="s">
        <v>78</v>
      </c>
      <c r="F603" s="46">
        <v>10000</v>
      </c>
      <c r="G603" s="46"/>
      <c r="H603" s="46">
        <v>0</v>
      </c>
      <c r="I603" s="46">
        <v>0</v>
      </c>
      <c r="J603" s="46">
        <v>10000</v>
      </c>
      <c r="K603" s="46">
        <f t="shared" si="60"/>
        <v>10000</v>
      </c>
      <c r="L603" s="25"/>
      <c r="M603" s="46">
        <f t="shared" si="61"/>
        <v>10000</v>
      </c>
      <c r="N603" s="46">
        <f t="shared" si="65"/>
        <v>0</v>
      </c>
      <c r="O603" s="46">
        <f t="shared" si="62"/>
        <v>0</v>
      </c>
      <c r="P603" s="46">
        <f t="shared" si="63"/>
        <v>0</v>
      </c>
      <c r="Q603" s="46">
        <f t="shared" si="64"/>
        <v>10000</v>
      </c>
      <c r="R603" s="15"/>
      <c r="S603" s="15"/>
    </row>
    <row r="604" spans="1:19" ht="15" hidden="1" customHeight="1" outlineLevel="1" x14ac:dyDescent="0.25">
      <c r="A604" s="318"/>
      <c r="B604" s="19">
        <v>660082</v>
      </c>
      <c r="C604" s="30"/>
      <c r="D604" s="19">
        <v>3610</v>
      </c>
      <c r="E604" s="15" t="s">
        <v>121</v>
      </c>
      <c r="F604" s="46">
        <v>700</v>
      </c>
      <c r="G604" s="46"/>
      <c r="H604" s="46">
        <v>0</v>
      </c>
      <c r="I604" s="46">
        <v>0</v>
      </c>
      <c r="J604" s="46">
        <v>700</v>
      </c>
      <c r="K604" s="46">
        <f t="shared" si="60"/>
        <v>700</v>
      </c>
      <c r="L604" s="25"/>
      <c r="M604" s="46">
        <f t="shared" si="61"/>
        <v>700</v>
      </c>
      <c r="N604" s="46">
        <f t="shared" si="65"/>
        <v>0</v>
      </c>
      <c r="O604" s="46">
        <f t="shared" si="62"/>
        <v>0</v>
      </c>
      <c r="P604" s="46">
        <f t="shared" si="63"/>
        <v>0</v>
      </c>
      <c r="Q604" s="46">
        <f t="shared" si="64"/>
        <v>700</v>
      </c>
      <c r="R604" s="15"/>
      <c r="S604" s="15"/>
    </row>
    <row r="605" spans="1:19" ht="15" hidden="1" customHeight="1" outlineLevel="1" x14ac:dyDescent="0.25">
      <c r="A605" s="318"/>
      <c r="B605" s="19">
        <v>660083</v>
      </c>
      <c r="C605" s="30"/>
      <c r="D605" s="19">
        <v>3390</v>
      </c>
      <c r="E605" s="15" t="s">
        <v>122</v>
      </c>
      <c r="F605" s="46">
        <v>24415</v>
      </c>
      <c r="G605" s="46"/>
      <c r="H605" s="46">
        <v>0</v>
      </c>
      <c r="I605" s="46">
        <v>0</v>
      </c>
      <c r="J605" s="46">
        <v>24415</v>
      </c>
      <c r="K605" s="46">
        <f t="shared" si="60"/>
        <v>24415</v>
      </c>
      <c r="L605" s="25"/>
      <c r="M605" s="46">
        <f t="shared" si="61"/>
        <v>24415</v>
      </c>
      <c r="N605" s="46">
        <f t="shared" si="65"/>
        <v>0</v>
      </c>
      <c r="O605" s="46">
        <f t="shared" si="62"/>
        <v>0</v>
      </c>
      <c r="P605" s="46">
        <f t="shared" si="63"/>
        <v>0</v>
      </c>
      <c r="Q605" s="46">
        <f t="shared" si="64"/>
        <v>24415</v>
      </c>
      <c r="R605" s="15"/>
      <c r="S605" s="15"/>
    </row>
    <row r="606" spans="1:19" collapsed="1" x14ac:dyDescent="0.25">
      <c r="A606" s="318"/>
      <c r="B606" s="19">
        <v>660002</v>
      </c>
      <c r="C606" s="30" t="s">
        <v>368</v>
      </c>
      <c r="D606" s="19">
        <v>2110</v>
      </c>
      <c r="E606" s="15" t="s">
        <v>78</v>
      </c>
      <c r="F606" s="46">
        <v>520</v>
      </c>
      <c r="G606" s="46"/>
      <c r="H606" s="46">
        <v>0</v>
      </c>
      <c r="I606" s="46">
        <v>0</v>
      </c>
      <c r="J606" s="46">
        <v>520</v>
      </c>
      <c r="K606" s="46">
        <f t="shared" si="60"/>
        <v>520</v>
      </c>
      <c r="L606" s="25"/>
      <c r="M606" s="46">
        <f t="shared" si="61"/>
        <v>520</v>
      </c>
      <c r="N606" s="46">
        <f t="shared" si="65"/>
        <v>0</v>
      </c>
      <c r="O606" s="46">
        <f t="shared" si="62"/>
        <v>0</v>
      </c>
      <c r="P606" s="46">
        <f t="shared" si="63"/>
        <v>0</v>
      </c>
      <c r="Q606" s="46">
        <f t="shared" si="64"/>
        <v>520</v>
      </c>
      <c r="R606" s="15"/>
      <c r="S606" s="15"/>
    </row>
    <row r="607" spans="1:19" ht="15" hidden="1" customHeight="1" outlineLevel="1" x14ac:dyDescent="0.25">
      <c r="A607" s="318"/>
      <c r="B607" s="19"/>
      <c r="C607" s="30"/>
      <c r="D607" s="19">
        <v>3390</v>
      </c>
      <c r="E607" s="15" t="s">
        <v>122</v>
      </c>
      <c r="F607" s="46">
        <v>22850</v>
      </c>
      <c r="G607" s="46"/>
      <c r="H607" s="46">
        <v>0</v>
      </c>
      <c r="I607" s="46">
        <v>0</v>
      </c>
      <c r="J607" s="46">
        <v>22850</v>
      </c>
      <c r="K607" s="46">
        <f>+F607-G607-I607</f>
        <v>22850</v>
      </c>
      <c r="L607" s="25"/>
      <c r="M607" s="46">
        <f t="shared" si="61"/>
        <v>22850</v>
      </c>
      <c r="N607" s="46">
        <f t="shared" si="65"/>
        <v>0</v>
      </c>
      <c r="O607" s="46">
        <f t="shared" si="62"/>
        <v>0</v>
      </c>
      <c r="P607" s="46">
        <f t="shared" si="63"/>
        <v>0</v>
      </c>
      <c r="Q607" s="46">
        <f t="shared" si="64"/>
        <v>22850</v>
      </c>
    </row>
    <row r="608" spans="1:19" ht="15" hidden="1" customHeight="1" outlineLevel="1" x14ac:dyDescent="0.25">
      <c r="A608" s="318"/>
      <c r="B608" s="19"/>
      <c r="C608" s="30"/>
      <c r="D608" s="19">
        <v>3610</v>
      </c>
      <c r="E608" s="15" t="s">
        <v>121</v>
      </c>
      <c r="F608" s="46">
        <v>2678</v>
      </c>
      <c r="G608" s="46"/>
      <c r="H608" s="46">
        <v>0</v>
      </c>
      <c r="I608" s="46">
        <v>0</v>
      </c>
      <c r="J608" s="46">
        <v>2678</v>
      </c>
      <c r="K608" s="46">
        <f>+F608-G608-I608</f>
        <v>2678</v>
      </c>
      <c r="L608" s="25"/>
      <c r="M608" s="46">
        <f t="shared" si="61"/>
        <v>2678</v>
      </c>
      <c r="N608" s="46">
        <f t="shared" si="65"/>
        <v>0</v>
      </c>
      <c r="O608" s="46">
        <f t="shared" si="62"/>
        <v>0</v>
      </c>
      <c r="P608" s="46">
        <f t="shared" si="63"/>
        <v>0</v>
      </c>
      <c r="Q608" s="46">
        <f t="shared" si="64"/>
        <v>2678</v>
      </c>
    </row>
    <row r="609" spans="1:19" collapsed="1" x14ac:dyDescent="0.25">
      <c r="B609" s="23"/>
      <c r="C609" s="22" t="s">
        <v>382</v>
      </c>
      <c r="D609" s="23"/>
      <c r="E609" s="22"/>
      <c r="F609" s="48">
        <f t="shared" ref="F609:K609" si="66">SUM(F586:F608)</f>
        <v>1136468</v>
      </c>
      <c r="G609" s="48">
        <f t="shared" si="66"/>
        <v>0</v>
      </c>
      <c r="H609" s="48">
        <f t="shared" si="66"/>
        <v>15000</v>
      </c>
      <c r="I609" s="48">
        <f t="shared" si="66"/>
        <v>0</v>
      </c>
      <c r="J609" s="48">
        <f t="shared" si="66"/>
        <v>1136468</v>
      </c>
      <c r="K609" s="48">
        <f t="shared" si="66"/>
        <v>1136468</v>
      </c>
      <c r="L609" s="22"/>
      <c r="M609" s="48">
        <f>SUM(M586:M608)</f>
        <v>1136468</v>
      </c>
      <c r="N609" s="48">
        <f>SUM(N586:N608)</f>
        <v>251460.2</v>
      </c>
      <c r="O609" s="48">
        <f>SUM(O586:O608)</f>
        <v>15000</v>
      </c>
      <c r="P609" s="48">
        <f>SUM(P586:P608)</f>
        <v>0</v>
      </c>
      <c r="Q609" s="48">
        <f>SUM(Q586:Q608)</f>
        <v>1136468</v>
      </c>
    </row>
    <row r="610" spans="1:19" s="5" customFormat="1" hidden="1" x14ac:dyDescent="0.25">
      <c r="B610" s="23"/>
      <c r="C610" s="31"/>
      <c r="D610" s="23"/>
      <c r="E610" s="22"/>
      <c r="F610" s="48"/>
      <c r="G610" s="48"/>
      <c r="H610" s="48"/>
      <c r="I610" s="48"/>
      <c r="J610" s="48"/>
      <c r="K610" s="48"/>
      <c r="L610" s="22"/>
      <c r="M610" s="48">
        <f>+M587+M586</f>
        <v>888336</v>
      </c>
      <c r="N610" s="48">
        <f>+N587+N586</f>
        <v>251460.2</v>
      </c>
      <c r="O610" s="48">
        <f>+O587+O586</f>
        <v>0</v>
      </c>
      <c r="P610" s="48">
        <f>+P587+P586</f>
        <v>0</v>
      </c>
      <c r="Q610" s="48">
        <f>+Q587+Q586</f>
        <v>888336</v>
      </c>
    </row>
    <row r="611" spans="1:19" s="5" customFormat="1" hidden="1" x14ac:dyDescent="0.25">
      <c r="B611" s="23"/>
      <c r="C611" s="31"/>
      <c r="D611" s="23"/>
      <c r="E611" s="22"/>
      <c r="F611" s="48"/>
      <c r="G611" s="48"/>
      <c r="H611" s="48"/>
      <c r="I611" s="48"/>
      <c r="J611" s="48"/>
      <c r="K611" s="48"/>
      <c r="L611" s="22"/>
      <c r="M611" s="48">
        <f>SUM(M589:M606)</f>
        <v>222604</v>
      </c>
      <c r="N611" s="48">
        <f>SUM(N589:N606)</f>
        <v>0</v>
      </c>
      <c r="O611" s="48">
        <f>SUM(O589:O606)</f>
        <v>15000</v>
      </c>
      <c r="P611" s="48">
        <f>SUM(P589:P606)</f>
        <v>0</v>
      </c>
      <c r="Q611" s="48">
        <f>SUM(Q589:Q606)</f>
        <v>222604</v>
      </c>
    </row>
    <row r="613" spans="1:19" x14ac:dyDescent="0.25">
      <c r="A613" s="318">
        <v>513071</v>
      </c>
      <c r="B613" s="19">
        <v>760081</v>
      </c>
      <c r="C613" s="30" t="s">
        <v>365</v>
      </c>
      <c r="D613" s="19">
        <v>6140</v>
      </c>
      <c r="E613" s="15" t="s">
        <v>84</v>
      </c>
      <c r="F613" s="46">
        <v>243583</v>
      </c>
      <c r="G613" s="46"/>
      <c r="H613" s="46">
        <v>0</v>
      </c>
      <c r="I613" s="46">
        <v>0</v>
      </c>
      <c r="J613" s="46">
        <v>243583</v>
      </c>
      <c r="K613" s="46">
        <f>+F613-I613</f>
        <v>243583</v>
      </c>
      <c r="L613" s="25"/>
      <c r="M613" s="46">
        <f>+F613</f>
        <v>243583</v>
      </c>
      <c r="N613" s="47">
        <v>400951.91</v>
      </c>
      <c r="O613" s="46">
        <f>+H613</f>
        <v>0</v>
      </c>
      <c r="P613" s="46">
        <f>+I613</f>
        <v>0</v>
      </c>
      <c r="Q613" s="46">
        <f t="shared" ref="Q613:Q639" si="67">+M613-P613</f>
        <v>243583</v>
      </c>
      <c r="R613" s="15"/>
      <c r="S613" s="15"/>
    </row>
    <row r="614" spans="1:19" x14ac:dyDescent="0.25">
      <c r="A614" s="318"/>
      <c r="B614" s="19">
        <v>760082</v>
      </c>
      <c r="C614" s="30" t="s">
        <v>366</v>
      </c>
      <c r="D614" s="19"/>
      <c r="E614" s="15" t="s">
        <v>84</v>
      </c>
      <c r="F614" s="46">
        <v>1380302</v>
      </c>
      <c r="G614" s="46"/>
      <c r="H614" s="46">
        <v>0</v>
      </c>
      <c r="I614" s="46">
        <v>0</v>
      </c>
      <c r="J614" s="46">
        <v>1380302</v>
      </c>
      <c r="K614" s="46">
        <f t="shared" ref="K614:K635" si="68">+F614-I614</f>
        <v>1380302</v>
      </c>
      <c r="L614" s="25"/>
      <c r="M614" s="46">
        <f t="shared" ref="M614:M639" si="69">+F614</f>
        <v>1380302</v>
      </c>
      <c r="N614" s="47">
        <v>72834.25</v>
      </c>
      <c r="O614" s="46">
        <f t="shared" ref="O614:O639" si="70">+H614</f>
        <v>0</v>
      </c>
      <c r="P614" s="46">
        <f t="shared" ref="P614:P639" si="71">+I614</f>
        <v>0</v>
      </c>
      <c r="Q614" s="46">
        <f t="shared" si="67"/>
        <v>1380302</v>
      </c>
      <c r="R614" s="15"/>
      <c r="S614" s="15"/>
    </row>
    <row r="615" spans="1:19" x14ac:dyDescent="0.25">
      <c r="A615" s="318"/>
      <c r="B615" s="19">
        <v>760001</v>
      </c>
      <c r="C615" s="30" t="s">
        <v>369</v>
      </c>
      <c r="D615" s="19">
        <v>2110</v>
      </c>
      <c r="E615" s="15" t="s">
        <v>78</v>
      </c>
      <c r="F615" s="46">
        <v>2900</v>
      </c>
      <c r="G615" s="46"/>
      <c r="H615" s="46">
        <v>0</v>
      </c>
      <c r="I615" s="46">
        <v>0</v>
      </c>
      <c r="J615" s="46">
        <v>2900</v>
      </c>
      <c r="K615" s="46">
        <f t="shared" si="68"/>
        <v>2900</v>
      </c>
      <c r="L615" s="25"/>
      <c r="M615" s="46">
        <f t="shared" si="69"/>
        <v>2900</v>
      </c>
      <c r="N615" s="46">
        <f>+G615</f>
        <v>0</v>
      </c>
      <c r="O615" s="46">
        <f t="shared" si="70"/>
        <v>0</v>
      </c>
      <c r="P615" s="46">
        <f t="shared" si="71"/>
        <v>0</v>
      </c>
      <c r="Q615" s="46">
        <f t="shared" si="67"/>
        <v>2900</v>
      </c>
      <c r="R615" s="15"/>
      <c r="S615" s="15"/>
    </row>
    <row r="616" spans="1:19" outlineLevel="1" x14ac:dyDescent="0.25">
      <c r="A616" s="318"/>
      <c r="B616" s="19"/>
      <c r="C616" s="30"/>
      <c r="D616" s="19">
        <v>2710</v>
      </c>
      <c r="E616" s="15" t="s">
        <v>20</v>
      </c>
      <c r="F616" s="46">
        <v>4240</v>
      </c>
      <c r="G616" s="46"/>
      <c r="H616" s="46">
        <v>0</v>
      </c>
      <c r="I616" s="46">
        <v>0</v>
      </c>
      <c r="J616" s="46">
        <v>4240</v>
      </c>
      <c r="K616" s="46">
        <f t="shared" si="68"/>
        <v>4240</v>
      </c>
      <c r="L616" s="25"/>
      <c r="M616" s="46">
        <f t="shared" si="69"/>
        <v>4240</v>
      </c>
      <c r="N616" s="46">
        <f t="shared" ref="N616:N639" si="72">+G616</f>
        <v>0</v>
      </c>
      <c r="O616" s="46">
        <f t="shared" si="70"/>
        <v>0</v>
      </c>
      <c r="P616" s="46">
        <f t="shared" si="71"/>
        <v>0</v>
      </c>
      <c r="Q616" s="46">
        <f t="shared" si="67"/>
        <v>4240</v>
      </c>
      <c r="R616" s="15"/>
      <c r="S616" s="15"/>
    </row>
    <row r="617" spans="1:19" outlineLevel="1" x14ac:dyDescent="0.25">
      <c r="A617" s="318"/>
      <c r="B617" s="19"/>
      <c r="C617" s="30"/>
      <c r="D617" s="19">
        <v>4412</v>
      </c>
      <c r="E617" s="15" t="s">
        <v>45</v>
      </c>
      <c r="F617" s="46">
        <v>15000</v>
      </c>
      <c r="G617" s="46"/>
      <c r="H617" s="46">
        <v>1500</v>
      </c>
      <c r="I617" s="46">
        <v>0</v>
      </c>
      <c r="J617" s="46">
        <v>15000</v>
      </c>
      <c r="K617" s="46">
        <f t="shared" si="68"/>
        <v>15000</v>
      </c>
      <c r="L617" s="25"/>
      <c r="M617" s="46">
        <f t="shared" si="69"/>
        <v>15000</v>
      </c>
      <c r="N617" s="46">
        <f t="shared" si="72"/>
        <v>0</v>
      </c>
      <c r="O617" s="46">
        <f t="shared" si="70"/>
        <v>1500</v>
      </c>
      <c r="P617" s="46">
        <f t="shared" si="71"/>
        <v>0</v>
      </c>
      <c r="Q617" s="46">
        <f t="shared" si="67"/>
        <v>15000</v>
      </c>
      <c r="R617" s="15"/>
      <c r="S617" s="15"/>
    </row>
    <row r="618" spans="1:19" x14ac:dyDescent="0.25">
      <c r="A618" s="318"/>
      <c r="B618" s="19">
        <v>760002</v>
      </c>
      <c r="C618" s="30" t="s">
        <v>370</v>
      </c>
      <c r="D618" s="19">
        <v>2110</v>
      </c>
      <c r="E618" s="15" t="s">
        <v>78</v>
      </c>
      <c r="F618" s="46">
        <v>910</v>
      </c>
      <c r="G618" s="46"/>
      <c r="H618" s="46">
        <v>0</v>
      </c>
      <c r="I618" s="46">
        <v>0</v>
      </c>
      <c r="J618" s="46">
        <v>910</v>
      </c>
      <c r="K618" s="46">
        <f t="shared" si="68"/>
        <v>910</v>
      </c>
      <c r="L618" s="25"/>
      <c r="M618" s="46">
        <f t="shared" si="69"/>
        <v>910</v>
      </c>
      <c r="N618" s="46">
        <f t="shared" si="72"/>
        <v>0</v>
      </c>
      <c r="O618" s="46">
        <f t="shared" si="70"/>
        <v>0</v>
      </c>
      <c r="P618" s="46">
        <f t="shared" si="71"/>
        <v>0</v>
      </c>
      <c r="Q618" s="46">
        <f t="shared" si="67"/>
        <v>910</v>
      </c>
      <c r="R618" s="15"/>
      <c r="S618" s="15"/>
    </row>
    <row r="619" spans="1:19" outlineLevel="1" x14ac:dyDescent="0.25">
      <c r="A619" s="318"/>
      <c r="B619" s="19"/>
      <c r="C619" s="30"/>
      <c r="D619" s="19">
        <v>2710</v>
      </c>
      <c r="E619" s="15" t="s">
        <v>20</v>
      </c>
      <c r="F619" s="46">
        <v>1183</v>
      </c>
      <c r="G619" s="46"/>
      <c r="H619" s="46">
        <v>0</v>
      </c>
      <c r="I619" s="46">
        <v>0</v>
      </c>
      <c r="J619" s="46">
        <v>1183</v>
      </c>
      <c r="K619" s="46">
        <f t="shared" si="68"/>
        <v>1183</v>
      </c>
      <c r="L619" s="25"/>
      <c r="M619" s="46">
        <f t="shared" si="69"/>
        <v>1183</v>
      </c>
      <c r="N619" s="46">
        <f t="shared" si="72"/>
        <v>0</v>
      </c>
      <c r="O619" s="46">
        <f t="shared" si="70"/>
        <v>0</v>
      </c>
      <c r="P619" s="46">
        <f t="shared" si="71"/>
        <v>0</v>
      </c>
      <c r="Q619" s="46">
        <f t="shared" si="67"/>
        <v>1183</v>
      </c>
      <c r="R619" s="15"/>
      <c r="S619" s="15"/>
    </row>
    <row r="620" spans="1:19" outlineLevel="1" x14ac:dyDescent="0.25">
      <c r="A620" s="318"/>
      <c r="B620" s="19"/>
      <c r="C620" s="30"/>
      <c r="D620" s="19">
        <v>2730</v>
      </c>
      <c r="E620" s="15" t="s">
        <v>207</v>
      </c>
      <c r="F620" s="46">
        <v>5800</v>
      </c>
      <c r="G620" s="46"/>
      <c r="H620" s="46">
        <v>0</v>
      </c>
      <c r="I620" s="46">
        <v>0</v>
      </c>
      <c r="J620" s="46">
        <v>5800</v>
      </c>
      <c r="K620" s="46">
        <f t="shared" si="68"/>
        <v>5800</v>
      </c>
      <c r="L620" s="25"/>
      <c r="M620" s="46">
        <f t="shared" si="69"/>
        <v>5800</v>
      </c>
      <c r="N620" s="46">
        <f t="shared" si="72"/>
        <v>0</v>
      </c>
      <c r="O620" s="46">
        <f t="shared" si="70"/>
        <v>0</v>
      </c>
      <c r="P620" s="46">
        <f t="shared" si="71"/>
        <v>0</v>
      </c>
      <c r="Q620" s="46">
        <f t="shared" si="67"/>
        <v>5800</v>
      </c>
      <c r="R620" s="15"/>
      <c r="S620" s="15"/>
    </row>
    <row r="621" spans="1:19" outlineLevel="1" x14ac:dyDescent="0.25">
      <c r="A621" s="318"/>
      <c r="B621" s="19"/>
      <c r="C621" s="30"/>
      <c r="D621" s="19">
        <v>3290</v>
      </c>
      <c r="E621" s="15" t="s">
        <v>29</v>
      </c>
      <c r="F621" s="46">
        <v>4547</v>
      </c>
      <c r="G621" s="46"/>
      <c r="H621" s="46">
        <v>0</v>
      </c>
      <c r="I621" s="46">
        <v>0</v>
      </c>
      <c r="J621" s="46">
        <v>4547</v>
      </c>
      <c r="K621" s="46">
        <f t="shared" si="68"/>
        <v>4547</v>
      </c>
      <c r="L621" s="25"/>
      <c r="M621" s="46">
        <f t="shared" si="69"/>
        <v>4547</v>
      </c>
      <c r="N621" s="46">
        <f t="shared" si="72"/>
        <v>0</v>
      </c>
      <c r="O621" s="46">
        <f t="shared" si="70"/>
        <v>0</v>
      </c>
      <c r="P621" s="46">
        <f t="shared" si="71"/>
        <v>0</v>
      </c>
      <c r="Q621" s="46">
        <f t="shared" si="67"/>
        <v>4547</v>
      </c>
      <c r="R621" s="15"/>
      <c r="S621" s="15"/>
    </row>
    <row r="622" spans="1:19" outlineLevel="1" x14ac:dyDescent="0.25">
      <c r="A622" s="318"/>
      <c r="B622" s="19"/>
      <c r="C622" s="30"/>
      <c r="D622" s="19">
        <v>3390</v>
      </c>
      <c r="E622" s="15" t="s">
        <v>122</v>
      </c>
      <c r="F622" s="46">
        <v>7280</v>
      </c>
      <c r="G622" s="46"/>
      <c r="H622" s="46">
        <v>0</v>
      </c>
      <c r="I622" s="46">
        <v>0</v>
      </c>
      <c r="J622" s="46">
        <v>7280</v>
      </c>
      <c r="K622" s="46">
        <f t="shared" si="68"/>
        <v>7280</v>
      </c>
      <c r="L622" s="25"/>
      <c r="M622" s="46">
        <f t="shared" si="69"/>
        <v>7280</v>
      </c>
      <c r="N622" s="46">
        <f t="shared" si="72"/>
        <v>0</v>
      </c>
      <c r="O622" s="46">
        <f t="shared" si="70"/>
        <v>0</v>
      </c>
      <c r="P622" s="46">
        <f t="shared" si="71"/>
        <v>0</v>
      </c>
      <c r="Q622" s="46">
        <f t="shared" si="67"/>
        <v>7280</v>
      </c>
      <c r="R622" s="15"/>
      <c r="S622" s="15"/>
    </row>
    <row r="623" spans="1:19" outlineLevel="1" x14ac:dyDescent="0.25">
      <c r="A623" s="318"/>
      <c r="B623" s="19"/>
      <c r="C623" s="30"/>
      <c r="D623" s="19">
        <v>3610</v>
      </c>
      <c r="E623" s="15" t="s">
        <v>121</v>
      </c>
      <c r="F623" s="46">
        <v>2688</v>
      </c>
      <c r="G623" s="46"/>
      <c r="H623" s="46">
        <v>0</v>
      </c>
      <c r="I623" s="46">
        <v>0</v>
      </c>
      <c r="J623" s="46">
        <v>2688</v>
      </c>
      <c r="K623" s="46">
        <f t="shared" si="68"/>
        <v>2688</v>
      </c>
      <c r="L623" s="25"/>
      <c r="M623" s="46">
        <f t="shared" si="69"/>
        <v>2688</v>
      </c>
      <c r="N623" s="46">
        <f t="shared" si="72"/>
        <v>0</v>
      </c>
      <c r="O623" s="46">
        <f t="shared" si="70"/>
        <v>0</v>
      </c>
      <c r="P623" s="46">
        <f t="shared" si="71"/>
        <v>0</v>
      </c>
      <c r="Q623" s="46">
        <f t="shared" si="67"/>
        <v>2688</v>
      </c>
      <c r="R623" s="15"/>
      <c r="S623" s="15"/>
    </row>
    <row r="624" spans="1:19" x14ac:dyDescent="0.25">
      <c r="A624" s="318"/>
      <c r="B624" s="19">
        <v>760003</v>
      </c>
      <c r="C624" s="30" t="s">
        <v>371</v>
      </c>
      <c r="D624" s="19">
        <v>2110</v>
      </c>
      <c r="E624" s="15" t="s">
        <v>78</v>
      </c>
      <c r="F624" s="46">
        <v>4928</v>
      </c>
      <c r="G624" s="46"/>
      <c r="H624" s="46">
        <v>0</v>
      </c>
      <c r="I624" s="46">
        <v>0</v>
      </c>
      <c r="J624" s="46">
        <v>4928</v>
      </c>
      <c r="K624" s="46">
        <f t="shared" si="68"/>
        <v>4928</v>
      </c>
      <c r="L624" s="25"/>
      <c r="M624" s="46">
        <f t="shared" si="69"/>
        <v>4928</v>
      </c>
      <c r="N624" s="46">
        <f t="shared" si="72"/>
        <v>0</v>
      </c>
      <c r="O624" s="46">
        <f t="shared" si="70"/>
        <v>0</v>
      </c>
      <c r="P624" s="46">
        <f t="shared" si="71"/>
        <v>0</v>
      </c>
      <c r="Q624" s="46">
        <f t="shared" si="67"/>
        <v>4928</v>
      </c>
      <c r="R624" s="15"/>
      <c r="S624" s="15"/>
    </row>
    <row r="625" spans="1:19" ht="15" hidden="1" customHeight="1" outlineLevel="1" x14ac:dyDescent="0.25">
      <c r="A625" s="318"/>
      <c r="B625" s="19"/>
      <c r="C625" s="30"/>
      <c r="D625" s="19">
        <v>3390</v>
      </c>
      <c r="E625" s="15" t="s">
        <v>122</v>
      </c>
      <c r="F625" s="46">
        <v>11600</v>
      </c>
      <c r="G625" s="46"/>
      <c r="H625" s="46">
        <v>0</v>
      </c>
      <c r="I625" s="46">
        <v>0</v>
      </c>
      <c r="J625" s="46">
        <v>11600</v>
      </c>
      <c r="K625" s="46">
        <f t="shared" si="68"/>
        <v>11600</v>
      </c>
      <c r="L625" s="25"/>
      <c r="M625" s="46">
        <f t="shared" si="69"/>
        <v>11600</v>
      </c>
      <c r="N625" s="46">
        <f t="shared" si="72"/>
        <v>0</v>
      </c>
      <c r="O625" s="46">
        <f t="shared" si="70"/>
        <v>0</v>
      </c>
      <c r="P625" s="46">
        <f t="shared" si="71"/>
        <v>0</v>
      </c>
      <c r="Q625" s="46">
        <f t="shared" si="67"/>
        <v>11600</v>
      </c>
      <c r="R625" s="15"/>
      <c r="S625" s="15"/>
    </row>
    <row r="626" spans="1:19" ht="15" hidden="1" customHeight="1" outlineLevel="1" x14ac:dyDescent="0.25">
      <c r="A626" s="318"/>
      <c r="B626" s="19"/>
      <c r="C626" s="30"/>
      <c r="D626" s="19">
        <v>3610</v>
      </c>
      <c r="E626" s="15" t="s">
        <v>121</v>
      </c>
      <c r="F626" s="46">
        <v>2320</v>
      </c>
      <c r="G626" s="46"/>
      <c r="H626" s="46">
        <v>0</v>
      </c>
      <c r="I626" s="46">
        <v>0</v>
      </c>
      <c r="J626" s="46">
        <v>2320</v>
      </c>
      <c r="K626" s="46">
        <f t="shared" si="68"/>
        <v>2320</v>
      </c>
      <c r="L626" s="25"/>
      <c r="M626" s="46">
        <f t="shared" si="69"/>
        <v>2320</v>
      </c>
      <c r="N626" s="46">
        <f t="shared" si="72"/>
        <v>0</v>
      </c>
      <c r="O626" s="46">
        <f t="shared" si="70"/>
        <v>0</v>
      </c>
      <c r="P626" s="46">
        <f t="shared" si="71"/>
        <v>0</v>
      </c>
      <c r="Q626" s="46">
        <f t="shared" si="67"/>
        <v>2320</v>
      </c>
      <c r="R626" s="15"/>
      <c r="S626" s="15"/>
    </row>
    <row r="627" spans="1:19" collapsed="1" x14ac:dyDescent="0.25">
      <c r="A627" s="318"/>
      <c r="B627" s="19">
        <v>760004</v>
      </c>
      <c r="C627" s="30" t="s">
        <v>372</v>
      </c>
      <c r="D627" s="19">
        <v>2110</v>
      </c>
      <c r="E627" s="15" t="s">
        <v>78</v>
      </c>
      <c r="F627" s="46">
        <v>8700</v>
      </c>
      <c r="G627" s="46"/>
      <c r="H627" s="46">
        <v>0</v>
      </c>
      <c r="I627" s="46">
        <v>0</v>
      </c>
      <c r="J627" s="46">
        <v>8700</v>
      </c>
      <c r="K627" s="46">
        <f t="shared" si="68"/>
        <v>8700</v>
      </c>
      <c r="L627" s="25"/>
      <c r="M627" s="46">
        <f t="shared" si="69"/>
        <v>8700</v>
      </c>
      <c r="N627" s="46">
        <f t="shared" si="72"/>
        <v>0</v>
      </c>
      <c r="O627" s="46">
        <f t="shared" si="70"/>
        <v>0</v>
      </c>
      <c r="P627" s="46">
        <f t="shared" si="71"/>
        <v>0</v>
      </c>
      <c r="Q627" s="46">
        <f t="shared" si="67"/>
        <v>8700</v>
      </c>
      <c r="R627" s="15"/>
      <c r="S627" s="15"/>
    </row>
    <row r="628" spans="1:19" ht="15" hidden="1" customHeight="1" outlineLevel="1" x14ac:dyDescent="0.25">
      <c r="A628" s="318"/>
      <c r="B628" s="19"/>
      <c r="C628" s="30"/>
      <c r="D628" s="19">
        <v>2710</v>
      </c>
      <c r="E628" s="15" t="s">
        <v>20</v>
      </c>
      <c r="F628" s="46">
        <v>12720</v>
      </c>
      <c r="G628" s="46"/>
      <c r="H628" s="46">
        <v>0</v>
      </c>
      <c r="I628" s="46">
        <v>0</v>
      </c>
      <c r="J628" s="46">
        <v>12720</v>
      </c>
      <c r="K628" s="46">
        <f t="shared" si="68"/>
        <v>12720</v>
      </c>
      <c r="L628" s="25"/>
      <c r="M628" s="46">
        <f t="shared" si="69"/>
        <v>12720</v>
      </c>
      <c r="N628" s="46">
        <f t="shared" si="72"/>
        <v>0</v>
      </c>
      <c r="O628" s="46">
        <f t="shared" si="70"/>
        <v>0</v>
      </c>
      <c r="P628" s="46">
        <f t="shared" si="71"/>
        <v>0</v>
      </c>
      <c r="Q628" s="46">
        <f t="shared" si="67"/>
        <v>12720</v>
      </c>
      <c r="R628" s="15"/>
      <c r="S628" s="15"/>
    </row>
    <row r="629" spans="1:19" ht="15" hidden="1" customHeight="1" outlineLevel="1" x14ac:dyDescent="0.25">
      <c r="A629" s="318"/>
      <c r="B629" s="19"/>
      <c r="C629" s="30"/>
      <c r="D629" s="19">
        <v>4412</v>
      </c>
      <c r="E629" s="15" t="s">
        <v>45</v>
      </c>
      <c r="F629" s="46">
        <v>45000</v>
      </c>
      <c r="G629" s="46"/>
      <c r="H629" s="46">
        <v>9000</v>
      </c>
      <c r="I629" s="46">
        <v>0</v>
      </c>
      <c r="J629" s="46">
        <v>45000</v>
      </c>
      <c r="K629" s="46">
        <f t="shared" si="68"/>
        <v>45000</v>
      </c>
      <c r="L629" s="25"/>
      <c r="M629" s="46">
        <f t="shared" si="69"/>
        <v>45000</v>
      </c>
      <c r="N629" s="46">
        <f t="shared" si="72"/>
        <v>0</v>
      </c>
      <c r="O629" s="46">
        <f t="shared" si="70"/>
        <v>9000</v>
      </c>
      <c r="P629" s="46">
        <f t="shared" si="71"/>
        <v>0</v>
      </c>
      <c r="Q629" s="46">
        <f t="shared" si="67"/>
        <v>45000</v>
      </c>
      <c r="R629" s="15"/>
      <c r="S629" s="15"/>
    </row>
    <row r="630" spans="1:19" collapsed="1" x14ac:dyDescent="0.25">
      <c r="A630" s="318"/>
      <c r="B630" s="19">
        <v>760005</v>
      </c>
      <c r="C630" s="30" t="s">
        <v>373</v>
      </c>
      <c r="D630" s="19">
        <v>2110</v>
      </c>
      <c r="E630" s="15" t="s">
        <v>78</v>
      </c>
      <c r="F630" s="46">
        <v>19471</v>
      </c>
      <c r="G630" s="46"/>
      <c r="H630" s="46">
        <v>0</v>
      </c>
      <c r="I630" s="46">
        <v>0</v>
      </c>
      <c r="J630" s="46">
        <v>19471</v>
      </c>
      <c r="K630" s="46">
        <f t="shared" si="68"/>
        <v>19471</v>
      </c>
      <c r="L630" s="25"/>
      <c r="M630" s="46">
        <f t="shared" si="69"/>
        <v>19471</v>
      </c>
      <c r="N630" s="46">
        <f t="shared" si="72"/>
        <v>0</v>
      </c>
      <c r="O630" s="46">
        <f t="shared" si="70"/>
        <v>0</v>
      </c>
      <c r="P630" s="46">
        <f t="shared" si="71"/>
        <v>0</v>
      </c>
      <c r="Q630" s="46">
        <f t="shared" si="67"/>
        <v>19471</v>
      </c>
      <c r="R630" s="15"/>
      <c r="S630" s="15"/>
    </row>
    <row r="631" spans="1:19" ht="15" hidden="1" customHeight="1" outlineLevel="1" x14ac:dyDescent="0.25">
      <c r="A631" s="318"/>
      <c r="B631" s="19"/>
      <c r="C631" s="30"/>
      <c r="D631" s="19">
        <v>2710</v>
      </c>
      <c r="E631" s="15" t="s">
        <v>20</v>
      </c>
      <c r="F631" s="46">
        <v>2227</v>
      </c>
      <c r="G631" s="46"/>
      <c r="H631" s="46">
        <v>0</v>
      </c>
      <c r="I631" s="46">
        <v>0</v>
      </c>
      <c r="J631" s="46">
        <v>2227</v>
      </c>
      <c r="K631" s="46">
        <f t="shared" si="68"/>
        <v>2227</v>
      </c>
      <c r="L631" s="25"/>
      <c r="M631" s="46">
        <f t="shared" si="69"/>
        <v>2227</v>
      </c>
      <c r="N631" s="46">
        <f t="shared" si="72"/>
        <v>0</v>
      </c>
      <c r="O631" s="46">
        <f t="shared" si="70"/>
        <v>0</v>
      </c>
      <c r="P631" s="46">
        <f t="shared" si="71"/>
        <v>0</v>
      </c>
      <c r="Q631" s="46">
        <f t="shared" si="67"/>
        <v>2227</v>
      </c>
      <c r="R631" s="15"/>
      <c r="S631" s="15"/>
    </row>
    <row r="632" spans="1:19" ht="15" hidden="1" customHeight="1" outlineLevel="1" x14ac:dyDescent="0.25">
      <c r="A632" s="318"/>
      <c r="B632" s="19"/>
      <c r="C632" s="30"/>
      <c r="D632" s="19">
        <v>3290</v>
      </c>
      <c r="E632" s="15" t="s">
        <v>29</v>
      </c>
      <c r="F632" s="46">
        <v>86695</v>
      </c>
      <c r="G632" s="46"/>
      <c r="H632" s="46">
        <v>0</v>
      </c>
      <c r="I632" s="46">
        <v>0</v>
      </c>
      <c r="J632" s="46">
        <v>86695</v>
      </c>
      <c r="K632" s="46">
        <f t="shared" si="68"/>
        <v>86695</v>
      </c>
      <c r="L632" s="25"/>
      <c r="M632" s="46">
        <f t="shared" si="69"/>
        <v>86695</v>
      </c>
      <c r="N632" s="46">
        <f t="shared" si="72"/>
        <v>0</v>
      </c>
      <c r="O632" s="46">
        <f t="shared" si="70"/>
        <v>0</v>
      </c>
      <c r="P632" s="46">
        <f t="shared" si="71"/>
        <v>0</v>
      </c>
      <c r="Q632" s="46">
        <f t="shared" si="67"/>
        <v>86695</v>
      </c>
      <c r="R632" s="15"/>
      <c r="S632" s="15"/>
    </row>
    <row r="633" spans="1:19" ht="15" hidden="1" customHeight="1" outlineLevel="1" x14ac:dyDescent="0.25">
      <c r="A633" s="318"/>
      <c r="B633" s="19"/>
      <c r="C633" s="30"/>
      <c r="D633" s="19">
        <v>3390</v>
      </c>
      <c r="E633" s="15" t="s">
        <v>122</v>
      </c>
      <c r="F633" s="46">
        <v>67163</v>
      </c>
      <c r="G633" s="46"/>
      <c r="H633" s="46">
        <v>0</v>
      </c>
      <c r="I633" s="46">
        <v>0</v>
      </c>
      <c r="J633" s="46">
        <v>67163</v>
      </c>
      <c r="K633" s="46">
        <f t="shared" si="68"/>
        <v>67163</v>
      </c>
      <c r="L633" s="25"/>
      <c r="M633" s="46">
        <f t="shared" si="69"/>
        <v>67163</v>
      </c>
      <c r="N633" s="46">
        <f t="shared" si="72"/>
        <v>0</v>
      </c>
      <c r="O633" s="46">
        <f t="shared" si="70"/>
        <v>0</v>
      </c>
      <c r="P633" s="46">
        <f t="shared" si="71"/>
        <v>0</v>
      </c>
      <c r="Q633" s="46">
        <f t="shared" si="67"/>
        <v>67163</v>
      </c>
      <c r="R633" s="15"/>
      <c r="S633" s="15"/>
    </row>
    <row r="634" spans="1:19" ht="15" hidden="1" customHeight="1" outlineLevel="1" x14ac:dyDescent="0.25">
      <c r="A634" s="318"/>
      <c r="B634" s="19"/>
      <c r="C634" s="30"/>
      <c r="D634" s="19">
        <v>3610</v>
      </c>
      <c r="E634" s="15" t="s">
        <v>121</v>
      </c>
      <c r="F634" s="46">
        <v>5380</v>
      </c>
      <c r="G634" s="46"/>
      <c r="H634" s="46">
        <v>0</v>
      </c>
      <c r="I634" s="46">
        <v>0</v>
      </c>
      <c r="J634" s="46">
        <v>5380</v>
      </c>
      <c r="K634" s="46">
        <f t="shared" si="68"/>
        <v>5380</v>
      </c>
      <c r="L634" s="25"/>
      <c r="M634" s="46">
        <f t="shared" si="69"/>
        <v>5380</v>
      </c>
      <c r="N634" s="46">
        <f t="shared" si="72"/>
        <v>0</v>
      </c>
      <c r="O634" s="46">
        <f t="shared" si="70"/>
        <v>0</v>
      </c>
      <c r="P634" s="46">
        <f t="shared" si="71"/>
        <v>0</v>
      </c>
      <c r="Q634" s="46">
        <f t="shared" si="67"/>
        <v>5380</v>
      </c>
      <c r="R634" s="15"/>
      <c r="S634" s="15"/>
    </row>
    <row r="635" spans="1:19" collapsed="1" x14ac:dyDescent="0.25">
      <c r="A635" s="318"/>
      <c r="B635" s="19">
        <v>760006</v>
      </c>
      <c r="C635" s="30" t="s">
        <v>374</v>
      </c>
      <c r="D635" s="19">
        <v>2110</v>
      </c>
      <c r="E635" s="15" t="s">
        <v>78</v>
      </c>
      <c r="F635" s="46">
        <v>19431</v>
      </c>
      <c r="G635" s="46"/>
      <c r="H635" s="46">
        <v>0</v>
      </c>
      <c r="I635" s="46">
        <v>0</v>
      </c>
      <c r="J635" s="46">
        <v>19431</v>
      </c>
      <c r="K635" s="46">
        <f t="shared" si="68"/>
        <v>19431</v>
      </c>
      <c r="L635" s="25"/>
      <c r="M635" s="46">
        <f t="shared" si="69"/>
        <v>19431</v>
      </c>
      <c r="N635" s="46">
        <f t="shared" si="72"/>
        <v>0</v>
      </c>
      <c r="O635" s="46">
        <f t="shared" si="70"/>
        <v>0</v>
      </c>
      <c r="P635" s="46">
        <f t="shared" si="71"/>
        <v>0</v>
      </c>
      <c r="Q635" s="46">
        <f t="shared" si="67"/>
        <v>19431</v>
      </c>
      <c r="R635" s="15"/>
      <c r="S635" s="15"/>
    </row>
    <row r="636" spans="1:19" ht="15" hidden="1" customHeight="1" outlineLevel="1" x14ac:dyDescent="0.25">
      <c r="A636" s="318"/>
      <c r="B636" s="19"/>
      <c r="C636" s="30"/>
      <c r="D636" s="19">
        <v>2730</v>
      </c>
      <c r="E636" s="15" t="s">
        <v>207</v>
      </c>
      <c r="F636" s="46">
        <v>5464</v>
      </c>
      <c r="G636" s="46"/>
      <c r="H636" s="46">
        <v>0</v>
      </c>
      <c r="I636" s="46">
        <v>0</v>
      </c>
      <c r="J636" s="46">
        <v>5464</v>
      </c>
      <c r="K636" s="46">
        <f>+F636-G636-I636</f>
        <v>5464</v>
      </c>
      <c r="L636" s="25"/>
      <c r="M636" s="46">
        <f t="shared" si="69"/>
        <v>5464</v>
      </c>
      <c r="N636" s="46">
        <f t="shared" si="72"/>
        <v>0</v>
      </c>
      <c r="O636" s="46">
        <f t="shared" si="70"/>
        <v>0</v>
      </c>
      <c r="P636" s="46">
        <f t="shared" si="71"/>
        <v>0</v>
      </c>
      <c r="Q636" s="46">
        <f t="shared" si="67"/>
        <v>5464</v>
      </c>
    </row>
    <row r="637" spans="1:19" ht="15" hidden="1" customHeight="1" outlineLevel="1" x14ac:dyDescent="0.25">
      <c r="A637" s="318"/>
      <c r="B637" s="19"/>
      <c r="C637" s="30"/>
      <c r="D637" s="19">
        <v>3290</v>
      </c>
      <c r="E637" s="15" t="s">
        <v>29</v>
      </c>
      <c r="F637" s="46">
        <v>22852</v>
      </c>
      <c r="G637" s="46"/>
      <c r="H637" s="46">
        <v>0</v>
      </c>
      <c r="I637" s="46">
        <v>0</v>
      </c>
      <c r="J637" s="46">
        <v>22852</v>
      </c>
      <c r="K637" s="46">
        <f>+F637-G637-I637</f>
        <v>22852</v>
      </c>
      <c r="L637" s="25"/>
      <c r="M637" s="46">
        <f t="shared" si="69"/>
        <v>22852</v>
      </c>
      <c r="N637" s="46">
        <f t="shared" si="72"/>
        <v>0</v>
      </c>
      <c r="O637" s="46">
        <f t="shared" si="70"/>
        <v>0</v>
      </c>
      <c r="P637" s="46">
        <f t="shared" si="71"/>
        <v>0</v>
      </c>
      <c r="Q637" s="46">
        <f t="shared" si="67"/>
        <v>22852</v>
      </c>
    </row>
    <row r="638" spans="1:19" ht="15" hidden="1" customHeight="1" outlineLevel="1" x14ac:dyDescent="0.25">
      <c r="A638" s="318"/>
      <c r="B638" s="19"/>
      <c r="C638" s="30"/>
      <c r="D638" s="19">
        <v>3390</v>
      </c>
      <c r="E638" s="15" t="s">
        <v>122</v>
      </c>
      <c r="F638" s="46">
        <v>51203</v>
      </c>
      <c r="G638" s="46"/>
      <c r="H638" s="46">
        <v>0</v>
      </c>
      <c r="I638" s="46">
        <v>0</v>
      </c>
      <c r="J638" s="46">
        <v>51203</v>
      </c>
      <c r="K638" s="46">
        <f>+F638-G638-I638</f>
        <v>51203</v>
      </c>
      <c r="L638" s="25"/>
      <c r="M638" s="46">
        <f t="shared" si="69"/>
        <v>51203</v>
      </c>
      <c r="N638" s="46">
        <f t="shared" si="72"/>
        <v>0</v>
      </c>
      <c r="O638" s="46">
        <f t="shared" si="70"/>
        <v>0</v>
      </c>
      <c r="P638" s="46">
        <f t="shared" si="71"/>
        <v>0</v>
      </c>
      <c r="Q638" s="46">
        <f t="shared" si="67"/>
        <v>51203</v>
      </c>
    </row>
    <row r="639" spans="1:19" ht="15" hidden="1" customHeight="1" outlineLevel="1" x14ac:dyDescent="0.25">
      <c r="A639" s="318"/>
      <c r="B639" s="19"/>
      <c r="C639" s="30"/>
      <c r="D639" s="19">
        <v>3610</v>
      </c>
      <c r="E639" s="15" t="s">
        <v>121</v>
      </c>
      <c r="F639" s="46">
        <v>6270</v>
      </c>
      <c r="G639" s="46"/>
      <c r="H639" s="46">
        <v>0</v>
      </c>
      <c r="I639" s="46">
        <v>0</v>
      </c>
      <c r="J639" s="46">
        <v>6270</v>
      </c>
      <c r="K639" s="46">
        <f>+F639-G639-I639</f>
        <v>6270</v>
      </c>
      <c r="L639" s="25"/>
      <c r="M639" s="46">
        <f t="shared" si="69"/>
        <v>6270</v>
      </c>
      <c r="N639" s="46">
        <f t="shared" si="72"/>
        <v>0</v>
      </c>
      <c r="O639" s="46">
        <f t="shared" si="70"/>
        <v>0</v>
      </c>
      <c r="P639" s="46">
        <f t="shared" si="71"/>
        <v>0</v>
      </c>
      <c r="Q639" s="46">
        <f t="shared" si="67"/>
        <v>6270</v>
      </c>
    </row>
    <row r="640" spans="1:19" collapsed="1" x14ac:dyDescent="0.25">
      <c r="B640" s="23"/>
      <c r="C640" s="22" t="s">
        <v>383</v>
      </c>
      <c r="D640" s="23"/>
      <c r="E640" s="22"/>
      <c r="F640" s="48">
        <f t="shared" ref="F640:K640" si="73">SUM(F613:F639)</f>
        <v>2039857</v>
      </c>
      <c r="G640" s="48">
        <f t="shared" si="73"/>
        <v>0</v>
      </c>
      <c r="H640" s="48">
        <f t="shared" si="73"/>
        <v>10500</v>
      </c>
      <c r="I640" s="48">
        <f t="shared" si="73"/>
        <v>0</v>
      </c>
      <c r="J640" s="48">
        <f t="shared" si="73"/>
        <v>2039857</v>
      </c>
      <c r="K640" s="48">
        <f t="shared" si="73"/>
        <v>2039857</v>
      </c>
      <c r="L640" s="22"/>
      <c r="M640" s="48">
        <f>SUM(M613:M639)</f>
        <v>2039857</v>
      </c>
      <c r="N640" s="48">
        <f>SUM(N613:N639)</f>
        <v>473786.16</v>
      </c>
      <c r="O640" s="48">
        <f>SUM(O613:O639)</f>
        <v>10500</v>
      </c>
      <c r="P640" s="48">
        <f>SUM(P613:P639)</f>
        <v>0</v>
      </c>
      <c r="Q640" s="48">
        <f>SUM(Q613:Q639)</f>
        <v>2039857</v>
      </c>
    </row>
    <row r="641" spans="1:19" x14ac:dyDescent="0.25">
      <c r="C641" s="5"/>
      <c r="D641" s="5"/>
      <c r="E641" s="5"/>
      <c r="J641" s="43">
        <f>+J635+J630+J627+J624+J618+J615+J614+J613</f>
        <v>1680225</v>
      </c>
    </row>
    <row r="642" spans="1:19" s="5" customFormat="1" x14ac:dyDescent="0.25">
      <c r="B642" s="18"/>
      <c r="F642" s="43"/>
      <c r="G642" s="43"/>
      <c r="H642" s="43"/>
      <c r="I642" s="43"/>
      <c r="J642" s="43"/>
      <c r="K642" s="43"/>
      <c r="M642" s="43"/>
      <c r="N642" s="43"/>
      <c r="O642" s="43"/>
      <c r="P642" s="43"/>
      <c r="Q642" s="43"/>
    </row>
    <row r="643" spans="1:19" x14ac:dyDescent="0.25">
      <c r="A643" s="318">
        <v>513111</v>
      </c>
      <c r="B643" s="19">
        <v>116000</v>
      </c>
      <c r="C643" s="30" t="s">
        <v>246</v>
      </c>
      <c r="D643" s="19">
        <v>6140</v>
      </c>
      <c r="E643" s="15" t="s">
        <v>84</v>
      </c>
      <c r="F643" s="46">
        <v>0</v>
      </c>
      <c r="G643" s="46"/>
      <c r="H643" s="46">
        <v>0</v>
      </c>
      <c r="I643" s="46">
        <v>0</v>
      </c>
      <c r="J643" s="46">
        <v>0</v>
      </c>
      <c r="K643" s="46">
        <f>+F643-I643</f>
        <v>0</v>
      </c>
      <c r="L643" s="25"/>
      <c r="M643" s="46">
        <f>+F643</f>
        <v>0</v>
      </c>
      <c r="N643" s="46">
        <f>+G643</f>
        <v>0</v>
      </c>
      <c r="O643" s="46">
        <f>+H643</f>
        <v>0</v>
      </c>
      <c r="P643" s="46">
        <f>+I643</f>
        <v>0</v>
      </c>
      <c r="Q643" s="46">
        <f>+M643-P643</f>
        <v>0</v>
      </c>
      <c r="R643" s="15"/>
      <c r="S643" s="15"/>
    </row>
    <row r="644" spans="1:19" ht="36.75" x14ac:dyDescent="0.25">
      <c r="A644" s="318"/>
      <c r="B644" s="19">
        <v>116031</v>
      </c>
      <c r="C644" s="32" t="s">
        <v>429</v>
      </c>
      <c r="D644" s="19"/>
      <c r="E644" s="15" t="s">
        <v>84</v>
      </c>
      <c r="F644" s="46">
        <v>1918649.8399999999</v>
      </c>
      <c r="G644" s="46">
        <v>519862.18</v>
      </c>
      <c r="H644" s="46">
        <v>0</v>
      </c>
      <c r="I644" s="46">
        <v>1690594.02</v>
      </c>
      <c r="J644" s="46">
        <v>228055.81999999983</v>
      </c>
      <c r="K644" s="46">
        <f t="shared" ref="K644:K655" si="74">+F644-I644</f>
        <v>228055.81999999983</v>
      </c>
      <c r="L644" s="25"/>
      <c r="M644" s="46">
        <f t="shared" ref="M644:M655" si="75">+F644</f>
        <v>1918649.8399999999</v>
      </c>
      <c r="N644" s="46">
        <f t="shared" ref="N644:N655" si="76">+G644</f>
        <v>519862.18</v>
      </c>
      <c r="O644" s="46">
        <f t="shared" ref="O644:O655" si="77">+H644</f>
        <v>0</v>
      </c>
      <c r="P644" s="46">
        <f t="shared" ref="P644:P655" si="78">+I644</f>
        <v>1690594.02</v>
      </c>
      <c r="Q644" s="46">
        <f t="shared" ref="Q644:Q655" si="79">+M644-P644</f>
        <v>228055.81999999983</v>
      </c>
      <c r="R644" s="15">
        <v>100</v>
      </c>
      <c r="S644" s="15">
        <v>88</v>
      </c>
    </row>
    <row r="645" spans="1:19" ht="24.75" x14ac:dyDescent="0.25">
      <c r="A645" s="318"/>
      <c r="B645" s="19">
        <v>116032</v>
      </c>
      <c r="C645" s="32" t="s">
        <v>430</v>
      </c>
      <c r="D645" s="19"/>
      <c r="E645" s="15" t="s">
        <v>84</v>
      </c>
      <c r="F645" s="46">
        <v>1702233.85</v>
      </c>
      <c r="G645" s="46">
        <v>462587.6</v>
      </c>
      <c r="H645" s="46">
        <v>0</v>
      </c>
      <c r="I645" s="46">
        <v>1400187.24</v>
      </c>
      <c r="J645" s="46">
        <v>302046.6100000001</v>
      </c>
      <c r="K645" s="46">
        <f t="shared" si="74"/>
        <v>302046.6100000001</v>
      </c>
      <c r="L645" s="25"/>
      <c r="M645" s="46">
        <f t="shared" si="75"/>
        <v>1702233.85</v>
      </c>
      <c r="N645" s="46">
        <f t="shared" si="76"/>
        <v>462587.6</v>
      </c>
      <c r="O645" s="46">
        <f t="shared" si="77"/>
        <v>0</v>
      </c>
      <c r="P645" s="46">
        <f t="shared" si="78"/>
        <v>1400187.24</v>
      </c>
      <c r="Q645" s="46">
        <f t="shared" si="79"/>
        <v>302046.6100000001</v>
      </c>
      <c r="R645" s="15">
        <v>100</v>
      </c>
      <c r="S645" s="15">
        <v>82</v>
      </c>
    </row>
    <row r="646" spans="1:19" ht="36.75" x14ac:dyDescent="0.25">
      <c r="A646" s="318"/>
      <c r="B646" s="19">
        <v>116033</v>
      </c>
      <c r="C646" s="32" t="s">
        <v>431</v>
      </c>
      <c r="D646" s="19"/>
      <c r="E646" s="15" t="s">
        <v>84</v>
      </c>
      <c r="F646" s="46">
        <v>1549773.22</v>
      </c>
      <c r="G646" s="46">
        <v>428450.34</v>
      </c>
      <c r="H646" s="46">
        <v>0</v>
      </c>
      <c r="I646" s="46">
        <v>1173543.3</v>
      </c>
      <c r="J646" s="46">
        <v>376229.91999999993</v>
      </c>
      <c r="K646" s="46">
        <f t="shared" si="74"/>
        <v>376229.91999999993</v>
      </c>
      <c r="L646" s="25"/>
      <c r="M646" s="46">
        <f t="shared" si="75"/>
        <v>1549773.22</v>
      </c>
      <c r="N646" s="46">
        <f t="shared" si="76"/>
        <v>428450.34</v>
      </c>
      <c r="O646" s="46">
        <f t="shared" si="77"/>
        <v>0</v>
      </c>
      <c r="P646" s="46">
        <f t="shared" si="78"/>
        <v>1173543.3</v>
      </c>
      <c r="Q646" s="46">
        <f t="shared" si="79"/>
        <v>376229.91999999993</v>
      </c>
      <c r="R646" s="15">
        <v>97</v>
      </c>
      <c r="S646" s="15">
        <v>76</v>
      </c>
    </row>
    <row r="647" spans="1:19" x14ac:dyDescent="0.25">
      <c r="A647" s="318"/>
      <c r="B647" s="19">
        <v>116034</v>
      </c>
      <c r="C647" s="30" t="s">
        <v>432</v>
      </c>
      <c r="D647" s="19"/>
      <c r="E647" s="15" t="s">
        <v>84</v>
      </c>
      <c r="F647" s="46">
        <v>749622.37</v>
      </c>
      <c r="G647" s="46">
        <v>207232.82</v>
      </c>
      <c r="H647" s="46">
        <v>0</v>
      </c>
      <c r="I647" s="46">
        <v>491565.38</v>
      </c>
      <c r="J647" s="46">
        <v>258056.99</v>
      </c>
      <c r="K647" s="46">
        <f t="shared" si="74"/>
        <v>258056.99</v>
      </c>
      <c r="L647" s="25"/>
      <c r="M647" s="46">
        <f t="shared" si="75"/>
        <v>749622.37</v>
      </c>
      <c r="N647" s="46">
        <f t="shared" si="76"/>
        <v>207232.82</v>
      </c>
      <c r="O647" s="46">
        <f t="shared" si="77"/>
        <v>0</v>
      </c>
      <c r="P647" s="46">
        <f t="shared" si="78"/>
        <v>491565.38</v>
      </c>
      <c r="Q647" s="46">
        <f t="shared" si="79"/>
        <v>258056.99</v>
      </c>
      <c r="R647" s="15">
        <v>100</v>
      </c>
      <c r="S647" s="15">
        <v>66</v>
      </c>
    </row>
    <row r="648" spans="1:19" x14ac:dyDescent="0.25">
      <c r="A648" s="318"/>
      <c r="B648" s="19">
        <v>116036</v>
      </c>
      <c r="C648" s="30" t="s">
        <v>249</v>
      </c>
      <c r="D648" s="19">
        <v>2110</v>
      </c>
      <c r="E648" s="15" t="s">
        <v>78</v>
      </c>
      <c r="F648" s="46">
        <v>5369</v>
      </c>
      <c r="G648" s="46"/>
      <c r="H648" s="46">
        <v>0</v>
      </c>
      <c r="I648" s="46">
        <v>4254.1499999999996</v>
      </c>
      <c r="J648" s="46">
        <v>1114.8500000000004</v>
      </c>
      <c r="K648" s="46">
        <f t="shared" si="74"/>
        <v>1114.8500000000004</v>
      </c>
      <c r="L648" s="25"/>
      <c r="M648" s="46">
        <f t="shared" si="75"/>
        <v>5369</v>
      </c>
      <c r="N648" s="46">
        <f t="shared" si="76"/>
        <v>0</v>
      </c>
      <c r="O648" s="46">
        <f t="shared" si="77"/>
        <v>0</v>
      </c>
      <c r="P648" s="46">
        <f t="shared" si="78"/>
        <v>4254.1499999999996</v>
      </c>
      <c r="Q648" s="46">
        <f t="shared" si="79"/>
        <v>1114.8500000000004</v>
      </c>
      <c r="R648" s="15">
        <v>50</v>
      </c>
      <c r="S648" s="15">
        <v>50</v>
      </c>
    </row>
    <row r="649" spans="1:19" ht="15" customHeight="1" outlineLevel="1" x14ac:dyDescent="0.25">
      <c r="A649" s="318"/>
      <c r="B649" s="19"/>
      <c r="C649" s="30"/>
      <c r="D649" s="19">
        <v>2140</v>
      </c>
      <c r="E649" s="15" t="s">
        <v>125</v>
      </c>
      <c r="F649" s="46">
        <v>15551.72</v>
      </c>
      <c r="G649" s="46"/>
      <c r="H649" s="46">
        <v>0</v>
      </c>
      <c r="I649" s="46">
        <v>9150.4699999999993</v>
      </c>
      <c r="J649" s="46">
        <v>6401.25</v>
      </c>
      <c r="K649" s="46">
        <f t="shared" si="74"/>
        <v>6401.25</v>
      </c>
      <c r="L649" s="25"/>
      <c r="M649" s="46">
        <f t="shared" si="75"/>
        <v>15551.72</v>
      </c>
      <c r="N649" s="46">
        <f t="shared" si="76"/>
        <v>0</v>
      </c>
      <c r="O649" s="46">
        <f t="shared" si="77"/>
        <v>0</v>
      </c>
      <c r="P649" s="46">
        <f t="shared" si="78"/>
        <v>9150.4699999999993</v>
      </c>
      <c r="Q649" s="46">
        <f t="shared" si="79"/>
        <v>6401.25</v>
      </c>
      <c r="R649" s="15"/>
      <c r="S649" s="15"/>
    </row>
    <row r="650" spans="1:19" ht="15" customHeight="1" outlineLevel="1" x14ac:dyDescent="0.25">
      <c r="A650" s="318"/>
      <c r="B650" s="19"/>
      <c r="C650" s="30"/>
      <c r="D650" s="19">
        <v>2610</v>
      </c>
      <c r="E650" s="15" t="s">
        <v>2</v>
      </c>
      <c r="F650" s="46">
        <v>22000</v>
      </c>
      <c r="G650" s="46"/>
      <c r="H650" s="46">
        <v>0</v>
      </c>
      <c r="I650" s="46">
        <v>22000</v>
      </c>
      <c r="J650" s="46">
        <v>0</v>
      </c>
      <c r="K650" s="46">
        <f t="shared" si="74"/>
        <v>0</v>
      </c>
      <c r="L650" s="25"/>
      <c r="M650" s="46">
        <f t="shared" si="75"/>
        <v>22000</v>
      </c>
      <c r="N650" s="46">
        <f t="shared" si="76"/>
        <v>0</v>
      </c>
      <c r="O650" s="46">
        <f t="shared" si="77"/>
        <v>0</v>
      </c>
      <c r="P650" s="46">
        <f t="shared" si="78"/>
        <v>22000</v>
      </c>
      <c r="Q650" s="46">
        <f t="shared" si="79"/>
        <v>0</v>
      </c>
      <c r="R650" s="15"/>
      <c r="S650" s="15"/>
    </row>
    <row r="651" spans="1:19" ht="15" customHeight="1" outlineLevel="1" x14ac:dyDescent="0.25">
      <c r="A651" s="318"/>
      <c r="B651" s="19"/>
      <c r="C651" s="30"/>
      <c r="D651" s="19">
        <v>2960</v>
      </c>
      <c r="E651" s="15" t="s">
        <v>149</v>
      </c>
      <c r="F651" s="46">
        <v>14400</v>
      </c>
      <c r="G651" s="46"/>
      <c r="H651" s="46">
        <v>0</v>
      </c>
      <c r="I651" s="46">
        <v>0</v>
      </c>
      <c r="J651" s="46">
        <v>14400</v>
      </c>
      <c r="K651" s="46">
        <f t="shared" si="74"/>
        <v>14400</v>
      </c>
      <c r="L651" s="25"/>
      <c r="M651" s="46">
        <f t="shared" si="75"/>
        <v>14400</v>
      </c>
      <c r="N651" s="46">
        <f t="shared" si="76"/>
        <v>0</v>
      </c>
      <c r="O651" s="46">
        <f t="shared" si="77"/>
        <v>0</v>
      </c>
      <c r="P651" s="46">
        <f t="shared" si="78"/>
        <v>0</v>
      </c>
      <c r="Q651" s="46">
        <f t="shared" si="79"/>
        <v>14400</v>
      </c>
      <c r="R651" s="15"/>
      <c r="S651" s="15"/>
    </row>
    <row r="652" spans="1:19" ht="15" customHeight="1" outlineLevel="1" x14ac:dyDescent="0.25">
      <c r="A652" s="318"/>
      <c r="B652" s="19"/>
      <c r="C652" s="30"/>
      <c r="D652" s="19">
        <v>3520</v>
      </c>
      <c r="E652" s="15" t="s">
        <v>86</v>
      </c>
      <c r="F652" s="46">
        <v>10000</v>
      </c>
      <c r="G652" s="46"/>
      <c r="H652" s="46">
        <v>0</v>
      </c>
      <c r="I652" s="46">
        <v>0</v>
      </c>
      <c r="J652" s="46">
        <v>10000</v>
      </c>
      <c r="K652" s="46">
        <f t="shared" si="74"/>
        <v>10000</v>
      </c>
      <c r="L652" s="25"/>
      <c r="M652" s="46">
        <f t="shared" si="75"/>
        <v>10000</v>
      </c>
      <c r="N652" s="46">
        <f t="shared" si="76"/>
        <v>0</v>
      </c>
      <c r="O652" s="46">
        <f t="shared" si="77"/>
        <v>0</v>
      </c>
      <c r="P652" s="46">
        <f t="shared" si="78"/>
        <v>0</v>
      </c>
      <c r="Q652" s="46">
        <f t="shared" si="79"/>
        <v>10000</v>
      </c>
      <c r="R652" s="15"/>
      <c r="S652" s="15"/>
    </row>
    <row r="653" spans="1:19" ht="15" customHeight="1" outlineLevel="1" x14ac:dyDescent="0.25">
      <c r="A653" s="318"/>
      <c r="B653" s="19"/>
      <c r="C653" s="30"/>
      <c r="D653" s="19">
        <v>3550</v>
      </c>
      <c r="E653" s="15" t="s">
        <v>114</v>
      </c>
      <c r="F653" s="46">
        <v>6399.9999999999991</v>
      </c>
      <c r="G653" s="46"/>
      <c r="H653" s="46">
        <v>0</v>
      </c>
      <c r="I653" s="46">
        <v>1593.88</v>
      </c>
      <c r="J653" s="46">
        <v>4806.119999999999</v>
      </c>
      <c r="K653" s="46">
        <f t="shared" si="74"/>
        <v>4806.119999999999</v>
      </c>
      <c r="L653" s="25"/>
      <c r="M653" s="46">
        <f t="shared" si="75"/>
        <v>6399.9999999999991</v>
      </c>
      <c r="N653" s="46">
        <f t="shared" si="76"/>
        <v>0</v>
      </c>
      <c r="O653" s="46">
        <f t="shared" si="77"/>
        <v>0</v>
      </c>
      <c r="P653" s="46">
        <f t="shared" si="78"/>
        <v>1593.88</v>
      </c>
      <c r="Q653" s="46">
        <f t="shared" si="79"/>
        <v>4806.119999999999</v>
      </c>
      <c r="R653" s="15"/>
      <c r="S653" s="15"/>
    </row>
    <row r="654" spans="1:19" ht="15" customHeight="1" outlineLevel="1" x14ac:dyDescent="0.25">
      <c r="A654" s="318"/>
      <c r="B654" s="19"/>
      <c r="C654" s="30"/>
      <c r="D654" s="19">
        <v>6140</v>
      </c>
      <c r="E654" s="15" t="s">
        <v>84</v>
      </c>
      <c r="F654" s="46">
        <v>0</v>
      </c>
      <c r="G654" s="46"/>
      <c r="H654" s="46">
        <v>0</v>
      </c>
      <c r="I654" s="46">
        <v>0</v>
      </c>
      <c r="J654" s="46">
        <v>0</v>
      </c>
      <c r="K654" s="46">
        <f t="shared" si="74"/>
        <v>0</v>
      </c>
      <c r="L654" s="25"/>
      <c r="M654" s="46">
        <f t="shared" si="75"/>
        <v>0</v>
      </c>
      <c r="N654" s="46">
        <f t="shared" si="76"/>
        <v>0</v>
      </c>
      <c r="O654" s="46">
        <f t="shared" si="77"/>
        <v>0</v>
      </c>
      <c r="P654" s="46">
        <f t="shared" si="78"/>
        <v>0</v>
      </c>
      <c r="Q654" s="46">
        <f t="shared" si="79"/>
        <v>0</v>
      </c>
      <c r="R654" s="15"/>
      <c r="S654" s="15"/>
    </row>
    <row r="655" spans="1:19" x14ac:dyDescent="0.25">
      <c r="A655" s="318"/>
      <c r="B655" s="19">
        <v>116035</v>
      </c>
      <c r="C655" s="30" t="s">
        <v>288</v>
      </c>
      <c r="D655" s="19"/>
      <c r="E655" s="15" t="s">
        <v>84</v>
      </c>
      <c r="F655" s="46">
        <v>6000</v>
      </c>
      <c r="G655" s="46"/>
      <c r="H655" s="46">
        <v>0</v>
      </c>
      <c r="I655" s="46">
        <v>6000</v>
      </c>
      <c r="J655" s="46">
        <v>0</v>
      </c>
      <c r="K655" s="46">
        <f t="shared" si="74"/>
        <v>0</v>
      </c>
      <c r="L655" s="25"/>
      <c r="M655" s="46">
        <f t="shared" si="75"/>
        <v>6000</v>
      </c>
      <c r="N655" s="46">
        <f t="shared" si="76"/>
        <v>0</v>
      </c>
      <c r="O655" s="46">
        <f t="shared" si="77"/>
        <v>0</v>
      </c>
      <c r="P655" s="46">
        <f t="shared" si="78"/>
        <v>6000</v>
      </c>
      <c r="Q655" s="46">
        <f t="shared" si="79"/>
        <v>0</v>
      </c>
      <c r="R655" s="15">
        <v>100</v>
      </c>
      <c r="S655" s="15">
        <v>100</v>
      </c>
    </row>
    <row r="656" spans="1:19" x14ac:dyDescent="0.25">
      <c r="A656" s="22"/>
      <c r="B656" s="23"/>
      <c r="C656" s="22" t="s">
        <v>384</v>
      </c>
      <c r="D656" s="23"/>
      <c r="E656" s="22"/>
      <c r="F656" s="48">
        <f t="shared" ref="F656:K656" si="80">SUM(F643:F655)</f>
        <v>6000000</v>
      </c>
      <c r="G656" s="48">
        <f t="shared" si="80"/>
        <v>1618132.9400000002</v>
      </c>
      <c r="H656" s="48">
        <f t="shared" si="80"/>
        <v>0</v>
      </c>
      <c r="I656" s="48">
        <f t="shared" si="80"/>
        <v>4798888.4399999995</v>
      </c>
      <c r="J656" s="48">
        <f t="shared" si="80"/>
        <v>1201111.56</v>
      </c>
      <c r="K656" s="48">
        <f t="shared" si="80"/>
        <v>1201111.56</v>
      </c>
      <c r="L656" s="22"/>
      <c r="M656" s="48">
        <f>SUM(M643:M655)</f>
        <v>6000000</v>
      </c>
      <c r="N656" s="48">
        <f>SUM(N643:N655)</f>
        <v>1618132.9400000002</v>
      </c>
      <c r="O656" s="48">
        <f>SUM(O643:O655)</f>
        <v>0</v>
      </c>
      <c r="P656" s="48">
        <f>SUM(P643:P655)</f>
        <v>4798888.4399999995</v>
      </c>
      <c r="Q656" s="48">
        <f>SUM(Q643:Q655)</f>
        <v>1201111.56</v>
      </c>
    </row>
    <row r="657" spans="1:19" s="5" customFormat="1" hidden="1" x14ac:dyDescent="0.25">
      <c r="A657" s="22"/>
      <c r="B657" s="23"/>
      <c r="C657" s="31"/>
      <c r="D657" s="23"/>
      <c r="E657" s="22"/>
      <c r="F657" s="48"/>
      <c r="G657" s="48"/>
      <c r="H657" s="48"/>
      <c r="I657" s="48"/>
      <c r="J657" s="48"/>
      <c r="K657" s="48"/>
      <c r="L657" s="22"/>
      <c r="M657" s="48">
        <f>+M655+M648+M647+M646+M645+M644</f>
        <v>5931648.2799999993</v>
      </c>
      <c r="N657" s="48">
        <f>+N655+N648+N647+N646+N645+N644</f>
        <v>1618132.94</v>
      </c>
      <c r="O657" s="48">
        <f>+O655+O648+O647+O646+O645+O644</f>
        <v>0</v>
      </c>
      <c r="P657" s="48">
        <f>+P655+P648+P647+P646+P645+P644</f>
        <v>4766144.09</v>
      </c>
      <c r="Q657" s="48">
        <f>+Q655+Q648+Q647+Q646+Q645+Q644</f>
        <v>1165504.19</v>
      </c>
    </row>
    <row r="658" spans="1:19" x14ac:dyDescent="0.25">
      <c r="C658" s="5"/>
      <c r="D658" s="5"/>
      <c r="E658" s="5"/>
    </row>
    <row r="659" spans="1:19" ht="24.75" x14ac:dyDescent="0.25">
      <c r="A659" s="318">
        <v>513151</v>
      </c>
      <c r="B659" s="19">
        <v>156041</v>
      </c>
      <c r="C659" s="33" t="s">
        <v>400</v>
      </c>
      <c r="D659" s="19">
        <v>6140</v>
      </c>
      <c r="E659" s="15" t="s">
        <v>84</v>
      </c>
      <c r="F659" s="46">
        <v>629731.98</v>
      </c>
      <c r="G659" s="56">
        <v>303220.73</v>
      </c>
      <c r="H659" s="46">
        <v>0</v>
      </c>
      <c r="I659" s="46">
        <v>0</v>
      </c>
      <c r="J659" s="46">
        <v>629731.98</v>
      </c>
      <c r="K659" s="46">
        <f>+F659-I659</f>
        <v>629731.98</v>
      </c>
      <c r="L659" s="25"/>
      <c r="M659" s="46">
        <f>+F659</f>
        <v>629731.98</v>
      </c>
      <c r="N659" s="46">
        <f>+G659</f>
        <v>303220.73</v>
      </c>
      <c r="O659" s="46">
        <f>+H659</f>
        <v>0</v>
      </c>
      <c r="P659" s="46">
        <f>+I659</f>
        <v>0</v>
      </c>
      <c r="Q659" s="46">
        <f>+M659-P659</f>
        <v>629731.98</v>
      </c>
      <c r="R659" s="15">
        <v>19</v>
      </c>
      <c r="S659" s="15"/>
    </row>
    <row r="660" spans="1:19" ht="24.75" x14ac:dyDescent="0.25">
      <c r="A660" s="318"/>
      <c r="B660" s="19">
        <v>156042</v>
      </c>
      <c r="C660" s="33" t="s">
        <v>433</v>
      </c>
      <c r="D660" s="19"/>
      <c r="E660" s="15" t="s">
        <v>84</v>
      </c>
      <c r="F660" s="46">
        <v>907801.68</v>
      </c>
      <c r="G660" s="56">
        <v>441204.44</v>
      </c>
      <c r="H660" s="46">
        <v>0</v>
      </c>
      <c r="I660" s="46">
        <v>0</v>
      </c>
      <c r="J660" s="46">
        <v>907801.68</v>
      </c>
      <c r="K660" s="46">
        <f t="shared" ref="K660:K698" si="81">+F660-I660</f>
        <v>907801.68</v>
      </c>
      <c r="L660" s="25"/>
      <c r="M660" s="46">
        <f t="shared" ref="M660:M698" si="82">+F660</f>
        <v>907801.68</v>
      </c>
      <c r="N660" s="46">
        <f t="shared" ref="N660:N669" si="83">+G660</f>
        <v>441204.44</v>
      </c>
      <c r="O660" s="46">
        <f t="shared" ref="O660:O698" si="84">+H660</f>
        <v>0</v>
      </c>
      <c r="P660" s="46">
        <f t="shared" ref="P660:P698" si="85">+I660</f>
        <v>0</v>
      </c>
      <c r="Q660" s="46">
        <f t="shared" ref="Q660:Q698" si="86">+M660-P660</f>
        <v>907801.68</v>
      </c>
      <c r="R660" s="15">
        <v>53</v>
      </c>
      <c r="S660" s="15"/>
    </row>
    <row r="661" spans="1:19" ht="24.75" x14ac:dyDescent="0.25">
      <c r="A661" s="318"/>
      <c r="B661" s="19">
        <v>156043</v>
      </c>
      <c r="C661" s="33" t="s">
        <v>434</v>
      </c>
      <c r="D661" s="19"/>
      <c r="E661" s="15" t="s">
        <v>84</v>
      </c>
      <c r="F661" s="46">
        <v>883733.04</v>
      </c>
      <c r="G661" s="56">
        <v>431058.69</v>
      </c>
      <c r="H661" s="46">
        <v>0</v>
      </c>
      <c r="I661" s="46">
        <v>0</v>
      </c>
      <c r="J661" s="46">
        <v>883733.04</v>
      </c>
      <c r="K661" s="46">
        <f t="shared" si="81"/>
        <v>883733.04</v>
      </c>
      <c r="L661" s="25"/>
      <c r="M661" s="46">
        <f t="shared" si="82"/>
        <v>883733.04</v>
      </c>
      <c r="N661" s="46">
        <f t="shared" si="83"/>
        <v>431058.69</v>
      </c>
      <c r="O661" s="46">
        <f t="shared" si="84"/>
        <v>0</v>
      </c>
      <c r="P661" s="46">
        <f t="shared" si="85"/>
        <v>0</v>
      </c>
      <c r="Q661" s="46">
        <f t="shared" si="86"/>
        <v>883733.04</v>
      </c>
      <c r="R661" s="15">
        <v>23</v>
      </c>
      <c r="S661" s="15"/>
    </row>
    <row r="662" spans="1:19" ht="24.75" x14ac:dyDescent="0.25">
      <c r="A662" s="318"/>
      <c r="B662" s="19">
        <v>156044</v>
      </c>
      <c r="C662" s="32" t="s">
        <v>401</v>
      </c>
      <c r="D662" s="19"/>
      <c r="E662" s="15" t="s">
        <v>84</v>
      </c>
      <c r="F662" s="46">
        <v>761698</v>
      </c>
      <c r="G662" s="56">
        <v>369451.64</v>
      </c>
      <c r="H662" s="46">
        <v>0</v>
      </c>
      <c r="I662" s="46">
        <v>0</v>
      </c>
      <c r="J662" s="46">
        <v>761698</v>
      </c>
      <c r="K662" s="46">
        <f t="shared" si="81"/>
        <v>761698</v>
      </c>
      <c r="L662" s="25"/>
      <c r="M662" s="46">
        <f t="shared" si="82"/>
        <v>761698</v>
      </c>
      <c r="N662" s="46">
        <f t="shared" si="83"/>
        <v>369451.64</v>
      </c>
      <c r="O662" s="46">
        <f t="shared" si="84"/>
        <v>0</v>
      </c>
      <c r="P662" s="46">
        <f t="shared" si="85"/>
        <v>0</v>
      </c>
      <c r="Q662" s="46">
        <f t="shared" si="86"/>
        <v>761698</v>
      </c>
      <c r="R662" s="15">
        <v>30</v>
      </c>
      <c r="S662" s="15"/>
    </row>
    <row r="663" spans="1:19" ht="24.75" x14ac:dyDescent="0.25">
      <c r="A663" s="318"/>
      <c r="B663" s="19">
        <v>156045</v>
      </c>
      <c r="C663" s="32" t="s">
        <v>402</v>
      </c>
      <c r="D663" s="19"/>
      <c r="E663" s="15" t="s">
        <v>84</v>
      </c>
      <c r="F663" s="46">
        <v>757472.85</v>
      </c>
      <c r="G663" s="56">
        <v>366122.4</v>
      </c>
      <c r="H663" s="46">
        <v>0</v>
      </c>
      <c r="I663" s="46">
        <v>0</v>
      </c>
      <c r="J663" s="46">
        <v>757472.85</v>
      </c>
      <c r="K663" s="46">
        <f t="shared" si="81"/>
        <v>757472.85</v>
      </c>
      <c r="L663" s="25"/>
      <c r="M663" s="46">
        <f t="shared" si="82"/>
        <v>757472.85</v>
      </c>
      <c r="N663" s="46">
        <f t="shared" si="83"/>
        <v>366122.4</v>
      </c>
      <c r="O663" s="46">
        <f t="shared" si="84"/>
        <v>0</v>
      </c>
      <c r="P663" s="46">
        <f t="shared" si="85"/>
        <v>0</v>
      </c>
      <c r="Q663" s="46">
        <f t="shared" si="86"/>
        <v>757472.85</v>
      </c>
      <c r="R663" s="15">
        <v>26</v>
      </c>
      <c r="S663" s="15"/>
    </row>
    <row r="664" spans="1:19" ht="24.75" x14ac:dyDescent="0.25">
      <c r="A664" s="318"/>
      <c r="B664" s="19">
        <v>156046</v>
      </c>
      <c r="C664" s="32" t="s">
        <v>403</v>
      </c>
      <c r="D664" s="19"/>
      <c r="E664" s="15" t="s">
        <v>84</v>
      </c>
      <c r="F664" s="46">
        <v>801915.38</v>
      </c>
      <c r="G664" s="56">
        <v>389994.37</v>
      </c>
      <c r="H664" s="46">
        <v>0</v>
      </c>
      <c r="I664" s="46">
        <v>0</v>
      </c>
      <c r="J664" s="46">
        <v>801915.38</v>
      </c>
      <c r="K664" s="46">
        <f t="shared" si="81"/>
        <v>801915.38</v>
      </c>
      <c r="L664" s="25"/>
      <c r="M664" s="46">
        <f t="shared" si="82"/>
        <v>801915.38</v>
      </c>
      <c r="N664" s="46">
        <f t="shared" si="83"/>
        <v>389994.37</v>
      </c>
      <c r="O664" s="46">
        <f t="shared" si="84"/>
        <v>0</v>
      </c>
      <c r="P664" s="46">
        <f t="shared" si="85"/>
        <v>0</v>
      </c>
      <c r="Q664" s="46">
        <f t="shared" si="86"/>
        <v>801915.38</v>
      </c>
      <c r="R664" s="15">
        <v>26</v>
      </c>
      <c r="S664" s="15"/>
    </row>
    <row r="665" spans="1:19" ht="24.75" x14ac:dyDescent="0.25">
      <c r="A665" s="318"/>
      <c r="B665" s="19">
        <v>156047</v>
      </c>
      <c r="C665" s="32" t="s">
        <v>404</v>
      </c>
      <c r="D665" s="19"/>
      <c r="E665" s="15" t="s">
        <v>84</v>
      </c>
      <c r="F665" s="46">
        <v>518053.62</v>
      </c>
      <c r="G665" s="56">
        <v>247175.96</v>
      </c>
      <c r="H665" s="46">
        <v>0</v>
      </c>
      <c r="I665" s="46">
        <v>0</v>
      </c>
      <c r="J665" s="46">
        <v>518053.62</v>
      </c>
      <c r="K665" s="46">
        <f t="shared" si="81"/>
        <v>518053.62</v>
      </c>
      <c r="L665" s="25"/>
      <c r="M665" s="46">
        <f t="shared" si="82"/>
        <v>518053.62</v>
      </c>
      <c r="N665" s="46">
        <f t="shared" si="83"/>
        <v>247175.96</v>
      </c>
      <c r="O665" s="46">
        <f t="shared" si="84"/>
        <v>0</v>
      </c>
      <c r="P665" s="46">
        <f t="shared" si="85"/>
        <v>0</v>
      </c>
      <c r="Q665" s="46">
        <f t="shared" si="86"/>
        <v>518053.62</v>
      </c>
      <c r="R665" s="15">
        <v>37</v>
      </c>
      <c r="S665" s="15"/>
    </row>
    <row r="666" spans="1:19" ht="24.75" x14ac:dyDescent="0.25">
      <c r="A666" s="318"/>
      <c r="B666" s="19">
        <v>156048</v>
      </c>
      <c r="C666" s="32" t="s">
        <v>444</v>
      </c>
      <c r="D666" s="19"/>
      <c r="E666" s="15" t="s">
        <v>84</v>
      </c>
      <c r="F666" s="46">
        <v>650133.05000000005</v>
      </c>
      <c r="G666" s="56">
        <v>319285.74</v>
      </c>
      <c r="H666" s="46">
        <v>0</v>
      </c>
      <c r="I666" s="46">
        <v>0</v>
      </c>
      <c r="J666" s="46">
        <v>650133.05000000005</v>
      </c>
      <c r="K666" s="46">
        <f t="shared" si="81"/>
        <v>650133.05000000005</v>
      </c>
      <c r="L666" s="25"/>
      <c r="M666" s="46">
        <f t="shared" si="82"/>
        <v>650133.05000000005</v>
      </c>
      <c r="N666" s="46">
        <f t="shared" si="83"/>
        <v>319285.74</v>
      </c>
      <c r="O666" s="46">
        <f t="shared" si="84"/>
        <v>0</v>
      </c>
      <c r="P666" s="46">
        <f t="shared" si="85"/>
        <v>0</v>
      </c>
      <c r="Q666" s="46">
        <f t="shared" si="86"/>
        <v>650133.05000000005</v>
      </c>
      <c r="R666" s="15">
        <v>33</v>
      </c>
      <c r="S666" s="15"/>
    </row>
    <row r="667" spans="1:19" ht="24.75" x14ac:dyDescent="0.25">
      <c r="A667" s="318"/>
      <c r="B667" s="19">
        <v>156049</v>
      </c>
      <c r="C667" s="32" t="s">
        <v>445</v>
      </c>
      <c r="D667" s="19"/>
      <c r="E667" s="15" t="s">
        <v>84</v>
      </c>
      <c r="F667" s="46">
        <v>1173769.69</v>
      </c>
      <c r="G667" s="46"/>
      <c r="H667" s="46">
        <v>0</v>
      </c>
      <c r="I667" s="46">
        <v>0</v>
      </c>
      <c r="J667" s="46">
        <v>1173769.69</v>
      </c>
      <c r="K667" s="46">
        <f t="shared" si="81"/>
        <v>1173769.69</v>
      </c>
      <c r="L667" s="25"/>
      <c r="M667" s="46">
        <f t="shared" si="82"/>
        <v>1173769.69</v>
      </c>
      <c r="N667" s="46">
        <f t="shared" si="83"/>
        <v>0</v>
      </c>
      <c r="O667" s="46">
        <f t="shared" si="84"/>
        <v>0</v>
      </c>
      <c r="P667" s="46">
        <f t="shared" si="85"/>
        <v>0</v>
      </c>
      <c r="Q667" s="46">
        <f t="shared" si="86"/>
        <v>1173769.69</v>
      </c>
      <c r="R667" s="15"/>
      <c r="S667" s="15"/>
    </row>
    <row r="668" spans="1:19" ht="36.75" x14ac:dyDescent="0.25">
      <c r="A668" s="318"/>
      <c r="B668" s="19">
        <v>156410</v>
      </c>
      <c r="C668" s="32" t="s">
        <v>446</v>
      </c>
      <c r="D668" s="19"/>
      <c r="E668" s="15" t="s">
        <v>84</v>
      </c>
      <c r="F668" s="46">
        <v>2553795.1</v>
      </c>
      <c r="G668" s="46"/>
      <c r="H668" s="46">
        <v>0</v>
      </c>
      <c r="I668" s="46">
        <v>0</v>
      </c>
      <c r="J668" s="46">
        <v>2553795.1</v>
      </c>
      <c r="K668" s="46">
        <f t="shared" si="81"/>
        <v>2553795.1</v>
      </c>
      <c r="L668" s="25"/>
      <c r="M668" s="46">
        <f t="shared" si="82"/>
        <v>2553795.1</v>
      </c>
      <c r="N668" s="46">
        <f t="shared" si="83"/>
        <v>0</v>
      </c>
      <c r="O668" s="46">
        <f t="shared" si="84"/>
        <v>0</v>
      </c>
      <c r="P668" s="46">
        <f t="shared" si="85"/>
        <v>0</v>
      </c>
      <c r="Q668" s="46">
        <f t="shared" si="86"/>
        <v>2553795.1</v>
      </c>
      <c r="R668" s="15"/>
      <c r="S668" s="15"/>
    </row>
    <row r="669" spans="1:19" x14ac:dyDescent="0.25">
      <c r="A669" s="318"/>
      <c r="B669" s="19">
        <v>156411</v>
      </c>
      <c r="C669" s="32" t="s">
        <v>271</v>
      </c>
      <c r="D669" s="19"/>
      <c r="E669" s="15" t="s">
        <v>84</v>
      </c>
      <c r="F669" s="46">
        <v>1468308.01</v>
      </c>
      <c r="G669" s="46"/>
      <c r="H669" s="46">
        <v>0</v>
      </c>
      <c r="I669" s="46">
        <v>0</v>
      </c>
      <c r="J669" s="46">
        <v>1468308.01</v>
      </c>
      <c r="K669" s="46">
        <f t="shared" si="81"/>
        <v>1468308.01</v>
      </c>
      <c r="L669" s="25"/>
      <c r="M669" s="46">
        <f t="shared" si="82"/>
        <v>1468308.01</v>
      </c>
      <c r="N669" s="46">
        <f t="shared" si="83"/>
        <v>0</v>
      </c>
      <c r="O669" s="46">
        <f t="shared" si="84"/>
        <v>0</v>
      </c>
      <c r="P669" s="46">
        <f t="shared" si="85"/>
        <v>0</v>
      </c>
      <c r="Q669" s="46">
        <f t="shared" si="86"/>
        <v>1468308.01</v>
      </c>
      <c r="R669" s="15"/>
      <c r="S669" s="15"/>
    </row>
    <row r="670" spans="1:19" x14ac:dyDescent="0.25">
      <c r="A670" s="318"/>
      <c r="B670" s="19">
        <v>156412</v>
      </c>
      <c r="C670" s="32" t="s">
        <v>272</v>
      </c>
      <c r="D670" s="19"/>
      <c r="E670" s="15" t="s">
        <v>84</v>
      </c>
      <c r="F670" s="46">
        <v>1805856.69</v>
      </c>
      <c r="G670" s="46"/>
      <c r="H670" s="46">
        <v>0</v>
      </c>
      <c r="I670" s="46">
        <v>0</v>
      </c>
      <c r="J670" s="46">
        <v>1805856.69</v>
      </c>
      <c r="K670" s="46">
        <f t="shared" si="81"/>
        <v>1805856.69</v>
      </c>
      <c r="L670" s="25"/>
      <c r="M670" s="46">
        <f t="shared" si="82"/>
        <v>1805856.69</v>
      </c>
      <c r="N670" s="47">
        <v>622182.59</v>
      </c>
      <c r="O670" s="46">
        <f t="shared" si="84"/>
        <v>0</v>
      </c>
      <c r="P670" s="46">
        <f t="shared" si="85"/>
        <v>0</v>
      </c>
      <c r="Q670" s="46">
        <f t="shared" si="86"/>
        <v>1805856.69</v>
      </c>
      <c r="R670" s="15"/>
      <c r="S670" s="15"/>
    </row>
    <row r="671" spans="1:19" ht="24.75" x14ac:dyDescent="0.25">
      <c r="A671" s="318"/>
      <c r="B671" s="19">
        <v>156418</v>
      </c>
      <c r="C671" s="32" t="s">
        <v>447</v>
      </c>
      <c r="D671" s="19"/>
      <c r="E671" s="15" t="s">
        <v>84</v>
      </c>
      <c r="F671" s="46">
        <v>2328921.7200000002</v>
      </c>
      <c r="G671" s="46"/>
      <c r="H671" s="46">
        <v>0</v>
      </c>
      <c r="I671" s="46">
        <v>0</v>
      </c>
      <c r="J671" s="46">
        <v>2328921.7200000002</v>
      </c>
      <c r="K671" s="46">
        <f t="shared" si="81"/>
        <v>2328921.7200000002</v>
      </c>
      <c r="L671" s="25"/>
      <c r="M671" s="46">
        <f t="shared" si="82"/>
        <v>2328921.7200000002</v>
      </c>
      <c r="N671" s="46">
        <f>+G671</f>
        <v>0</v>
      </c>
      <c r="O671" s="46">
        <f t="shared" si="84"/>
        <v>0</v>
      </c>
      <c r="P671" s="46">
        <f t="shared" si="85"/>
        <v>0</v>
      </c>
      <c r="Q671" s="46">
        <f t="shared" si="86"/>
        <v>2328921.7200000002</v>
      </c>
      <c r="R671" s="15"/>
      <c r="S671" s="15"/>
    </row>
    <row r="672" spans="1:19" ht="24.75" x14ac:dyDescent="0.25">
      <c r="A672" s="318"/>
      <c r="B672" s="19">
        <v>156419</v>
      </c>
      <c r="C672" s="32" t="s">
        <v>448</v>
      </c>
      <c r="D672" s="19"/>
      <c r="E672" s="15" t="s">
        <v>84</v>
      </c>
      <c r="F672" s="46">
        <v>2678307.9</v>
      </c>
      <c r="G672" s="46"/>
      <c r="H672" s="46">
        <v>0</v>
      </c>
      <c r="I672" s="46">
        <v>0</v>
      </c>
      <c r="J672" s="46">
        <v>2678307.9</v>
      </c>
      <c r="K672" s="46">
        <f t="shared" si="81"/>
        <v>2678307.9</v>
      </c>
      <c r="L672" s="25"/>
      <c r="M672" s="46">
        <f t="shared" si="82"/>
        <v>2678307.9</v>
      </c>
      <c r="N672" s="46">
        <f t="shared" ref="N672:N698" si="87">+G672</f>
        <v>0</v>
      </c>
      <c r="O672" s="46">
        <f t="shared" si="84"/>
        <v>0</v>
      </c>
      <c r="P672" s="46">
        <f t="shared" si="85"/>
        <v>0</v>
      </c>
      <c r="Q672" s="46">
        <f t="shared" si="86"/>
        <v>2678307.9</v>
      </c>
      <c r="R672" s="15"/>
      <c r="S672" s="15"/>
    </row>
    <row r="673" spans="1:19" ht="24.75" x14ac:dyDescent="0.25">
      <c r="A673" s="318"/>
      <c r="B673" s="19">
        <v>156421</v>
      </c>
      <c r="C673" s="32" t="s">
        <v>449</v>
      </c>
      <c r="D673" s="19"/>
      <c r="E673" s="15" t="s">
        <v>84</v>
      </c>
      <c r="F673" s="46">
        <v>2218783.88</v>
      </c>
      <c r="G673" s="46">
        <v>1035408.56</v>
      </c>
      <c r="H673" s="46">
        <v>0</v>
      </c>
      <c r="I673" s="46">
        <v>0</v>
      </c>
      <c r="J673" s="46">
        <v>2218783.88</v>
      </c>
      <c r="K673" s="46">
        <f t="shared" si="81"/>
        <v>2218783.88</v>
      </c>
      <c r="L673" s="25"/>
      <c r="M673" s="46">
        <f t="shared" si="82"/>
        <v>2218783.88</v>
      </c>
      <c r="N673" s="46">
        <f t="shared" si="87"/>
        <v>1035408.56</v>
      </c>
      <c r="O673" s="46">
        <f t="shared" si="84"/>
        <v>0</v>
      </c>
      <c r="P673" s="46">
        <f t="shared" si="85"/>
        <v>0</v>
      </c>
      <c r="Q673" s="46">
        <f t="shared" si="86"/>
        <v>2218783.88</v>
      </c>
      <c r="R673" s="15"/>
      <c r="S673" s="15"/>
    </row>
    <row r="674" spans="1:19" x14ac:dyDescent="0.25">
      <c r="A674" s="318"/>
      <c r="B674" s="19">
        <v>156413</v>
      </c>
      <c r="C674" s="32" t="s">
        <v>451</v>
      </c>
      <c r="D674" s="19"/>
      <c r="E674" s="15" t="s">
        <v>84</v>
      </c>
      <c r="F674" s="46">
        <v>15576586.49</v>
      </c>
      <c r="G674" s="56">
        <v>7038783.46</v>
      </c>
      <c r="H674" s="46">
        <v>0</v>
      </c>
      <c r="I674" s="46">
        <v>0</v>
      </c>
      <c r="J674" s="46">
        <v>15576586.49</v>
      </c>
      <c r="K674" s="46">
        <f t="shared" si="81"/>
        <v>15576586.49</v>
      </c>
      <c r="L674" s="25"/>
      <c r="M674" s="46">
        <f t="shared" si="82"/>
        <v>15576586.49</v>
      </c>
      <c r="N674" s="46">
        <f t="shared" si="87"/>
        <v>7038783.46</v>
      </c>
      <c r="O674" s="46">
        <f t="shared" si="84"/>
        <v>0</v>
      </c>
      <c r="P674" s="46">
        <f t="shared" si="85"/>
        <v>0</v>
      </c>
      <c r="Q674" s="46">
        <f t="shared" si="86"/>
        <v>15576586.49</v>
      </c>
      <c r="R674" s="15">
        <v>3</v>
      </c>
      <c r="S674" s="15"/>
    </row>
    <row r="675" spans="1:19" x14ac:dyDescent="0.25">
      <c r="A675" s="318"/>
      <c r="B675" s="19">
        <v>156414</v>
      </c>
      <c r="C675" s="32" t="s">
        <v>298</v>
      </c>
      <c r="D675" s="19"/>
      <c r="E675" s="15" t="s">
        <v>84</v>
      </c>
      <c r="F675" s="46">
        <v>3996087.06</v>
      </c>
      <c r="G675" s="56">
        <v>1760033.42</v>
      </c>
      <c r="H675" s="46">
        <v>0</v>
      </c>
      <c r="I675" s="46">
        <v>0</v>
      </c>
      <c r="J675" s="46">
        <v>3996087.06</v>
      </c>
      <c r="K675" s="46">
        <f t="shared" si="81"/>
        <v>3996087.06</v>
      </c>
      <c r="L675" s="25"/>
      <c r="M675" s="46">
        <f t="shared" si="82"/>
        <v>3996087.06</v>
      </c>
      <c r="N675" s="46">
        <f t="shared" si="87"/>
        <v>1760033.42</v>
      </c>
      <c r="O675" s="46">
        <f t="shared" si="84"/>
        <v>0</v>
      </c>
      <c r="P675" s="46">
        <f t="shared" si="85"/>
        <v>0</v>
      </c>
      <c r="Q675" s="46">
        <f t="shared" si="86"/>
        <v>3996087.06</v>
      </c>
      <c r="R675" s="15">
        <v>8</v>
      </c>
      <c r="S675" s="15"/>
    </row>
    <row r="676" spans="1:19" x14ac:dyDescent="0.25">
      <c r="A676" s="318"/>
      <c r="B676" s="19">
        <v>156423</v>
      </c>
      <c r="C676" s="30" t="s">
        <v>299</v>
      </c>
      <c r="D676" s="19">
        <v>2110</v>
      </c>
      <c r="E676" s="15" t="s">
        <v>78</v>
      </c>
      <c r="F676" s="46">
        <v>15000</v>
      </c>
      <c r="G676" s="46"/>
      <c r="H676" s="46">
        <v>11478.05</v>
      </c>
      <c r="I676" s="46">
        <v>0</v>
      </c>
      <c r="J676" s="46">
        <v>15000</v>
      </c>
      <c r="K676" s="46">
        <f t="shared" si="81"/>
        <v>15000</v>
      </c>
      <c r="L676" s="25"/>
      <c r="M676" s="46">
        <f t="shared" si="82"/>
        <v>15000</v>
      </c>
      <c r="N676" s="46">
        <f t="shared" si="87"/>
        <v>0</v>
      </c>
      <c r="O676" s="46">
        <f t="shared" si="84"/>
        <v>11478.05</v>
      </c>
      <c r="P676" s="46">
        <f t="shared" si="85"/>
        <v>0</v>
      </c>
      <c r="Q676" s="46">
        <f t="shared" si="86"/>
        <v>15000</v>
      </c>
      <c r="R676" s="15"/>
      <c r="S676" s="15"/>
    </row>
    <row r="677" spans="1:19" ht="15" hidden="1" customHeight="1" outlineLevel="1" x14ac:dyDescent="0.25">
      <c r="A677" s="318"/>
      <c r="B677" s="19"/>
      <c r="C677" s="30"/>
      <c r="D677" s="19">
        <v>2140</v>
      </c>
      <c r="E677" s="15" t="s">
        <v>125</v>
      </c>
      <c r="F677" s="46">
        <v>25000</v>
      </c>
      <c r="G677" s="46"/>
      <c r="H677" s="46">
        <v>17028.66</v>
      </c>
      <c r="I677" s="46">
        <v>0</v>
      </c>
      <c r="J677" s="46">
        <v>25000</v>
      </c>
      <c r="K677" s="46">
        <f t="shared" si="81"/>
        <v>25000</v>
      </c>
      <c r="L677" s="25"/>
      <c r="M677" s="46">
        <f t="shared" si="82"/>
        <v>25000</v>
      </c>
      <c r="N677" s="46">
        <f t="shared" si="87"/>
        <v>0</v>
      </c>
      <c r="O677" s="46">
        <f t="shared" si="84"/>
        <v>17028.66</v>
      </c>
      <c r="P677" s="46">
        <f t="shared" si="85"/>
        <v>0</v>
      </c>
      <c r="Q677" s="46">
        <f t="shared" si="86"/>
        <v>25000</v>
      </c>
      <c r="R677" s="15"/>
      <c r="S677" s="15"/>
    </row>
    <row r="678" spans="1:19" ht="15" hidden="1" customHeight="1" outlineLevel="1" x14ac:dyDescent="0.25">
      <c r="A678" s="318"/>
      <c r="B678" s="19"/>
      <c r="C678" s="30"/>
      <c r="D678" s="19">
        <v>2150</v>
      </c>
      <c r="E678" s="15" t="s">
        <v>118</v>
      </c>
      <c r="F678" s="46">
        <v>1000</v>
      </c>
      <c r="G678" s="46"/>
      <c r="H678" s="46">
        <v>0</v>
      </c>
      <c r="I678" s="46">
        <v>0</v>
      </c>
      <c r="J678" s="46">
        <v>1000</v>
      </c>
      <c r="K678" s="46">
        <f t="shared" si="81"/>
        <v>1000</v>
      </c>
      <c r="L678" s="25"/>
      <c r="M678" s="46">
        <f t="shared" si="82"/>
        <v>1000</v>
      </c>
      <c r="N678" s="46">
        <f t="shared" si="87"/>
        <v>0</v>
      </c>
      <c r="O678" s="46">
        <f t="shared" si="84"/>
        <v>0</v>
      </c>
      <c r="P678" s="46">
        <f t="shared" si="85"/>
        <v>0</v>
      </c>
      <c r="Q678" s="46">
        <f t="shared" si="86"/>
        <v>1000</v>
      </c>
      <c r="R678" s="15"/>
      <c r="S678" s="15"/>
    </row>
    <row r="679" spans="1:19" ht="15" hidden="1" customHeight="1" outlineLevel="1" x14ac:dyDescent="0.25">
      <c r="A679" s="318"/>
      <c r="B679" s="19"/>
      <c r="C679" s="30"/>
      <c r="D679" s="19">
        <v>2610</v>
      </c>
      <c r="E679" s="15" t="s">
        <v>2</v>
      </c>
      <c r="F679" s="46">
        <v>36239</v>
      </c>
      <c r="G679" s="46"/>
      <c r="H679" s="46">
        <v>0</v>
      </c>
      <c r="I679" s="46">
        <v>0</v>
      </c>
      <c r="J679" s="46">
        <v>36239</v>
      </c>
      <c r="K679" s="46">
        <f t="shared" si="81"/>
        <v>36239</v>
      </c>
      <c r="L679" s="25"/>
      <c r="M679" s="46">
        <f t="shared" si="82"/>
        <v>36239</v>
      </c>
      <c r="N679" s="46">
        <f t="shared" si="87"/>
        <v>0</v>
      </c>
      <c r="O679" s="46">
        <f t="shared" si="84"/>
        <v>0</v>
      </c>
      <c r="P679" s="46">
        <f t="shared" si="85"/>
        <v>0</v>
      </c>
      <c r="Q679" s="46">
        <f t="shared" si="86"/>
        <v>36239</v>
      </c>
      <c r="R679" s="15"/>
      <c r="S679" s="15"/>
    </row>
    <row r="680" spans="1:19" ht="15" hidden="1" customHeight="1" outlineLevel="1" x14ac:dyDescent="0.25">
      <c r="A680" s="318"/>
      <c r="B680" s="19"/>
      <c r="C680" s="30"/>
      <c r="D680" s="19">
        <v>2720</v>
      </c>
      <c r="E680" s="15" t="s">
        <v>91</v>
      </c>
      <c r="F680" s="46">
        <v>10000</v>
      </c>
      <c r="G680" s="46"/>
      <c r="H680" s="46">
        <v>8914.6</v>
      </c>
      <c r="I680" s="46">
        <v>0</v>
      </c>
      <c r="J680" s="46">
        <v>10000</v>
      </c>
      <c r="K680" s="46">
        <f t="shared" si="81"/>
        <v>10000</v>
      </c>
      <c r="L680" s="25"/>
      <c r="M680" s="46">
        <f t="shared" si="82"/>
        <v>10000</v>
      </c>
      <c r="N680" s="46">
        <f t="shared" si="87"/>
        <v>0</v>
      </c>
      <c r="O680" s="46">
        <f t="shared" si="84"/>
        <v>8914.6</v>
      </c>
      <c r="P680" s="46">
        <f t="shared" si="85"/>
        <v>0</v>
      </c>
      <c r="Q680" s="46">
        <f t="shared" si="86"/>
        <v>10000</v>
      </c>
      <c r="R680" s="15"/>
      <c r="S680" s="15"/>
    </row>
    <row r="681" spans="1:19" ht="15" hidden="1" customHeight="1" outlineLevel="1" x14ac:dyDescent="0.25">
      <c r="A681" s="318"/>
      <c r="B681" s="19"/>
      <c r="C681" s="30"/>
      <c r="D681" s="19">
        <v>2910</v>
      </c>
      <c r="E681" s="15" t="s">
        <v>22</v>
      </c>
      <c r="F681" s="46">
        <v>5000</v>
      </c>
      <c r="G681" s="46"/>
      <c r="H681" s="46">
        <v>3321.08</v>
      </c>
      <c r="I681" s="46">
        <v>0</v>
      </c>
      <c r="J681" s="46">
        <v>5000</v>
      </c>
      <c r="K681" s="46">
        <f t="shared" si="81"/>
        <v>5000</v>
      </c>
      <c r="L681" s="25"/>
      <c r="M681" s="46">
        <f t="shared" si="82"/>
        <v>5000</v>
      </c>
      <c r="N681" s="46">
        <f t="shared" si="87"/>
        <v>0</v>
      </c>
      <c r="O681" s="46">
        <f t="shared" si="84"/>
        <v>3321.08</v>
      </c>
      <c r="P681" s="46">
        <f t="shared" si="85"/>
        <v>0</v>
      </c>
      <c r="Q681" s="46">
        <f t="shared" si="86"/>
        <v>5000</v>
      </c>
      <c r="R681" s="15"/>
      <c r="S681" s="15"/>
    </row>
    <row r="682" spans="1:19" ht="15" hidden="1" customHeight="1" outlineLevel="1" x14ac:dyDescent="0.25">
      <c r="A682" s="318"/>
      <c r="B682" s="19"/>
      <c r="C682" s="30"/>
      <c r="D682" s="19">
        <v>2940</v>
      </c>
      <c r="E682" s="15" t="s">
        <v>70</v>
      </c>
      <c r="F682" s="46">
        <v>20000</v>
      </c>
      <c r="G682" s="46"/>
      <c r="H682" s="46">
        <v>3973</v>
      </c>
      <c r="I682" s="46">
        <v>0</v>
      </c>
      <c r="J682" s="46">
        <v>20000</v>
      </c>
      <c r="K682" s="46">
        <f t="shared" si="81"/>
        <v>20000</v>
      </c>
      <c r="L682" s="25"/>
      <c r="M682" s="46">
        <f t="shared" si="82"/>
        <v>20000</v>
      </c>
      <c r="N682" s="46">
        <f t="shared" si="87"/>
        <v>0</v>
      </c>
      <c r="O682" s="46">
        <f t="shared" si="84"/>
        <v>3973</v>
      </c>
      <c r="P682" s="46">
        <f t="shared" si="85"/>
        <v>0</v>
      </c>
      <c r="Q682" s="46">
        <f t="shared" si="86"/>
        <v>20000</v>
      </c>
      <c r="R682" s="15"/>
      <c r="S682" s="15"/>
    </row>
    <row r="683" spans="1:19" ht="15" hidden="1" customHeight="1" outlineLevel="1" x14ac:dyDescent="0.25">
      <c r="A683" s="318"/>
      <c r="B683" s="19"/>
      <c r="C683" s="30"/>
      <c r="D683" s="19">
        <v>2960</v>
      </c>
      <c r="E683" s="15" t="s">
        <v>149</v>
      </c>
      <c r="F683" s="46">
        <v>20000</v>
      </c>
      <c r="G683" s="46"/>
      <c r="H683" s="46">
        <v>0</v>
      </c>
      <c r="I683" s="46">
        <v>0</v>
      </c>
      <c r="J683" s="46">
        <v>20000</v>
      </c>
      <c r="K683" s="46">
        <f t="shared" si="81"/>
        <v>20000</v>
      </c>
      <c r="L683" s="25"/>
      <c r="M683" s="46">
        <f t="shared" si="82"/>
        <v>20000</v>
      </c>
      <c r="N683" s="46">
        <f t="shared" si="87"/>
        <v>0</v>
      </c>
      <c r="O683" s="46">
        <f t="shared" si="84"/>
        <v>0</v>
      </c>
      <c r="P683" s="46">
        <f t="shared" si="85"/>
        <v>0</v>
      </c>
      <c r="Q683" s="46">
        <f t="shared" si="86"/>
        <v>20000</v>
      </c>
      <c r="R683" s="15"/>
      <c r="S683" s="15"/>
    </row>
    <row r="684" spans="1:19" ht="15" hidden="1" customHeight="1" outlineLevel="1" x14ac:dyDescent="0.25">
      <c r="A684" s="318"/>
      <c r="B684" s="19"/>
      <c r="C684" s="30"/>
      <c r="D684" s="19">
        <v>3180</v>
      </c>
      <c r="E684" s="15" t="s">
        <v>120</v>
      </c>
      <c r="F684" s="46">
        <v>1000</v>
      </c>
      <c r="G684" s="46"/>
      <c r="H684" s="46">
        <v>0</v>
      </c>
      <c r="I684" s="46">
        <v>0</v>
      </c>
      <c r="J684" s="46">
        <v>1000</v>
      </c>
      <c r="K684" s="46">
        <f t="shared" si="81"/>
        <v>1000</v>
      </c>
      <c r="L684" s="25"/>
      <c r="M684" s="46">
        <f t="shared" si="82"/>
        <v>1000</v>
      </c>
      <c r="N684" s="46">
        <f t="shared" si="87"/>
        <v>0</v>
      </c>
      <c r="O684" s="46">
        <f t="shared" si="84"/>
        <v>0</v>
      </c>
      <c r="P684" s="46">
        <f t="shared" si="85"/>
        <v>0</v>
      </c>
      <c r="Q684" s="46">
        <f t="shared" si="86"/>
        <v>1000</v>
      </c>
      <c r="R684" s="15"/>
      <c r="S684" s="15"/>
    </row>
    <row r="685" spans="1:19" ht="15" hidden="1" customHeight="1" outlineLevel="1" x14ac:dyDescent="0.25">
      <c r="A685" s="318"/>
      <c r="B685" s="19"/>
      <c r="C685" s="30"/>
      <c r="D685" s="19">
        <v>3520</v>
      </c>
      <c r="E685" s="15" t="s">
        <v>86</v>
      </c>
      <c r="F685" s="46">
        <v>16000</v>
      </c>
      <c r="G685" s="46"/>
      <c r="H685" s="46">
        <v>1160</v>
      </c>
      <c r="I685" s="46">
        <v>0</v>
      </c>
      <c r="J685" s="46">
        <v>16000</v>
      </c>
      <c r="K685" s="46">
        <f t="shared" si="81"/>
        <v>16000</v>
      </c>
      <c r="L685" s="25"/>
      <c r="M685" s="46">
        <f t="shared" si="82"/>
        <v>16000</v>
      </c>
      <c r="N685" s="46">
        <f t="shared" si="87"/>
        <v>0</v>
      </c>
      <c r="O685" s="46">
        <f t="shared" si="84"/>
        <v>1160</v>
      </c>
      <c r="P685" s="46">
        <f t="shared" si="85"/>
        <v>0</v>
      </c>
      <c r="Q685" s="46">
        <f t="shared" si="86"/>
        <v>16000</v>
      </c>
      <c r="R685" s="15"/>
      <c r="S685" s="15"/>
    </row>
    <row r="686" spans="1:19" ht="15" hidden="1" customHeight="1" outlineLevel="1" x14ac:dyDescent="0.25">
      <c r="A686" s="318"/>
      <c r="B686" s="19"/>
      <c r="C686" s="30"/>
      <c r="D686" s="19">
        <v>3550</v>
      </c>
      <c r="E686" s="15" t="s">
        <v>114</v>
      </c>
      <c r="F686" s="46">
        <v>25000</v>
      </c>
      <c r="G686" s="46"/>
      <c r="H686" s="46">
        <v>0</v>
      </c>
      <c r="I686" s="46">
        <v>0</v>
      </c>
      <c r="J686" s="46">
        <v>25000</v>
      </c>
      <c r="K686" s="46">
        <f t="shared" si="81"/>
        <v>25000</v>
      </c>
      <c r="L686" s="25"/>
      <c r="M686" s="46">
        <f t="shared" si="82"/>
        <v>25000</v>
      </c>
      <c r="N686" s="46">
        <f t="shared" si="87"/>
        <v>0</v>
      </c>
      <c r="O686" s="46">
        <f t="shared" si="84"/>
        <v>0</v>
      </c>
      <c r="P686" s="46">
        <f t="shared" si="85"/>
        <v>0</v>
      </c>
      <c r="Q686" s="46">
        <f t="shared" si="86"/>
        <v>25000</v>
      </c>
      <c r="R686" s="15"/>
      <c r="S686" s="15"/>
    </row>
    <row r="687" spans="1:19" ht="15" hidden="1" customHeight="1" outlineLevel="1" x14ac:dyDescent="0.25">
      <c r="A687" s="318"/>
      <c r="B687" s="19"/>
      <c r="C687" s="30"/>
      <c r="D687" s="19">
        <v>3610</v>
      </c>
      <c r="E687" s="15" t="s">
        <v>121</v>
      </c>
      <c r="F687" s="46">
        <v>32000</v>
      </c>
      <c r="G687" s="46"/>
      <c r="H687" s="46">
        <v>0</v>
      </c>
      <c r="I687" s="46">
        <v>0</v>
      </c>
      <c r="J687" s="46">
        <v>32000</v>
      </c>
      <c r="K687" s="46">
        <f t="shared" si="81"/>
        <v>32000</v>
      </c>
      <c r="L687" s="25"/>
      <c r="M687" s="46">
        <f t="shared" si="82"/>
        <v>32000</v>
      </c>
      <c r="N687" s="46">
        <f t="shared" si="87"/>
        <v>0</v>
      </c>
      <c r="O687" s="46">
        <f t="shared" si="84"/>
        <v>0</v>
      </c>
      <c r="P687" s="46">
        <f t="shared" si="85"/>
        <v>0</v>
      </c>
      <c r="Q687" s="46">
        <f t="shared" si="86"/>
        <v>32000</v>
      </c>
      <c r="R687" s="15"/>
      <c r="S687" s="15"/>
    </row>
    <row r="688" spans="1:19" ht="15" hidden="1" customHeight="1" outlineLevel="1" x14ac:dyDescent="0.25">
      <c r="A688" s="318"/>
      <c r="B688" s="19"/>
      <c r="C688" s="30"/>
      <c r="D688" s="19">
        <v>5150</v>
      </c>
      <c r="E688" s="15" t="s">
        <v>87</v>
      </c>
      <c r="F688" s="46">
        <v>56000</v>
      </c>
      <c r="G688" s="46"/>
      <c r="H688" s="46">
        <v>55680</v>
      </c>
      <c r="I688" s="46">
        <v>0</v>
      </c>
      <c r="J688" s="46">
        <v>56000</v>
      </c>
      <c r="K688" s="46">
        <f t="shared" si="81"/>
        <v>56000</v>
      </c>
      <c r="L688" s="25"/>
      <c r="M688" s="46">
        <f t="shared" si="82"/>
        <v>56000</v>
      </c>
      <c r="N688" s="46">
        <f t="shared" si="87"/>
        <v>0</v>
      </c>
      <c r="O688" s="46">
        <f t="shared" si="84"/>
        <v>55680</v>
      </c>
      <c r="P688" s="46">
        <f t="shared" si="85"/>
        <v>0</v>
      </c>
      <c r="Q688" s="46">
        <f t="shared" si="86"/>
        <v>56000</v>
      </c>
      <c r="R688" s="15"/>
      <c r="S688" s="15"/>
    </row>
    <row r="689" spans="1:20" ht="15" hidden="1" customHeight="1" outlineLevel="1" x14ac:dyDescent="0.25">
      <c r="A689" s="318"/>
      <c r="B689" s="19"/>
      <c r="C689" s="30"/>
      <c r="D689" s="19">
        <v>5230</v>
      </c>
      <c r="E689" s="15" t="s">
        <v>52</v>
      </c>
      <c r="F689" s="46">
        <v>5000</v>
      </c>
      <c r="G689" s="46"/>
      <c r="H689" s="46">
        <v>4993.97</v>
      </c>
      <c r="I689" s="46">
        <v>0</v>
      </c>
      <c r="J689" s="46">
        <v>5000</v>
      </c>
      <c r="K689" s="46">
        <f t="shared" si="81"/>
        <v>5000</v>
      </c>
      <c r="L689" s="25"/>
      <c r="M689" s="46">
        <f t="shared" si="82"/>
        <v>5000</v>
      </c>
      <c r="N689" s="46">
        <f t="shared" si="87"/>
        <v>0</v>
      </c>
      <c r="O689" s="46">
        <f t="shared" si="84"/>
        <v>4993.97</v>
      </c>
      <c r="P689" s="46">
        <f t="shared" si="85"/>
        <v>0</v>
      </c>
      <c r="Q689" s="46">
        <f t="shared" si="86"/>
        <v>5000</v>
      </c>
      <c r="R689" s="15"/>
      <c r="S689" s="15"/>
    </row>
    <row r="690" spans="1:20" ht="15" hidden="1" customHeight="1" outlineLevel="1" x14ac:dyDescent="0.25">
      <c r="A690" s="318"/>
      <c r="B690" s="19"/>
      <c r="C690" s="30"/>
      <c r="D690" s="19">
        <v>5410</v>
      </c>
      <c r="E690" s="15" t="s">
        <v>139</v>
      </c>
      <c r="F690" s="46">
        <v>197100</v>
      </c>
      <c r="G690" s="46"/>
      <c r="H690" s="46">
        <v>192200.01</v>
      </c>
      <c r="I690" s="46">
        <v>0</v>
      </c>
      <c r="J690" s="46">
        <v>197100</v>
      </c>
      <c r="K690" s="46">
        <f t="shared" si="81"/>
        <v>197100</v>
      </c>
      <c r="L690" s="25"/>
      <c r="M690" s="46">
        <f t="shared" si="82"/>
        <v>197100</v>
      </c>
      <c r="N690" s="46">
        <f t="shared" si="87"/>
        <v>0</v>
      </c>
      <c r="O690" s="46">
        <f t="shared" si="84"/>
        <v>192200.01</v>
      </c>
      <c r="P690" s="46">
        <f t="shared" si="85"/>
        <v>0</v>
      </c>
      <c r="Q690" s="46">
        <f t="shared" si="86"/>
        <v>197100</v>
      </c>
      <c r="R690" s="15"/>
      <c r="S690" s="15"/>
    </row>
    <row r="691" spans="1:20" ht="15" hidden="1" customHeight="1" outlineLevel="1" x14ac:dyDescent="0.25">
      <c r="A691" s="318"/>
      <c r="B691" s="19"/>
      <c r="C691" s="30"/>
      <c r="D691" s="19">
        <v>6140</v>
      </c>
      <c r="E691" s="15" t="s">
        <v>84</v>
      </c>
      <c r="F691" s="46">
        <v>179710</v>
      </c>
      <c r="G691" s="46"/>
      <c r="H691" s="46">
        <v>0</v>
      </c>
      <c r="I691" s="46">
        <v>0</v>
      </c>
      <c r="J691" s="46">
        <v>179710</v>
      </c>
      <c r="K691" s="46">
        <f t="shared" si="81"/>
        <v>179710</v>
      </c>
      <c r="L691" s="25"/>
      <c r="M691" s="46">
        <f t="shared" si="82"/>
        <v>179710</v>
      </c>
      <c r="N691" s="46">
        <f t="shared" si="87"/>
        <v>0</v>
      </c>
      <c r="O691" s="46">
        <f t="shared" si="84"/>
        <v>0</v>
      </c>
      <c r="P691" s="46">
        <f t="shared" si="85"/>
        <v>0</v>
      </c>
      <c r="Q691" s="46">
        <f t="shared" si="86"/>
        <v>179710</v>
      </c>
      <c r="R691" s="15"/>
      <c r="S691" s="15"/>
    </row>
    <row r="692" spans="1:20" ht="15" hidden="1" customHeight="1" outlineLevel="1" x14ac:dyDescent="0.25">
      <c r="A692" s="318"/>
      <c r="B692" s="19"/>
      <c r="C692" s="30"/>
      <c r="D692" s="19">
        <v>5110</v>
      </c>
      <c r="E692" s="15" t="s">
        <v>48</v>
      </c>
      <c r="F692" s="46">
        <v>10000</v>
      </c>
      <c r="G692" s="46"/>
      <c r="H692" s="46">
        <v>9957.44</v>
      </c>
      <c r="I692" s="46">
        <v>0</v>
      </c>
      <c r="J692" s="46">
        <v>10000</v>
      </c>
      <c r="K692" s="46">
        <f t="shared" si="81"/>
        <v>10000</v>
      </c>
      <c r="L692" s="25"/>
      <c r="M692" s="46">
        <f t="shared" si="82"/>
        <v>10000</v>
      </c>
      <c r="N692" s="46">
        <f t="shared" si="87"/>
        <v>0</v>
      </c>
      <c r="O692" s="46">
        <f t="shared" si="84"/>
        <v>9957.44</v>
      </c>
      <c r="P692" s="46">
        <f t="shared" si="85"/>
        <v>0</v>
      </c>
      <c r="Q692" s="46">
        <f t="shared" si="86"/>
        <v>10000</v>
      </c>
      <c r="R692" s="15"/>
      <c r="S692" s="15"/>
    </row>
    <row r="693" spans="1:20" ht="15" hidden="1" customHeight="1" outlineLevel="1" x14ac:dyDescent="0.25">
      <c r="A693" s="318"/>
      <c r="B693" s="19"/>
      <c r="C693" s="30"/>
      <c r="D693" s="19">
        <v>3360</v>
      </c>
      <c r="E693" s="15" t="s">
        <v>351</v>
      </c>
      <c r="F693" s="46">
        <v>182093.36</v>
      </c>
      <c r="G693" s="46"/>
      <c r="H693" s="46">
        <v>0</v>
      </c>
      <c r="I693" s="46">
        <v>0</v>
      </c>
      <c r="J693" s="46">
        <v>182093.36</v>
      </c>
      <c r="K693" s="46">
        <f t="shared" si="81"/>
        <v>182093.36</v>
      </c>
      <c r="L693" s="25"/>
      <c r="M693" s="46">
        <f t="shared" si="82"/>
        <v>182093.36</v>
      </c>
      <c r="N693" s="46">
        <f t="shared" si="87"/>
        <v>0</v>
      </c>
      <c r="O693" s="46">
        <f t="shared" si="84"/>
        <v>0</v>
      </c>
      <c r="P693" s="46">
        <f t="shared" si="85"/>
        <v>0</v>
      </c>
      <c r="Q693" s="46">
        <f t="shared" si="86"/>
        <v>182093.36</v>
      </c>
      <c r="R693" s="15"/>
      <c r="S693" s="15"/>
    </row>
    <row r="694" spans="1:20" collapsed="1" x14ac:dyDescent="0.25">
      <c r="A694" s="318"/>
      <c r="B694" s="19">
        <v>156415</v>
      </c>
      <c r="C694" s="30" t="s">
        <v>347</v>
      </c>
      <c r="D694" s="19">
        <v>6140</v>
      </c>
      <c r="E694" s="15" t="s">
        <v>84</v>
      </c>
      <c r="F694" s="46">
        <v>2879544.9</v>
      </c>
      <c r="G694" s="46"/>
      <c r="H694" s="46">
        <v>0</v>
      </c>
      <c r="I694" s="46">
        <v>0</v>
      </c>
      <c r="J694" s="46">
        <v>2879544.9</v>
      </c>
      <c r="K694" s="46">
        <f t="shared" si="81"/>
        <v>2879544.9</v>
      </c>
      <c r="L694" s="25"/>
      <c r="M694" s="46">
        <f t="shared" si="82"/>
        <v>2879544.9</v>
      </c>
      <c r="N694" s="46">
        <f t="shared" si="87"/>
        <v>0</v>
      </c>
      <c r="O694" s="46">
        <f t="shared" si="84"/>
        <v>0</v>
      </c>
      <c r="P694" s="46">
        <f t="shared" si="85"/>
        <v>0</v>
      </c>
      <c r="Q694" s="46">
        <f t="shared" si="86"/>
        <v>2879544.9</v>
      </c>
      <c r="R694" s="15"/>
      <c r="S694" s="15"/>
    </row>
    <row r="695" spans="1:20" x14ac:dyDescent="0.25">
      <c r="A695" s="318"/>
      <c r="B695" s="19">
        <v>156416</v>
      </c>
      <c r="C695" s="30" t="s">
        <v>348</v>
      </c>
      <c r="D695" s="19"/>
      <c r="E695" s="15" t="s">
        <v>84</v>
      </c>
      <c r="F695" s="46">
        <v>3566999.89</v>
      </c>
      <c r="G695" s="46"/>
      <c r="H695" s="46">
        <v>0</v>
      </c>
      <c r="I695" s="46">
        <v>0</v>
      </c>
      <c r="J695" s="46">
        <v>3566999.89</v>
      </c>
      <c r="K695" s="46">
        <f t="shared" si="81"/>
        <v>3566999.89</v>
      </c>
      <c r="L695" s="25"/>
      <c r="M695" s="46">
        <f t="shared" si="82"/>
        <v>3566999.89</v>
      </c>
      <c r="N695" s="46">
        <f t="shared" si="87"/>
        <v>0</v>
      </c>
      <c r="O695" s="46">
        <f t="shared" si="84"/>
        <v>0</v>
      </c>
      <c r="P695" s="46">
        <f t="shared" si="85"/>
        <v>0</v>
      </c>
      <c r="Q695" s="46">
        <f t="shared" si="86"/>
        <v>3566999.89</v>
      </c>
      <c r="R695" s="15"/>
      <c r="S695" s="15"/>
    </row>
    <row r="696" spans="1:20" ht="24.75" x14ac:dyDescent="0.25">
      <c r="A696" s="318"/>
      <c r="B696" s="19">
        <v>156417</v>
      </c>
      <c r="C696" s="32" t="s">
        <v>450</v>
      </c>
      <c r="D696" s="19"/>
      <c r="E696" s="15" t="s">
        <v>84</v>
      </c>
      <c r="F696" s="46">
        <v>836015.87</v>
      </c>
      <c r="G696" s="46">
        <v>415612.48</v>
      </c>
      <c r="H696" s="46">
        <v>0</v>
      </c>
      <c r="I696" s="46">
        <v>0</v>
      </c>
      <c r="J696" s="46">
        <v>836015.87</v>
      </c>
      <c r="K696" s="46">
        <f t="shared" si="81"/>
        <v>836015.87</v>
      </c>
      <c r="L696" s="25"/>
      <c r="M696" s="46">
        <f t="shared" si="82"/>
        <v>836015.87</v>
      </c>
      <c r="N696" s="46">
        <f t="shared" si="87"/>
        <v>415612.48</v>
      </c>
      <c r="O696" s="46">
        <f t="shared" si="84"/>
        <v>0</v>
      </c>
      <c r="P696" s="46">
        <f t="shared" si="85"/>
        <v>0</v>
      </c>
      <c r="Q696" s="46">
        <f t="shared" si="86"/>
        <v>836015.87</v>
      </c>
      <c r="R696" s="15"/>
      <c r="S696" s="15"/>
    </row>
    <row r="697" spans="1:20" x14ac:dyDescent="0.25">
      <c r="A697" s="318"/>
      <c r="B697" s="19">
        <v>156420</v>
      </c>
      <c r="C697" s="30" t="s">
        <v>349</v>
      </c>
      <c r="D697" s="19"/>
      <c r="E697" s="15" t="s">
        <v>84</v>
      </c>
      <c r="F697" s="46">
        <v>2299999.62</v>
      </c>
      <c r="G697" s="46">
        <v>1040019.61</v>
      </c>
      <c r="H697" s="46">
        <v>0</v>
      </c>
      <c r="I697" s="46">
        <v>0</v>
      </c>
      <c r="J697" s="46">
        <v>2299999.62</v>
      </c>
      <c r="K697" s="46">
        <f t="shared" si="81"/>
        <v>2299999.62</v>
      </c>
      <c r="L697" s="25"/>
      <c r="M697" s="46">
        <f t="shared" si="82"/>
        <v>2299999.62</v>
      </c>
      <c r="N697" s="46">
        <f t="shared" si="87"/>
        <v>1040019.61</v>
      </c>
      <c r="O697" s="46">
        <f t="shared" si="84"/>
        <v>0</v>
      </c>
      <c r="P697" s="46">
        <f t="shared" si="85"/>
        <v>0</v>
      </c>
      <c r="Q697" s="46">
        <f t="shared" si="86"/>
        <v>2299999.62</v>
      </c>
      <c r="R697" s="15"/>
      <c r="S697" s="15"/>
    </row>
    <row r="698" spans="1:20" x14ac:dyDescent="0.25">
      <c r="A698" s="318"/>
      <c r="B698" s="19">
        <v>156422</v>
      </c>
      <c r="C698" s="30" t="s">
        <v>350</v>
      </c>
      <c r="D698" s="19"/>
      <c r="E698" s="15" t="s">
        <v>84</v>
      </c>
      <c r="F698" s="46">
        <v>50050</v>
      </c>
      <c r="G698" s="46"/>
      <c r="H698" s="46">
        <v>0</v>
      </c>
      <c r="I698" s="46">
        <v>0</v>
      </c>
      <c r="J698" s="46">
        <v>50050</v>
      </c>
      <c r="K698" s="46">
        <f t="shared" si="81"/>
        <v>50050</v>
      </c>
      <c r="L698" s="25"/>
      <c r="M698" s="46">
        <f t="shared" si="82"/>
        <v>50050</v>
      </c>
      <c r="N698" s="46">
        <f t="shared" si="87"/>
        <v>0</v>
      </c>
      <c r="O698" s="46">
        <f t="shared" si="84"/>
        <v>0</v>
      </c>
      <c r="P698" s="46">
        <f t="shared" si="85"/>
        <v>0</v>
      </c>
      <c r="Q698" s="46">
        <f t="shared" si="86"/>
        <v>50050</v>
      </c>
      <c r="R698" s="15"/>
      <c r="S698" s="15"/>
    </row>
    <row r="699" spans="1:20" x14ac:dyDescent="0.25">
      <c r="A699" s="22"/>
      <c r="B699" s="23"/>
      <c r="C699" s="22" t="s">
        <v>385</v>
      </c>
      <c r="D699" s="23"/>
      <c r="E699" s="22"/>
      <c r="F699" s="48">
        <f t="shared" ref="F699:K699" si="88">SUM(F659:F698)</f>
        <v>50179708.779999994</v>
      </c>
      <c r="G699" s="48">
        <f t="shared" si="88"/>
        <v>14157371.5</v>
      </c>
      <c r="H699" s="48">
        <f t="shared" si="88"/>
        <v>308706.81</v>
      </c>
      <c r="I699" s="48">
        <f t="shared" si="88"/>
        <v>0</v>
      </c>
      <c r="J699" s="48">
        <f t="shared" si="88"/>
        <v>50179708.779999994</v>
      </c>
      <c r="K699" s="48">
        <f t="shared" si="88"/>
        <v>50179708.779999994</v>
      </c>
      <c r="L699" s="22"/>
      <c r="M699" s="48">
        <f>SUM(M659:M698)</f>
        <v>50179708.779999994</v>
      </c>
      <c r="N699" s="48">
        <f>SUM(N659:N698)</f>
        <v>14779554.089999998</v>
      </c>
      <c r="O699" s="48">
        <f>SUM(O659:O698)</f>
        <v>308706.81</v>
      </c>
      <c r="P699" s="48">
        <f>SUM(P659:P698)</f>
        <v>0</v>
      </c>
      <c r="Q699" s="48">
        <f>SUM(Q659:Q698)</f>
        <v>50179708.779999994</v>
      </c>
    </row>
    <row r="700" spans="1:20" s="5" customFormat="1" hidden="1" x14ac:dyDescent="0.25">
      <c r="A700" s="22"/>
      <c r="B700" s="23"/>
      <c r="C700" s="31"/>
      <c r="D700" s="23"/>
      <c r="E700" s="22"/>
      <c r="F700" s="48"/>
      <c r="G700" s="48"/>
      <c r="H700" s="48"/>
      <c r="I700" s="48"/>
      <c r="J700" s="48"/>
      <c r="K700" s="48"/>
      <c r="L700" s="22"/>
      <c r="M700" s="48">
        <f>+M698+M697+M696+M695+M694+M676+M675+M674+M673+M672+M671+M670+M669+M668+M667</f>
        <v>43448026.819999993</v>
      </c>
      <c r="N700" s="48">
        <f>+N698+N697+N696+N695+N694+N676+N675+N674+N673+N672+N671+N670+N669+N668+N667</f>
        <v>11912040.119999999</v>
      </c>
      <c r="O700" s="48">
        <f>+O698+O697+O696+O695+O694+O676+O675+O674+O673+O672+O671+O670+O669+O668+O667</f>
        <v>11478.05</v>
      </c>
      <c r="P700" s="48">
        <f>+P698+P697+P696+P695+P694+P676+P675+P674+P673+P672+P671+P670+P669+P668+P667</f>
        <v>0</v>
      </c>
      <c r="Q700" s="48">
        <f>+Q698+Q697+Q696+Q695+Q694+Q676+Q675+Q674+Q673+Q672+Q671+Q670+Q669+Q668+Q667</f>
        <v>43448026.819999993</v>
      </c>
    </row>
    <row r="702" spans="1:20" ht="24.75" x14ac:dyDescent="0.25">
      <c r="A702" s="318">
        <v>513161</v>
      </c>
      <c r="B702" s="19">
        <v>166051</v>
      </c>
      <c r="C702" s="32" t="s">
        <v>435</v>
      </c>
      <c r="D702" s="19">
        <v>6140</v>
      </c>
      <c r="E702" s="15" t="s">
        <v>84</v>
      </c>
      <c r="F702" s="46">
        <v>877192.98</v>
      </c>
      <c r="G702" s="46"/>
      <c r="H702" s="46">
        <v>0</v>
      </c>
      <c r="I702" s="46">
        <v>0</v>
      </c>
      <c r="J702" s="46">
        <v>877192.98</v>
      </c>
      <c r="K702" s="46">
        <f>+F702-I702</f>
        <v>877192.98</v>
      </c>
      <c r="L702" s="25"/>
      <c r="M702" s="46">
        <f>+F702</f>
        <v>877192.98</v>
      </c>
      <c r="N702" s="46">
        <f>+G702</f>
        <v>0</v>
      </c>
      <c r="O702" s="46"/>
      <c r="P702" s="46"/>
      <c r="Q702" s="46">
        <f>+M702-P702</f>
        <v>877192.98</v>
      </c>
      <c r="R702" s="15"/>
      <c r="S702" s="15"/>
      <c r="T702" s="5" t="s">
        <v>439</v>
      </c>
    </row>
    <row r="703" spans="1:20" ht="24.75" x14ac:dyDescent="0.25">
      <c r="A703" s="318"/>
      <c r="B703" s="19">
        <v>166052</v>
      </c>
      <c r="C703" s="32" t="s">
        <v>436</v>
      </c>
      <c r="D703" s="19"/>
      <c r="E703" s="15" t="s">
        <v>84</v>
      </c>
      <c r="F703" s="46">
        <v>3715170.28</v>
      </c>
      <c r="G703" s="46"/>
      <c r="H703" s="46">
        <v>0</v>
      </c>
      <c r="I703" s="46">
        <v>0</v>
      </c>
      <c r="J703" s="46">
        <v>3715170.28</v>
      </c>
      <c r="K703" s="46">
        <f t="shared" ref="K703:K708" si="89">+F703-I703</f>
        <v>3715170.28</v>
      </c>
      <c r="L703" s="25"/>
      <c r="M703" s="46">
        <f t="shared" ref="M703:M708" si="90">+F703</f>
        <v>3715170.28</v>
      </c>
      <c r="N703" s="46">
        <f t="shared" ref="N703:P704" si="91">+G703</f>
        <v>0</v>
      </c>
      <c r="O703" s="46">
        <f t="shared" si="91"/>
        <v>0</v>
      </c>
      <c r="P703" s="46">
        <f t="shared" si="91"/>
        <v>0</v>
      </c>
      <c r="Q703" s="46">
        <f t="shared" ref="Q703:Q708" si="92">+M703-P703</f>
        <v>3715170.28</v>
      </c>
      <c r="R703" s="15"/>
      <c r="S703" s="15"/>
      <c r="T703" s="5" t="s">
        <v>439</v>
      </c>
    </row>
    <row r="704" spans="1:20" ht="24.75" x14ac:dyDescent="0.25">
      <c r="A704" s="318"/>
      <c r="B704" s="19">
        <v>166053</v>
      </c>
      <c r="C704" s="32" t="s">
        <v>437</v>
      </c>
      <c r="D704" s="19"/>
      <c r="E704" s="15" t="s">
        <v>84</v>
      </c>
      <c r="F704" s="46">
        <v>1135190.92</v>
      </c>
      <c r="G704" s="46"/>
      <c r="H704" s="46">
        <v>0</v>
      </c>
      <c r="I704" s="46">
        <v>0</v>
      </c>
      <c r="J704" s="46">
        <v>1135190.92</v>
      </c>
      <c r="K704" s="46">
        <f t="shared" si="89"/>
        <v>1135190.92</v>
      </c>
      <c r="L704" s="25"/>
      <c r="M704" s="46">
        <f t="shared" si="90"/>
        <v>1135190.92</v>
      </c>
      <c r="N704" s="46">
        <f t="shared" si="91"/>
        <v>0</v>
      </c>
      <c r="O704" s="46">
        <f t="shared" si="91"/>
        <v>0</v>
      </c>
      <c r="P704" s="46">
        <f t="shared" si="91"/>
        <v>0</v>
      </c>
      <c r="Q704" s="46">
        <f t="shared" si="92"/>
        <v>1135190.92</v>
      </c>
      <c r="R704" s="15"/>
      <c r="S704" s="15"/>
      <c r="T704" s="5" t="s">
        <v>440</v>
      </c>
    </row>
    <row r="705" spans="1:20" ht="24.75" x14ac:dyDescent="0.25">
      <c r="A705" s="318"/>
      <c r="B705" s="19">
        <v>166054</v>
      </c>
      <c r="C705" s="33" t="s">
        <v>438</v>
      </c>
      <c r="D705" s="19"/>
      <c r="E705" s="15" t="s">
        <v>84</v>
      </c>
      <c r="F705" s="46">
        <v>4820433.4400000004</v>
      </c>
      <c r="G705" s="46"/>
      <c r="H705" s="46">
        <v>0</v>
      </c>
      <c r="I705" s="46">
        <v>0</v>
      </c>
      <c r="J705" s="46">
        <v>4820433.4400000004</v>
      </c>
      <c r="K705" s="46">
        <f t="shared" si="89"/>
        <v>4820433.4400000004</v>
      </c>
      <c r="L705" s="25"/>
      <c r="M705" s="46">
        <f t="shared" si="90"/>
        <v>4820433.4400000004</v>
      </c>
      <c r="N705" s="47">
        <v>1298461.08</v>
      </c>
      <c r="O705" s="46">
        <f t="shared" ref="O705:P708" si="93">+H705</f>
        <v>0</v>
      </c>
      <c r="P705" s="46">
        <f t="shared" si="93"/>
        <v>0</v>
      </c>
      <c r="Q705" s="46">
        <f t="shared" si="92"/>
        <v>4820433.4400000004</v>
      </c>
      <c r="R705" s="15"/>
      <c r="S705" s="15"/>
      <c r="T705" s="57" t="s">
        <v>440</v>
      </c>
    </row>
    <row r="706" spans="1:20" x14ac:dyDescent="0.25">
      <c r="A706" s="318"/>
      <c r="B706" s="19">
        <v>166055</v>
      </c>
      <c r="C706" s="32" t="s">
        <v>352</v>
      </c>
      <c r="D706" s="19"/>
      <c r="E706" s="15" t="s">
        <v>84</v>
      </c>
      <c r="F706" s="46">
        <v>5452012.3799999999</v>
      </c>
      <c r="G706" s="46"/>
      <c r="H706" s="46">
        <v>0</v>
      </c>
      <c r="I706" s="46">
        <v>0</v>
      </c>
      <c r="J706" s="46">
        <v>5452012.3799999999</v>
      </c>
      <c r="K706" s="46">
        <f t="shared" si="89"/>
        <v>5452012.3799999999</v>
      </c>
      <c r="L706" s="25"/>
      <c r="M706" s="46">
        <f t="shared" si="90"/>
        <v>5452012.3799999999</v>
      </c>
      <c r="N706" s="46">
        <f>+G706</f>
        <v>0</v>
      </c>
      <c r="O706" s="46">
        <f t="shared" si="93"/>
        <v>0</v>
      </c>
      <c r="P706" s="46">
        <f t="shared" si="93"/>
        <v>0</v>
      </c>
      <c r="Q706" s="46">
        <f t="shared" si="92"/>
        <v>5452012.3799999999</v>
      </c>
      <c r="R706" s="15"/>
      <c r="S706" s="15"/>
    </row>
    <row r="707" spans="1:20" x14ac:dyDescent="0.25">
      <c r="A707" s="318"/>
      <c r="B707" s="19">
        <v>166056</v>
      </c>
      <c r="C707" s="32" t="s">
        <v>353</v>
      </c>
      <c r="D707" s="19"/>
      <c r="E707" s="15" t="s">
        <v>84</v>
      </c>
      <c r="F707" s="46">
        <v>0</v>
      </c>
      <c r="G707" s="46"/>
      <c r="H707" s="46">
        <v>0</v>
      </c>
      <c r="I707" s="46">
        <v>0</v>
      </c>
      <c r="J707" s="46">
        <v>0</v>
      </c>
      <c r="K707" s="46">
        <f t="shared" si="89"/>
        <v>0</v>
      </c>
      <c r="L707" s="25"/>
      <c r="M707" s="46">
        <f t="shared" si="90"/>
        <v>0</v>
      </c>
      <c r="N707" s="46">
        <f>+G707</f>
        <v>0</v>
      </c>
      <c r="O707" s="46">
        <f t="shared" si="93"/>
        <v>0</v>
      </c>
      <c r="P707" s="46">
        <f t="shared" si="93"/>
        <v>0</v>
      </c>
      <c r="Q707" s="46">
        <f t="shared" si="92"/>
        <v>0</v>
      </c>
      <c r="R707" s="15"/>
      <c r="S707" s="15"/>
    </row>
    <row r="708" spans="1:20" x14ac:dyDescent="0.25">
      <c r="A708" s="318"/>
      <c r="B708" s="19">
        <v>166057</v>
      </c>
      <c r="C708" s="32" t="s">
        <v>354</v>
      </c>
      <c r="D708" s="19"/>
      <c r="E708" s="15" t="s">
        <v>84</v>
      </c>
      <c r="F708" s="46">
        <v>0</v>
      </c>
      <c r="G708" s="46"/>
      <c r="H708" s="46">
        <v>0</v>
      </c>
      <c r="I708" s="46">
        <v>0</v>
      </c>
      <c r="J708" s="46">
        <v>0</v>
      </c>
      <c r="K708" s="46">
        <f t="shared" si="89"/>
        <v>0</v>
      </c>
      <c r="L708" s="25"/>
      <c r="M708" s="46">
        <f t="shared" si="90"/>
        <v>0</v>
      </c>
      <c r="N708" s="46">
        <f>+G708</f>
        <v>0</v>
      </c>
      <c r="O708" s="46">
        <f t="shared" si="93"/>
        <v>0</v>
      </c>
      <c r="P708" s="46">
        <f t="shared" si="93"/>
        <v>0</v>
      </c>
      <c r="Q708" s="46">
        <f t="shared" si="92"/>
        <v>0</v>
      </c>
      <c r="R708" s="15"/>
      <c r="S708" s="15"/>
    </row>
    <row r="709" spans="1:20" x14ac:dyDescent="0.25">
      <c r="A709" s="22"/>
      <c r="B709" s="23"/>
      <c r="C709" s="22" t="s">
        <v>386</v>
      </c>
      <c r="D709" s="23"/>
      <c r="E709" s="22"/>
      <c r="F709" s="48">
        <f t="shared" ref="F709:K709" si="94">SUM(F702:F708)</f>
        <v>16000000</v>
      </c>
      <c r="G709" s="48">
        <f t="shared" si="94"/>
        <v>0</v>
      </c>
      <c r="H709" s="48">
        <f t="shared" si="94"/>
        <v>0</v>
      </c>
      <c r="I709" s="48">
        <f t="shared" si="94"/>
        <v>0</v>
      </c>
      <c r="J709" s="48">
        <f t="shared" si="94"/>
        <v>16000000</v>
      </c>
      <c r="K709" s="48">
        <f t="shared" si="94"/>
        <v>16000000</v>
      </c>
      <c r="L709" s="22"/>
      <c r="M709" s="48">
        <f>SUM(M702:M708)</f>
        <v>16000000</v>
      </c>
      <c r="N709" s="48">
        <f>SUM(N702:N708)</f>
        <v>1298461.08</v>
      </c>
      <c r="O709" s="48">
        <f>SUM(O702:O708)</f>
        <v>0</v>
      </c>
      <c r="P709" s="48">
        <f>SUM(P702:P708)</f>
        <v>0</v>
      </c>
      <c r="Q709" s="48">
        <f>SUM(Q702:Q708)</f>
        <v>16000000</v>
      </c>
    </row>
    <row r="710" spans="1:20" s="5" customFormat="1" hidden="1" x14ac:dyDescent="0.25">
      <c r="A710" s="22"/>
      <c r="B710" s="23"/>
      <c r="C710" s="31"/>
      <c r="D710" s="23"/>
      <c r="E710" s="22"/>
      <c r="F710" s="48"/>
      <c r="G710" s="48"/>
      <c r="H710" s="48"/>
      <c r="I710" s="48"/>
      <c r="J710" s="48"/>
      <c r="K710" s="48"/>
      <c r="L710" s="22"/>
      <c r="M710" s="48">
        <f>+M708+M707+M706+M705+M704+M703+M702</f>
        <v>16000000</v>
      </c>
      <c r="N710" s="48">
        <f>+N708+N707+N706+N705+N704+N703+N702</f>
        <v>1298461.08</v>
      </c>
      <c r="O710" s="48">
        <f>+O708+O707+O706+O705+O704+O703+O702</f>
        <v>0</v>
      </c>
      <c r="P710" s="48">
        <f>+P708+P707+P706+P705+P704+P703+P702</f>
        <v>0</v>
      </c>
      <c r="Q710" s="48">
        <f>+Q708+Q707+Q706+Q705+Q704+Q703+Q702</f>
        <v>16000000</v>
      </c>
    </row>
    <row r="712" spans="1:20" x14ac:dyDescent="0.25">
      <c r="A712" s="318">
        <v>513191</v>
      </c>
      <c r="B712" s="19">
        <v>196789</v>
      </c>
      <c r="C712" s="32" t="s">
        <v>300</v>
      </c>
      <c r="D712" s="19">
        <v>6140</v>
      </c>
      <c r="E712" s="15" t="s">
        <v>84</v>
      </c>
      <c r="F712" s="46">
        <v>644283.75</v>
      </c>
      <c r="G712" s="46"/>
      <c r="H712" s="46">
        <v>0</v>
      </c>
      <c r="I712" s="46">
        <v>0</v>
      </c>
      <c r="J712" s="46">
        <v>644283.75</v>
      </c>
      <c r="K712" s="46">
        <f>+F712-I712</f>
        <v>644283.75</v>
      </c>
      <c r="L712" s="25"/>
      <c r="M712" s="46">
        <f>+F712</f>
        <v>644283.75</v>
      </c>
      <c r="N712" s="46">
        <f>+G712</f>
        <v>0</v>
      </c>
      <c r="O712" s="46" t="s">
        <v>457</v>
      </c>
      <c r="P712" s="46">
        <f>+I712</f>
        <v>0</v>
      </c>
      <c r="Q712" s="46">
        <f>+M712-P712</f>
        <v>644283.75</v>
      </c>
      <c r="R712" s="15"/>
      <c r="S712" s="15"/>
    </row>
    <row r="713" spans="1:20" x14ac:dyDescent="0.25">
      <c r="A713" s="318"/>
      <c r="B713" s="19">
        <v>196812</v>
      </c>
      <c r="C713" s="32" t="s">
        <v>320</v>
      </c>
      <c r="D713" s="19">
        <v>2110</v>
      </c>
      <c r="E713" s="15" t="s">
        <v>78</v>
      </c>
      <c r="F713" s="46">
        <v>30000</v>
      </c>
      <c r="G713" s="46"/>
      <c r="H713" s="46">
        <v>2378.87</v>
      </c>
      <c r="I713" s="46">
        <v>0</v>
      </c>
      <c r="J713" s="46">
        <v>30000</v>
      </c>
      <c r="K713" s="46">
        <f t="shared" ref="K713:K776" si="95">+F713-I713</f>
        <v>30000</v>
      </c>
      <c r="L713" s="25"/>
      <c r="M713" s="46">
        <f t="shared" ref="M713:M776" si="96">+F713</f>
        <v>30000</v>
      </c>
      <c r="N713" s="46">
        <f t="shared" ref="N713:N776" si="97">+G713</f>
        <v>0</v>
      </c>
      <c r="O713" s="46">
        <f t="shared" ref="O713:O776" si="98">+H713</f>
        <v>2378.87</v>
      </c>
      <c r="P713" s="46">
        <f t="shared" ref="P713:P776" si="99">+I713</f>
        <v>0</v>
      </c>
      <c r="Q713" s="46">
        <f t="shared" ref="Q713:Q776" si="100">+M713-P713</f>
        <v>30000</v>
      </c>
      <c r="R713" s="15"/>
      <c r="S713" s="15"/>
    </row>
    <row r="714" spans="1:20" ht="15" hidden="1" customHeight="1" outlineLevel="1" x14ac:dyDescent="0.25">
      <c r="A714" s="318"/>
      <c r="B714" s="19"/>
      <c r="C714" s="32"/>
      <c r="D714" s="19">
        <v>2150</v>
      </c>
      <c r="E714" s="15" t="s">
        <v>118</v>
      </c>
      <c r="F714" s="46">
        <v>83000</v>
      </c>
      <c r="G714" s="46"/>
      <c r="H714" s="46">
        <v>24360</v>
      </c>
      <c r="I714" s="46">
        <v>0</v>
      </c>
      <c r="J714" s="46">
        <v>83000</v>
      </c>
      <c r="K714" s="46">
        <f t="shared" si="95"/>
        <v>83000</v>
      </c>
      <c r="L714" s="25"/>
      <c r="M714" s="46">
        <f t="shared" si="96"/>
        <v>83000</v>
      </c>
      <c r="N714" s="46">
        <f t="shared" si="97"/>
        <v>0</v>
      </c>
      <c r="O714" s="46">
        <f t="shared" si="98"/>
        <v>24360</v>
      </c>
      <c r="P714" s="46">
        <f t="shared" si="99"/>
        <v>0</v>
      </c>
      <c r="Q714" s="46">
        <f t="shared" si="100"/>
        <v>83000</v>
      </c>
      <c r="R714" s="15"/>
      <c r="S714" s="15"/>
    </row>
    <row r="715" spans="1:20" ht="15" hidden="1" customHeight="1" outlineLevel="1" x14ac:dyDescent="0.25">
      <c r="A715" s="318"/>
      <c r="B715" s="19"/>
      <c r="C715" s="32"/>
      <c r="D715" s="19">
        <v>2170</v>
      </c>
      <c r="E715" s="15" t="s">
        <v>133</v>
      </c>
      <c r="F715" s="46">
        <v>2000</v>
      </c>
      <c r="G715" s="46"/>
      <c r="H715" s="46">
        <v>1392</v>
      </c>
      <c r="I715" s="46">
        <v>0</v>
      </c>
      <c r="J715" s="46">
        <v>2000</v>
      </c>
      <c r="K715" s="46">
        <f t="shared" si="95"/>
        <v>2000</v>
      </c>
      <c r="L715" s="25"/>
      <c r="M715" s="46">
        <f t="shared" si="96"/>
        <v>2000</v>
      </c>
      <c r="N715" s="46">
        <f t="shared" si="97"/>
        <v>0</v>
      </c>
      <c r="O715" s="46">
        <f t="shared" si="98"/>
        <v>1392</v>
      </c>
      <c r="P715" s="46">
        <f t="shared" si="99"/>
        <v>0</v>
      </c>
      <c r="Q715" s="46">
        <f t="shared" si="100"/>
        <v>2000</v>
      </c>
      <c r="R715" s="15"/>
      <c r="S715" s="15"/>
    </row>
    <row r="716" spans="1:20" ht="15" hidden="1" customHeight="1" outlineLevel="1" x14ac:dyDescent="0.25">
      <c r="A716" s="318"/>
      <c r="B716" s="19"/>
      <c r="C716" s="32"/>
      <c r="D716" s="19">
        <v>2560</v>
      </c>
      <c r="E716" s="15" t="s">
        <v>89</v>
      </c>
      <c r="F716" s="46">
        <v>13000</v>
      </c>
      <c r="G716" s="46"/>
      <c r="H716" s="46">
        <v>11600</v>
      </c>
      <c r="I716" s="46">
        <v>0</v>
      </c>
      <c r="J716" s="46">
        <v>13000</v>
      </c>
      <c r="K716" s="46">
        <f t="shared" si="95"/>
        <v>13000</v>
      </c>
      <c r="L716" s="25"/>
      <c r="M716" s="46">
        <f t="shared" si="96"/>
        <v>13000</v>
      </c>
      <c r="N716" s="46">
        <f t="shared" si="97"/>
        <v>0</v>
      </c>
      <c r="O716" s="46">
        <f t="shared" si="98"/>
        <v>11600</v>
      </c>
      <c r="P716" s="46">
        <f t="shared" si="99"/>
        <v>0</v>
      </c>
      <c r="Q716" s="46">
        <f t="shared" si="100"/>
        <v>13000</v>
      </c>
      <c r="R716" s="15"/>
      <c r="S716" s="15"/>
    </row>
    <row r="717" spans="1:20" ht="15" hidden="1" customHeight="1" outlineLevel="1" x14ac:dyDescent="0.25">
      <c r="A717" s="318"/>
      <c r="B717" s="19"/>
      <c r="C717" s="32"/>
      <c r="D717" s="19">
        <v>2730</v>
      </c>
      <c r="E717" s="15" t="s">
        <v>207</v>
      </c>
      <c r="F717" s="46">
        <v>1500</v>
      </c>
      <c r="G717" s="46"/>
      <c r="H717" s="46">
        <v>1496.4</v>
      </c>
      <c r="I717" s="46">
        <v>0</v>
      </c>
      <c r="J717" s="46">
        <v>1500</v>
      </c>
      <c r="K717" s="46">
        <f t="shared" si="95"/>
        <v>1500</v>
      </c>
      <c r="L717" s="25"/>
      <c r="M717" s="46">
        <f t="shared" si="96"/>
        <v>1500</v>
      </c>
      <c r="N717" s="46">
        <f t="shared" si="97"/>
        <v>0</v>
      </c>
      <c r="O717" s="46">
        <f t="shared" si="98"/>
        <v>1496.4</v>
      </c>
      <c r="P717" s="46">
        <f t="shared" si="99"/>
        <v>0</v>
      </c>
      <c r="Q717" s="46">
        <f t="shared" si="100"/>
        <v>1500</v>
      </c>
      <c r="R717" s="15"/>
      <c r="S717" s="15"/>
    </row>
    <row r="718" spans="1:20" ht="15" hidden="1" customHeight="1" outlineLevel="1" x14ac:dyDescent="0.25">
      <c r="A718" s="318"/>
      <c r="B718" s="19"/>
      <c r="C718" s="32"/>
      <c r="D718" s="19">
        <v>3850</v>
      </c>
      <c r="E718" s="15" t="s">
        <v>40</v>
      </c>
      <c r="F718" s="46">
        <v>20000</v>
      </c>
      <c r="G718" s="46"/>
      <c r="H718" s="46">
        <v>17051.96</v>
      </c>
      <c r="I718" s="46">
        <v>0</v>
      </c>
      <c r="J718" s="46">
        <v>20000</v>
      </c>
      <c r="K718" s="46">
        <f t="shared" si="95"/>
        <v>20000</v>
      </c>
      <c r="L718" s="25"/>
      <c r="M718" s="46">
        <f t="shared" si="96"/>
        <v>20000</v>
      </c>
      <c r="N718" s="46">
        <f t="shared" si="97"/>
        <v>0</v>
      </c>
      <c r="O718" s="46">
        <f t="shared" si="98"/>
        <v>17051.96</v>
      </c>
      <c r="P718" s="46">
        <f t="shared" si="99"/>
        <v>0</v>
      </c>
      <c r="Q718" s="46">
        <f t="shared" si="100"/>
        <v>20000</v>
      </c>
      <c r="R718" s="15"/>
      <c r="S718" s="15"/>
    </row>
    <row r="719" spans="1:20" ht="15" hidden="1" customHeight="1" outlineLevel="1" x14ac:dyDescent="0.25">
      <c r="A719" s="318"/>
      <c r="B719" s="19"/>
      <c r="C719" s="32"/>
      <c r="D719" s="19">
        <v>3362</v>
      </c>
      <c r="E719" s="15" t="s">
        <v>73</v>
      </c>
      <c r="F719" s="46">
        <v>8000</v>
      </c>
      <c r="G719" s="46"/>
      <c r="H719" s="46">
        <v>3480</v>
      </c>
      <c r="I719" s="46">
        <v>0</v>
      </c>
      <c r="J719" s="46">
        <v>8000</v>
      </c>
      <c r="K719" s="46">
        <f t="shared" si="95"/>
        <v>8000</v>
      </c>
      <c r="L719" s="25"/>
      <c r="M719" s="46">
        <f t="shared" si="96"/>
        <v>8000</v>
      </c>
      <c r="N719" s="46">
        <f t="shared" si="97"/>
        <v>0</v>
      </c>
      <c r="O719" s="46">
        <f t="shared" si="98"/>
        <v>3480</v>
      </c>
      <c r="P719" s="46">
        <f t="shared" si="99"/>
        <v>0</v>
      </c>
      <c r="Q719" s="46">
        <f t="shared" si="100"/>
        <v>8000</v>
      </c>
      <c r="R719" s="15"/>
      <c r="S719" s="15"/>
    </row>
    <row r="720" spans="1:20" ht="15" hidden="1" customHeight="1" outlineLevel="1" x14ac:dyDescent="0.25">
      <c r="A720" s="318"/>
      <c r="B720" s="19"/>
      <c r="C720" s="32"/>
      <c r="D720" s="19">
        <v>4240</v>
      </c>
      <c r="E720" s="15" t="s">
        <v>319</v>
      </c>
      <c r="F720" s="46">
        <v>92499.989999999991</v>
      </c>
      <c r="G720" s="46"/>
      <c r="H720" s="46">
        <v>0</v>
      </c>
      <c r="I720" s="46">
        <v>0</v>
      </c>
      <c r="J720" s="46">
        <v>92499.989999999991</v>
      </c>
      <c r="K720" s="46">
        <f t="shared" si="95"/>
        <v>92499.989999999991</v>
      </c>
      <c r="L720" s="25"/>
      <c r="M720" s="46">
        <f t="shared" si="96"/>
        <v>92499.989999999991</v>
      </c>
      <c r="N720" s="46">
        <f t="shared" si="97"/>
        <v>0</v>
      </c>
      <c r="O720" s="46">
        <f t="shared" si="98"/>
        <v>0</v>
      </c>
      <c r="P720" s="46">
        <f t="shared" si="99"/>
        <v>0</v>
      </c>
      <c r="Q720" s="46">
        <f t="shared" si="100"/>
        <v>92499.989999999991</v>
      </c>
      <c r="R720" s="15"/>
      <c r="S720" s="15"/>
    </row>
    <row r="721" spans="1:19" collapsed="1" x14ac:dyDescent="0.25">
      <c r="A721" s="318"/>
      <c r="B721" s="19">
        <v>196814</v>
      </c>
      <c r="C721" s="32" t="s">
        <v>321</v>
      </c>
      <c r="D721" s="19">
        <v>2110</v>
      </c>
      <c r="E721" s="15" t="s">
        <v>78</v>
      </c>
      <c r="F721" s="46">
        <v>17000</v>
      </c>
      <c r="G721" s="46"/>
      <c r="H721" s="46">
        <v>1428.93</v>
      </c>
      <c r="I721" s="46">
        <v>0</v>
      </c>
      <c r="J721" s="46">
        <v>17000</v>
      </c>
      <c r="K721" s="46">
        <f t="shared" si="95"/>
        <v>17000</v>
      </c>
      <c r="L721" s="25"/>
      <c r="M721" s="46">
        <f t="shared" si="96"/>
        <v>17000</v>
      </c>
      <c r="N721" s="46">
        <f t="shared" si="97"/>
        <v>0</v>
      </c>
      <c r="O721" s="46">
        <f t="shared" si="98"/>
        <v>1428.93</v>
      </c>
      <c r="P721" s="46">
        <f t="shared" si="99"/>
        <v>0</v>
      </c>
      <c r="Q721" s="46">
        <f t="shared" si="100"/>
        <v>17000</v>
      </c>
      <c r="R721" s="15"/>
      <c r="S721" s="15"/>
    </row>
    <row r="722" spans="1:19" ht="15" hidden="1" customHeight="1" outlineLevel="1" x14ac:dyDescent="0.25">
      <c r="A722" s="318"/>
      <c r="B722" s="19"/>
      <c r="C722" s="32"/>
      <c r="D722" s="19">
        <v>2150</v>
      </c>
      <c r="E722" s="15" t="s">
        <v>118</v>
      </c>
      <c r="F722" s="46">
        <v>160000</v>
      </c>
      <c r="G722" s="46"/>
      <c r="H722" s="46">
        <v>68132.83</v>
      </c>
      <c r="I722" s="46">
        <v>0</v>
      </c>
      <c r="J722" s="46">
        <v>160000</v>
      </c>
      <c r="K722" s="46">
        <f t="shared" si="95"/>
        <v>160000</v>
      </c>
      <c r="L722" s="25"/>
      <c r="M722" s="46">
        <f t="shared" si="96"/>
        <v>160000</v>
      </c>
      <c r="N722" s="46">
        <f t="shared" si="97"/>
        <v>0</v>
      </c>
      <c r="O722" s="46">
        <f t="shared" si="98"/>
        <v>68132.83</v>
      </c>
      <c r="P722" s="46">
        <f t="shared" si="99"/>
        <v>0</v>
      </c>
      <c r="Q722" s="46">
        <f t="shared" si="100"/>
        <v>160000</v>
      </c>
      <c r="R722" s="15"/>
      <c r="S722" s="15"/>
    </row>
    <row r="723" spans="1:19" ht="15" hidden="1" customHeight="1" outlineLevel="1" x14ac:dyDescent="0.25">
      <c r="A723" s="318"/>
      <c r="B723" s="19"/>
      <c r="C723" s="32"/>
      <c r="D723" s="19">
        <v>2710</v>
      </c>
      <c r="E723" s="15" t="s">
        <v>20</v>
      </c>
      <c r="F723" s="46">
        <v>8000</v>
      </c>
      <c r="G723" s="46"/>
      <c r="H723" s="46">
        <v>5196.8</v>
      </c>
      <c r="I723" s="46">
        <v>0</v>
      </c>
      <c r="J723" s="46">
        <v>8000</v>
      </c>
      <c r="K723" s="46">
        <f t="shared" si="95"/>
        <v>8000</v>
      </c>
      <c r="L723" s="25"/>
      <c r="M723" s="46">
        <f t="shared" si="96"/>
        <v>8000</v>
      </c>
      <c r="N723" s="46">
        <f t="shared" si="97"/>
        <v>0</v>
      </c>
      <c r="O723" s="46">
        <f t="shared" si="98"/>
        <v>5196.8</v>
      </c>
      <c r="P723" s="46">
        <f t="shared" si="99"/>
        <v>0</v>
      </c>
      <c r="Q723" s="46">
        <f t="shared" si="100"/>
        <v>8000</v>
      </c>
      <c r="R723" s="15"/>
      <c r="S723" s="15"/>
    </row>
    <row r="724" spans="1:19" ht="15" hidden="1" customHeight="1" outlineLevel="1" x14ac:dyDescent="0.25">
      <c r="A724" s="318"/>
      <c r="B724" s="19"/>
      <c r="C724" s="32"/>
      <c r="D724" s="19">
        <v>2730</v>
      </c>
      <c r="E724" s="15" t="s">
        <v>207</v>
      </c>
      <c r="F724" s="46">
        <v>3000</v>
      </c>
      <c r="G724" s="46"/>
      <c r="H724" s="46">
        <v>1952.28</v>
      </c>
      <c r="I724" s="46">
        <v>0</v>
      </c>
      <c r="J724" s="46">
        <v>3000</v>
      </c>
      <c r="K724" s="46">
        <f t="shared" si="95"/>
        <v>3000</v>
      </c>
      <c r="L724" s="25"/>
      <c r="M724" s="46">
        <f t="shared" si="96"/>
        <v>3000</v>
      </c>
      <c r="N724" s="46">
        <f t="shared" si="97"/>
        <v>0</v>
      </c>
      <c r="O724" s="46">
        <f t="shared" si="98"/>
        <v>1952.28</v>
      </c>
      <c r="P724" s="46">
        <f t="shared" si="99"/>
        <v>0</v>
      </c>
      <c r="Q724" s="46">
        <f t="shared" si="100"/>
        <v>3000</v>
      </c>
      <c r="R724" s="15"/>
      <c r="S724" s="15"/>
    </row>
    <row r="725" spans="1:19" ht="15" hidden="1" customHeight="1" outlineLevel="1" x14ac:dyDescent="0.25">
      <c r="A725" s="318"/>
      <c r="B725" s="19"/>
      <c r="C725" s="32"/>
      <c r="D725" s="19">
        <v>3850</v>
      </c>
      <c r="E725" s="15" t="s">
        <v>40</v>
      </c>
      <c r="F725" s="46">
        <v>18000</v>
      </c>
      <c r="G725" s="46"/>
      <c r="H725" s="46">
        <v>16433.809999999998</v>
      </c>
      <c r="I725" s="46">
        <v>0</v>
      </c>
      <c r="J725" s="46">
        <v>18000</v>
      </c>
      <c r="K725" s="46">
        <f t="shared" si="95"/>
        <v>18000</v>
      </c>
      <c r="L725" s="25"/>
      <c r="M725" s="46">
        <f t="shared" si="96"/>
        <v>18000</v>
      </c>
      <c r="N725" s="46">
        <f t="shared" si="97"/>
        <v>0</v>
      </c>
      <c r="O725" s="46">
        <f t="shared" si="98"/>
        <v>16433.809999999998</v>
      </c>
      <c r="P725" s="46">
        <f t="shared" si="99"/>
        <v>0</v>
      </c>
      <c r="Q725" s="46">
        <f t="shared" si="100"/>
        <v>18000</v>
      </c>
      <c r="R725" s="15"/>
      <c r="S725" s="15"/>
    </row>
    <row r="726" spans="1:19" ht="15" hidden="1" customHeight="1" outlineLevel="1" x14ac:dyDescent="0.25">
      <c r="A726" s="318"/>
      <c r="B726" s="19"/>
      <c r="C726" s="32"/>
      <c r="D726" s="19">
        <v>5150</v>
      </c>
      <c r="E726" s="15" t="s">
        <v>87</v>
      </c>
      <c r="F726" s="46">
        <v>5000</v>
      </c>
      <c r="G726" s="46"/>
      <c r="H726" s="46">
        <v>2968.24</v>
      </c>
      <c r="I726" s="46">
        <v>0</v>
      </c>
      <c r="J726" s="46">
        <v>5000</v>
      </c>
      <c r="K726" s="46">
        <f t="shared" si="95"/>
        <v>5000</v>
      </c>
      <c r="L726" s="25"/>
      <c r="M726" s="46">
        <f t="shared" si="96"/>
        <v>5000</v>
      </c>
      <c r="N726" s="46">
        <f t="shared" si="97"/>
        <v>0</v>
      </c>
      <c r="O726" s="46">
        <f t="shared" si="98"/>
        <v>2968.24</v>
      </c>
      <c r="P726" s="46">
        <f t="shared" si="99"/>
        <v>0</v>
      </c>
      <c r="Q726" s="46">
        <f t="shared" si="100"/>
        <v>5000</v>
      </c>
      <c r="R726" s="15"/>
      <c r="S726" s="15"/>
    </row>
    <row r="727" spans="1:19" ht="15" hidden="1" customHeight="1" outlineLevel="1" x14ac:dyDescent="0.25">
      <c r="A727" s="318"/>
      <c r="B727" s="19"/>
      <c r="C727" s="32"/>
      <c r="D727" s="19">
        <v>5230</v>
      </c>
      <c r="E727" s="15" t="s">
        <v>52</v>
      </c>
      <c r="F727" s="46">
        <v>14000</v>
      </c>
      <c r="G727" s="46"/>
      <c r="H727" s="46">
        <v>11037.7</v>
      </c>
      <c r="I727" s="46">
        <v>0</v>
      </c>
      <c r="J727" s="46">
        <v>14000</v>
      </c>
      <c r="K727" s="46">
        <f t="shared" si="95"/>
        <v>14000</v>
      </c>
      <c r="L727" s="25"/>
      <c r="M727" s="46">
        <f t="shared" si="96"/>
        <v>14000</v>
      </c>
      <c r="N727" s="46">
        <f t="shared" si="97"/>
        <v>0</v>
      </c>
      <c r="O727" s="46">
        <f t="shared" si="98"/>
        <v>11037.7</v>
      </c>
      <c r="P727" s="46">
        <f t="shared" si="99"/>
        <v>0</v>
      </c>
      <c r="Q727" s="46">
        <f t="shared" si="100"/>
        <v>14000</v>
      </c>
      <c r="R727" s="15"/>
      <c r="S727" s="15"/>
    </row>
    <row r="728" spans="1:19" ht="15" hidden="1" customHeight="1" outlineLevel="1" x14ac:dyDescent="0.25">
      <c r="A728" s="318"/>
      <c r="B728" s="19"/>
      <c r="C728" s="32"/>
      <c r="D728" s="19">
        <v>2990</v>
      </c>
      <c r="E728" s="15" t="s">
        <v>145</v>
      </c>
      <c r="F728" s="46">
        <v>13000</v>
      </c>
      <c r="G728" s="46"/>
      <c r="H728" s="46">
        <v>9280</v>
      </c>
      <c r="I728" s="46">
        <v>0</v>
      </c>
      <c r="J728" s="46">
        <v>13000</v>
      </c>
      <c r="K728" s="46">
        <f t="shared" si="95"/>
        <v>13000</v>
      </c>
      <c r="L728" s="25"/>
      <c r="M728" s="46">
        <f t="shared" si="96"/>
        <v>13000</v>
      </c>
      <c r="N728" s="46">
        <f t="shared" si="97"/>
        <v>0</v>
      </c>
      <c r="O728" s="46">
        <f t="shared" si="98"/>
        <v>9280</v>
      </c>
      <c r="P728" s="46">
        <f t="shared" si="99"/>
        <v>0</v>
      </c>
      <c r="Q728" s="46">
        <f t="shared" si="100"/>
        <v>13000</v>
      </c>
      <c r="R728" s="15"/>
      <c r="S728" s="15"/>
    </row>
    <row r="729" spans="1:19" ht="15" hidden="1" customHeight="1" outlineLevel="1" x14ac:dyDescent="0.25">
      <c r="A729" s="318"/>
      <c r="B729" s="19"/>
      <c r="C729" s="32"/>
      <c r="D729" s="19">
        <v>3362</v>
      </c>
      <c r="E729" s="15" t="s">
        <v>73</v>
      </c>
      <c r="F729" s="46">
        <v>35000</v>
      </c>
      <c r="G729" s="46"/>
      <c r="H729" s="46">
        <v>28014</v>
      </c>
      <c r="I729" s="46">
        <v>0</v>
      </c>
      <c r="J729" s="46">
        <v>35000</v>
      </c>
      <c r="K729" s="46">
        <f t="shared" si="95"/>
        <v>35000</v>
      </c>
      <c r="L729" s="25"/>
      <c r="M729" s="46">
        <f t="shared" si="96"/>
        <v>35000</v>
      </c>
      <c r="N729" s="46">
        <f t="shared" si="97"/>
        <v>0</v>
      </c>
      <c r="O729" s="46">
        <f t="shared" si="98"/>
        <v>28014</v>
      </c>
      <c r="P729" s="46">
        <f t="shared" si="99"/>
        <v>0</v>
      </c>
      <c r="Q729" s="46">
        <f t="shared" si="100"/>
        <v>35000</v>
      </c>
      <c r="R729" s="15"/>
      <c r="S729" s="15"/>
    </row>
    <row r="730" spans="1:19" ht="15" hidden="1" customHeight="1" outlineLevel="1" x14ac:dyDescent="0.25">
      <c r="A730" s="318"/>
      <c r="B730" s="19"/>
      <c r="C730" s="32"/>
      <c r="D730" s="19">
        <v>4240</v>
      </c>
      <c r="E730" s="15" t="s">
        <v>319</v>
      </c>
      <c r="F730" s="46">
        <v>177000</v>
      </c>
      <c r="G730" s="46"/>
      <c r="H730" s="46">
        <v>0</v>
      </c>
      <c r="I730" s="46">
        <v>0</v>
      </c>
      <c r="J730" s="46">
        <v>177000</v>
      </c>
      <c r="K730" s="46">
        <f t="shared" si="95"/>
        <v>177000</v>
      </c>
      <c r="L730" s="25"/>
      <c r="M730" s="46">
        <f t="shared" si="96"/>
        <v>177000</v>
      </c>
      <c r="N730" s="46">
        <f t="shared" si="97"/>
        <v>0</v>
      </c>
      <c r="O730" s="46">
        <f t="shared" si="98"/>
        <v>0</v>
      </c>
      <c r="P730" s="46">
        <f t="shared" si="99"/>
        <v>0</v>
      </c>
      <c r="Q730" s="46">
        <f t="shared" si="100"/>
        <v>177000</v>
      </c>
      <c r="R730" s="15"/>
      <c r="S730" s="15"/>
    </row>
    <row r="731" spans="1:19" collapsed="1" x14ac:dyDescent="0.25">
      <c r="A731" s="318"/>
      <c r="B731" s="19">
        <v>196815</v>
      </c>
      <c r="C731" s="32" t="s">
        <v>325</v>
      </c>
      <c r="D731" s="19">
        <v>2110</v>
      </c>
      <c r="E731" s="15" t="s">
        <v>78</v>
      </c>
      <c r="F731" s="46">
        <v>95358.01</v>
      </c>
      <c r="G731" s="46"/>
      <c r="H731" s="46">
        <v>95330.39</v>
      </c>
      <c r="I731" s="46">
        <v>0</v>
      </c>
      <c r="J731" s="46">
        <v>95358.01</v>
      </c>
      <c r="K731" s="46">
        <f t="shared" si="95"/>
        <v>95358.01</v>
      </c>
      <c r="L731" s="25"/>
      <c r="M731" s="46">
        <f t="shared" si="96"/>
        <v>95358.01</v>
      </c>
      <c r="N731" s="46">
        <f t="shared" si="97"/>
        <v>0</v>
      </c>
      <c r="O731" s="46">
        <f t="shared" si="98"/>
        <v>95330.39</v>
      </c>
      <c r="P731" s="46">
        <f t="shared" si="99"/>
        <v>0</v>
      </c>
      <c r="Q731" s="46">
        <f t="shared" si="100"/>
        <v>95358.01</v>
      </c>
      <c r="R731" s="15"/>
      <c r="S731" s="15"/>
    </row>
    <row r="732" spans="1:19" ht="15" hidden="1" customHeight="1" outlineLevel="1" x14ac:dyDescent="0.25">
      <c r="A732" s="318"/>
      <c r="B732" s="19"/>
      <c r="C732" s="32"/>
      <c r="D732" s="19">
        <v>2150</v>
      </c>
      <c r="E732" s="15" t="s">
        <v>118</v>
      </c>
      <c r="F732" s="46">
        <v>25984</v>
      </c>
      <c r="G732" s="46"/>
      <c r="H732" s="46">
        <v>0</v>
      </c>
      <c r="I732" s="46">
        <v>0</v>
      </c>
      <c r="J732" s="46">
        <v>25984</v>
      </c>
      <c r="K732" s="46">
        <f t="shared" si="95"/>
        <v>25984</v>
      </c>
      <c r="L732" s="25"/>
      <c r="M732" s="46">
        <f t="shared" si="96"/>
        <v>25984</v>
      </c>
      <c r="N732" s="46">
        <f t="shared" si="97"/>
        <v>0</v>
      </c>
      <c r="O732" s="46">
        <f t="shared" si="98"/>
        <v>0</v>
      </c>
      <c r="P732" s="46">
        <f t="shared" si="99"/>
        <v>0</v>
      </c>
      <c r="Q732" s="46">
        <f t="shared" si="100"/>
        <v>25984</v>
      </c>
      <c r="R732" s="15"/>
      <c r="S732" s="15"/>
    </row>
    <row r="733" spans="1:19" ht="15" hidden="1" customHeight="1" outlineLevel="1" x14ac:dyDescent="0.25">
      <c r="A733" s="318"/>
      <c r="B733" s="19"/>
      <c r="C733" s="32"/>
      <c r="D733" s="19">
        <v>2210</v>
      </c>
      <c r="E733" s="15" t="s">
        <v>14</v>
      </c>
      <c r="F733" s="46">
        <v>66120</v>
      </c>
      <c r="G733" s="46"/>
      <c r="H733" s="46">
        <v>61623.839999999997</v>
      </c>
      <c r="I733" s="46">
        <v>0</v>
      </c>
      <c r="J733" s="46">
        <v>66120</v>
      </c>
      <c r="K733" s="46">
        <f t="shared" si="95"/>
        <v>66120</v>
      </c>
      <c r="L733" s="25"/>
      <c r="M733" s="46">
        <f t="shared" si="96"/>
        <v>66120</v>
      </c>
      <c r="N733" s="46">
        <f t="shared" si="97"/>
        <v>0</v>
      </c>
      <c r="O733" s="46">
        <f t="shared" si="98"/>
        <v>61623.839999999997</v>
      </c>
      <c r="P733" s="46">
        <f t="shared" si="99"/>
        <v>0</v>
      </c>
      <c r="Q733" s="46">
        <f t="shared" si="100"/>
        <v>66120</v>
      </c>
      <c r="R733" s="15"/>
      <c r="S733" s="15"/>
    </row>
    <row r="734" spans="1:19" ht="15" hidden="1" customHeight="1" outlineLevel="1" x14ac:dyDescent="0.25">
      <c r="A734" s="318"/>
      <c r="B734" s="19"/>
      <c r="C734" s="32"/>
      <c r="D734" s="19">
        <v>2440</v>
      </c>
      <c r="E734" s="15" t="s">
        <v>17</v>
      </c>
      <c r="F734" s="46">
        <v>6960</v>
      </c>
      <c r="G734" s="46"/>
      <c r="H734" s="46">
        <v>5619.04</v>
      </c>
      <c r="I734" s="46">
        <v>0</v>
      </c>
      <c r="J734" s="46">
        <v>6960</v>
      </c>
      <c r="K734" s="46">
        <f t="shared" si="95"/>
        <v>6960</v>
      </c>
      <c r="L734" s="25"/>
      <c r="M734" s="46">
        <f t="shared" si="96"/>
        <v>6960</v>
      </c>
      <c r="N734" s="46">
        <f t="shared" si="97"/>
        <v>0</v>
      </c>
      <c r="O734" s="46">
        <f t="shared" si="98"/>
        <v>5619.04</v>
      </c>
      <c r="P734" s="46">
        <f t="shared" si="99"/>
        <v>0</v>
      </c>
      <c r="Q734" s="46">
        <f t="shared" si="100"/>
        <v>6960</v>
      </c>
      <c r="R734" s="15"/>
      <c r="S734" s="15"/>
    </row>
    <row r="735" spans="1:19" ht="15" hidden="1" customHeight="1" outlineLevel="1" x14ac:dyDescent="0.25">
      <c r="A735" s="318"/>
      <c r="B735" s="19"/>
      <c r="C735" s="32"/>
      <c r="D735" s="19">
        <v>2710</v>
      </c>
      <c r="E735" s="15" t="s">
        <v>20</v>
      </c>
      <c r="F735" s="46">
        <v>801467.2</v>
      </c>
      <c r="G735" s="46"/>
      <c r="H735" s="46">
        <v>801467.2</v>
      </c>
      <c r="I735" s="46">
        <v>0</v>
      </c>
      <c r="J735" s="46">
        <v>801467.2</v>
      </c>
      <c r="K735" s="46">
        <f t="shared" si="95"/>
        <v>801467.2</v>
      </c>
      <c r="L735" s="25"/>
      <c r="M735" s="46">
        <f t="shared" si="96"/>
        <v>801467.2</v>
      </c>
      <c r="N735" s="46">
        <f t="shared" si="97"/>
        <v>0</v>
      </c>
      <c r="O735" s="46">
        <f t="shared" si="98"/>
        <v>801467.2</v>
      </c>
      <c r="P735" s="46">
        <f t="shared" si="99"/>
        <v>0</v>
      </c>
      <c r="Q735" s="46">
        <f t="shared" si="100"/>
        <v>801467.2</v>
      </c>
      <c r="R735" s="15"/>
      <c r="S735" s="15"/>
    </row>
    <row r="736" spans="1:19" ht="15" hidden="1" customHeight="1" outlineLevel="1" x14ac:dyDescent="0.25">
      <c r="A736" s="318"/>
      <c r="B736" s="19"/>
      <c r="C736" s="32"/>
      <c r="D736" s="19">
        <v>2730</v>
      </c>
      <c r="E736" s="15" t="s">
        <v>207</v>
      </c>
      <c r="F736" s="46">
        <v>684678.86</v>
      </c>
      <c r="G736" s="46"/>
      <c r="H736" s="46">
        <v>553528.1</v>
      </c>
      <c r="I736" s="46">
        <v>0</v>
      </c>
      <c r="J736" s="46">
        <v>684678.86</v>
      </c>
      <c r="K736" s="46">
        <f t="shared" si="95"/>
        <v>684678.86</v>
      </c>
      <c r="L736" s="25"/>
      <c r="M736" s="46">
        <f t="shared" si="96"/>
        <v>684678.86</v>
      </c>
      <c r="N736" s="46">
        <f t="shared" si="97"/>
        <v>0</v>
      </c>
      <c r="O736" s="46">
        <f t="shared" si="98"/>
        <v>553528.1</v>
      </c>
      <c r="P736" s="46">
        <f t="shared" si="99"/>
        <v>0</v>
      </c>
      <c r="Q736" s="46">
        <f t="shared" si="100"/>
        <v>684678.86</v>
      </c>
      <c r="R736" s="15"/>
      <c r="S736" s="15"/>
    </row>
    <row r="737" spans="1:19" ht="15" hidden="1" customHeight="1" outlineLevel="1" x14ac:dyDescent="0.25">
      <c r="A737" s="318"/>
      <c r="B737" s="19"/>
      <c r="C737" s="32"/>
      <c r="D737" s="19">
        <v>3390</v>
      </c>
      <c r="E737" s="15" t="s">
        <v>122</v>
      </c>
      <c r="F737" s="46">
        <v>743279.92</v>
      </c>
      <c r="G737" s="46"/>
      <c r="H737" s="46">
        <v>0</v>
      </c>
      <c r="I737" s="46">
        <v>0</v>
      </c>
      <c r="J737" s="46">
        <v>743279.92</v>
      </c>
      <c r="K737" s="46">
        <f t="shared" si="95"/>
        <v>743279.92</v>
      </c>
      <c r="L737" s="25"/>
      <c r="M737" s="46">
        <f t="shared" si="96"/>
        <v>743279.92</v>
      </c>
      <c r="N737" s="46">
        <f t="shared" si="97"/>
        <v>0</v>
      </c>
      <c r="O737" s="46">
        <f t="shared" si="98"/>
        <v>0</v>
      </c>
      <c r="P737" s="46">
        <f t="shared" si="99"/>
        <v>0</v>
      </c>
      <c r="Q737" s="46">
        <f t="shared" si="100"/>
        <v>743279.92</v>
      </c>
      <c r="R737" s="15"/>
      <c r="S737" s="15"/>
    </row>
    <row r="738" spans="1:19" ht="15" hidden="1" customHeight="1" outlineLevel="1" x14ac:dyDescent="0.25">
      <c r="A738" s="318"/>
      <c r="B738" s="19"/>
      <c r="C738" s="32"/>
      <c r="D738" s="19">
        <v>3850</v>
      </c>
      <c r="E738" s="15" t="s">
        <v>40</v>
      </c>
      <c r="F738" s="46">
        <v>13170</v>
      </c>
      <c r="G738" s="46"/>
      <c r="H738" s="46">
        <v>11153.96</v>
      </c>
      <c r="I738" s="46">
        <v>0</v>
      </c>
      <c r="J738" s="46">
        <v>13170</v>
      </c>
      <c r="K738" s="46">
        <f t="shared" si="95"/>
        <v>13170</v>
      </c>
      <c r="L738" s="25"/>
      <c r="M738" s="46">
        <f t="shared" si="96"/>
        <v>13170</v>
      </c>
      <c r="N738" s="46">
        <f t="shared" si="97"/>
        <v>0</v>
      </c>
      <c r="O738" s="46">
        <f t="shared" si="98"/>
        <v>11153.96</v>
      </c>
      <c r="P738" s="46">
        <f t="shared" si="99"/>
        <v>0</v>
      </c>
      <c r="Q738" s="46">
        <f t="shared" si="100"/>
        <v>13170</v>
      </c>
      <c r="R738" s="15"/>
      <c r="S738" s="15"/>
    </row>
    <row r="739" spans="1:19" ht="15" hidden="1" customHeight="1" outlineLevel="1" x14ac:dyDescent="0.25">
      <c r="A739" s="318"/>
      <c r="B739" s="19"/>
      <c r="C739" s="32"/>
      <c r="D739" s="19">
        <v>5190</v>
      </c>
      <c r="E739" s="15" t="s">
        <v>135</v>
      </c>
      <c r="F739" s="46">
        <v>31320</v>
      </c>
      <c r="G739" s="46"/>
      <c r="H739" s="46">
        <v>27457.200000000001</v>
      </c>
      <c r="I739" s="46">
        <v>0</v>
      </c>
      <c r="J739" s="46">
        <v>31320</v>
      </c>
      <c r="K739" s="46">
        <f t="shared" si="95"/>
        <v>31320</v>
      </c>
      <c r="L739" s="25"/>
      <c r="M739" s="46">
        <f t="shared" si="96"/>
        <v>31320</v>
      </c>
      <c r="N739" s="46">
        <f t="shared" si="97"/>
        <v>0</v>
      </c>
      <c r="O739" s="46">
        <f t="shared" si="98"/>
        <v>27457.200000000001</v>
      </c>
      <c r="P739" s="46">
        <f t="shared" si="99"/>
        <v>0</v>
      </c>
      <c r="Q739" s="46">
        <f t="shared" si="100"/>
        <v>31320</v>
      </c>
      <c r="R739" s="15"/>
      <c r="S739" s="15"/>
    </row>
    <row r="740" spans="1:19" ht="15" hidden="1" customHeight="1" outlineLevel="1" x14ac:dyDescent="0.25">
      <c r="A740" s="318"/>
      <c r="B740" s="19"/>
      <c r="C740" s="32"/>
      <c r="D740" s="19">
        <v>2990</v>
      </c>
      <c r="E740" s="15" t="s">
        <v>145</v>
      </c>
      <c r="F740" s="46">
        <v>23200</v>
      </c>
      <c r="G740" s="46"/>
      <c r="H740" s="46">
        <v>10440</v>
      </c>
      <c r="I740" s="46">
        <v>0</v>
      </c>
      <c r="J740" s="46">
        <v>23200</v>
      </c>
      <c r="K740" s="46">
        <f t="shared" si="95"/>
        <v>23200</v>
      </c>
      <c r="L740" s="25"/>
      <c r="M740" s="46">
        <f t="shared" si="96"/>
        <v>23200</v>
      </c>
      <c r="N740" s="46">
        <f t="shared" si="97"/>
        <v>0</v>
      </c>
      <c r="O740" s="46">
        <f t="shared" si="98"/>
        <v>10440</v>
      </c>
      <c r="P740" s="46">
        <f t="shared" si="99"/>
        <v>0</v>
      </c>
      <c r="Q740" s="46">
        <f t="shared" si="100"/>
        <v>23200</v>
      </c>
      <c r="R740" s="15"/>
      <c r="S740" s="15"/>
    </row>
    <row r="741" spans="1:19" ht="15" hidden="1" customHeight="1" outlineLevel="1" x14ac:dyDescent="0.25">
      <c r="A741" s="318"/>
      <c r="B741" s="19"/>
      <c r="C741" s="32"/>
      <c r="D741" s="19">
        <v>5210</v>
      </c>
      <c r="E741" s="15" t="s">
        <v>50</v>
      </c>
      <c r="F741" s="46">
        <v>10560</v>
      </c>
      <c r="G741" s="46"/>
      <c r="H741" s="46">
        <v>10556</v>
      </c>
      <c r="I741" s="46">
        <v>0</v>
      </c>
      <c r="J741" s="46">
        <v>10560</v>
      </c>
      <c r="K741" s="46">
        <f t="shared" si="95"/>
        <v>10560</v>
      </c>
      <c r="L741" s="25"/>
      <c r="M741" s="46">
        <f t="shared" si="96"/>
        <v>10560</v>
      </c>
      <c r="N741" s="46">
        <f t="shared" si="97"/>
        <v>0</v>
      </c>
      <c r="O741" s="46">
        <f t="shared" si="98"/>
        <v>10556</v>
      </c>
      <c r="P741" s="46">
        <f t="shared" si="99"/>
        <v>0</v>
      </c>
      <c r="Q741" s="46">
        <f t="shared" si="100"/>
        <v>10560</v>
      </c>
      <c r="R741" s="15"/>
      <c r="S741" s="15"/>
    </row>
    <row r="742" spans="1:19" ht="15" hidden="1" customHeight="1" outlineLevel="1" x14ac:dyDescent="0.25">
      <c r="A742" s="318"/>
      <c r="B742" s="19"/>
      <c r="C742" s="32"/>
      <c r="D742" s="19">
        <v>4240</v>
      </c>
      <c r="E742" s="15" t="s">
        <v>319</v>
      </c>
      <c r="F742" s="46">
        <v>1242080.9500000002</v>
      </c>
      <c r="G742" s="46"/>
      <c r="H742" s="46">
        <v>0</v>
      </c>
      <c r="I742" s="46">
        <v>0</v>
      </c>
      <c r="J742" s="46">
        <v>1242080.9500000002</v>
      </c>
      <c r="K742" s="46">
        <f t="shared" si="95"/>
        <v>1242080.9500000002</v>
      </c>
      <c r="L742" s="25"/>
      <c r="M742" s="46">
        <f t="shared" si="96"/>
        <v>1242080.9500000002</v>
      </c>
      <c r="N742" s="46">
        <f t="shared" si="97"/>
        <v>0</v>
      </c>
      <c r="O742" s="46">
        <f t="shared" si="98"/>
        <v>0</v>
      </c>
      <c r="P742" s="46">
        <f t="shared" si="99"/>
        <v>0</v>
      </c>
      <c r="Q742" s="46">
        <f t="shared" si="100"/>
        <v>1242080.9500000002</v>
      </c>
      <c r="R742" s="15"/>
      <c r="S742" s="15"/>
    </row>
    <row r="743" spans="1:19" ht="15" hidden="1" customHeight="1" outlineLevel="1" x14ac:dyDescent="0.25">
      <c r="A743" s="318"/>
      <c r="B743" s="19"/>
      <c r="C743" s="32"/>
      <c r="D743" s="19">
        <v>5220</v>
      </c>
      <c r="E743" s="15" t="s">
        <v>51</v>
      </c>
      <c r="F743" s="46">
        <v>54821.600000000006</v>
      </c>
      <c r="G743" s="46"/>
      <c r="H743" s="46">
        <v>54821.599999999999</v>
      </c>
      <c r="I743" s="46">
        <v>0</v>
      </c>
      <c r="J743" s="46">
        <v>54821.600000000006</v>
      </c>
      <c r="K743" s="46">
        <f t="shared" si="95"/>
        <v>54821.600000000006</v>
      </c>
      <c r="L743" s="25"/>
      <c r="M743" s="46">
        <f t="shared" si="96"/>
        <v>54821.600000000006</v>
      </c>
      <c r="N743" s="46">
        <f t="shared" si="97"/>
        <v>0</v>
      </c>
      <c r="O743" s="46">
        <f t="shared" si="98"/>
        <v>54821.599999999999</v>
      </c>
      <c r="P743" s="46">
        <f t="shared" si="99"/>
        <v>0</v>
      </c>
      <c r="Q743" s="46">
        <f t="shared" si="100"/>
        <v>54821.600000000006</v>
      </c>
      <c r="R743" s="15"/>
      <c r="S743" s="15"/>
    </row>
    <row r="744" spans="1:19" collapsed="1" x14ac:dyDescent="0.25">
      <c r="A744" s="318"/>
      <c r="B744" s="19">
        <v>196816</v>
      </c>
      <c r="C744" s="32" t="s">
        <v>326</v>
      </c>
      <c r="D744" s="19">
        <v>2110</v>
      </c>
      <c r="E744" s="15" t="s">
        <v>78</v>
      </c>
      <c r="F744" s="46">
        <v>36059.18</v>
      </c>
      <c r="G744" s="46"/>
      <c r="H744" s="46">
        <v>14020.34</v>
      </c>
      <c r="I744" s="46">
        <v>0</v>
      </c>
      <c r="J744" s="46">
        <v>36059.18</v>
      </c>
      <c r="K744" s="46">
        <f t="shared" si="95"/>
        <v>36059.18</v>
      </c>
      <c r="L744" s="25"/>
      <c r="M744" s="46">
        <f t="shared" si="96"/>
        <v>36059.18</v>
      </c>
      <c r="N744" s="46">
        <f t="shared" si="97"/>
        <v>0</v>
      </c>
      <c r="O744" s="46">
        <f t="shared" si="98"/>
        <v>14020.34</v>
      </c>
      <c r="P744" s="46">
        <f t="shared" si="99"/>
        <v>0</v>
      </c>
      <c r="Q744" s="46">
        <f t="shared" si="100"/>
        <v>36059.18</v>
      </c>
      <c r="R744" s="15"/>
      <c r="S744" s="15"/>
    </row>
    <row r="745" spans="1:19" ht="15" hidden="1" customHeight="1" outlineLevel="1" x14ac:dyDescent="0.25">
      <c r="A745" s="318"/>
      <c r="B745" s="19"/>
      <c r="C745" s="32"/>
      <c r="D745" s="19">
        <v>2710</v>
      </c>
      <c r="E745" s="15" t="s">
        <v>20</v>
      </c>
      <c r="F745" s="46">
        <v>57352.28</v>
      </c>
      <c r="G745" s="46"/>
      <c r="H745" s="46">
        <v>57141.599999999999</v>
      </c>
      <c r="I745" s="46">
        <v>0</v>
      </c>
      <c r="J745" s="46">
        <v>57352.28</v>
      </c>
      <c r="K745" s="46">
        <f t="shared" si="95"/>
        <v>57352.28</v>
      </c>
      <c r="L745" s="25"/>
      <c r="M745" s="46">
        <f t="shared" si="96"/>
        <v>57352.28</v>
      </c>
      <c r="N745" s="46">
        <f t="shared" si="97"/>
        <v>0</v>
      </c>
      <c r="O745" s="46">
        <f t="shared" si="98"/>
        <v>57141.599999999999</v>
      </c>
      <c r="P745" s="46">
        <f t="shared" si="99"/>
        <v>0</v>
      </c>
      <c r="Q745" s="46">
        <f t="shared" si="100"/>
        <v>57352.28</v>
      </c>
      <c r="R745" s="15"/>
      <c r="S745" s="15"/>
    </row>
    <row r="746" spans="1:19" ht="15" hidden="1" customHeight="1" outlineLevel="1" x14ac:dyDescent="0.25">
      <c r="A746" s="318"/>
      <c r="B746" s="19"/>
      <c r="C746" s="32"/>
      <c r="D746" s="19">
        <v>3390</v>
      </c>
      <c r="E746" s="15" t="s">
        <v>122</v>
      </c>
      <c r="F746" s="46">
        <v>24824</v>
      </c>
      <c r="G746" s="46"/>
      <c r="H746" s="46">
        <v>0</v>
      </c>
      <c r="I746" s="46">
        <v>0</v>
      </c>
      <c r="J746" s="46">
        <v>24824</v>
      </c>
      <c r="K746" s="46">
        <f t="shared" si="95"/>
        <v>24824</v>
      </c>
      <c r="L746" s="25"/>
      <c r="M746" s="46">
        <f t="shared" si="96"/>
        <v>24824</v>
      </c>
      <c r="N746" s="46">
        <f t="shared" si="97"/>
        <v>0</v>
      </c>
      <c r="O746" s="46">
        <f t="shared" si="98"/>
        <v>0</v>
      </c>
      <c r="P746" s="46">
        <f t="shared" si="99"/>
        <v>0</v>
      </c>
      <c r="Q746" s="46">
        <f t="shared" si="100"/>
        <v>24824</v>
      </c>
      <c r="R746" s="15"/>
      <c r="S746" s="15"/>
    </row>
    <row r="747" spans="1:19" ht="15" hidden="1" customHeight="1" outlineLevel="1" x14ac:dyDescent="0.25">
      <c r="A747" s="318"/>
      <c r="B747" s="19"/>
      <c r="C747" s="32"/>
      <c r="D747" s="19">
        <v>5150</v>
      </c>
      <c r="E747" s="15" t="s">
        <v>87</v>
      </c>
      <c r="F747" s="46">
        <v>19657.79</v>
      </c>
      <c r="G747" s="46"/>
      <c r="H747" s="46">
        <v>19334.88</v>
      </c>
      <c r="I747" s="46">
        <v>0</v>
      </c>
      <c r="J747" s="46">
        <v>19657.79</v>
      </c>
      <c r="K747" s="46">
        <f t="shared" si="95"/>
        <v>19657.79</v>
      </c>
      <c r="L747" s="25"/>
      <c r="M747" s="46">
        <f t="shared" si="96"/>
        <v>19657.79</v>
      </c>
      <c r="N747" s="46">
        <f t="shared" si="97"/>
        <v>0</v>
      </c>
      <c r="O747" s="46">
        <f t="shared" si="98"/>
        <v>19334.88</v>
      </c>
      <c r="P747" s="46">
        <f t="shared" si="99"/>
        <v>0</v>
      </c>
      <c r="Q747" s="46">
        <f t="shared" si="100"/>
        <v>19657.79</v>
      </c>
      <c r="R747" s="15"/>
      <c r="S747" s="15"/>
    </row>
    <row r="748" spans="1:19" ht="15" hidden="1" customHeight="1" outlineLevel="1" x14ac:dyDescent="0.25">
      <c r="A748" s="318"/>
      <c r="B748" s="19"/>
      <c r="C748" s="32"/>
      <c r="D748" s="19">
        <v>5190</v>
      </c>
      <c r="E748" s="15" t="s">
        <v>135</v>
      </c>
      <c r="F748" s="46">
        <v>5214</v>
      </c>
      <c r="G748" s="46"/>
      <c r="H748" s="46">
        <v>5214</v>
      </c>
      <c r="I748" s="46">
        <v>0</v>
      </c>
      <c r="J748" s="46">
        <v>5214</v>
      </c>
      <c r="K748" s="46">
        <f t="shared" si="95"/>
        <v>5214</v>
      </c>
      <c r="L748" s="25"/>
      <c r="M748" s="46">
        <f t="shared" si="96"/>
        <v>5214</v>
      </c>
      <c r="N748" s="46">
        <f t="shared" si="97"/>
        <v>0</v>
      </c>
      <c r="O748" s="46">
        <f t="shared" si="98"/>
        <v>5214</v>
      </c>
      <c r="P748" s="46">
        <f t="shared" si="99"/>
        <v>0</v>
      </c>
      <c r="Q748" s="46">
        <f t="shared" si="100"/>
        <v>5214</v>
      </c>
      <c r="R748" s="15"/>
      <c r="S748" s="15"/>
    </row>
    <row r="749" spans="1:19" ht="15" hidden="1" customHeight="1" outlineLevel="1" x14ac:dyDescent="0.25">
      <c r="A749" s="318"/>
      <c r="B749" s="19"/>
      <c r="C749" s="32"/>
      <c r="D749" s="19">
        <v>5230</v>
      </c>
      <c r="E749" s="15" t="s">
        <v>52</v>
      </c>
      <c r="F749" s="46">
        <v>88764.1</v>
      </c>
      <c r="G749" s="46"/>
      <c r="H749" s="46">
        <v>33820.03</v>
      </c>
      <c r="I749" s="46">
        <v>0</v>
      </c>
      <c r="J749" s="46">
        <v>88764.1</v>
      </c>
      <c r="K749" s="46">
        <f t="shared" si="95"/>
        <v>88764.1</v>
      </c>
      <c r="L749" s="25"/>
      <c r="M749" s="46">
        <f t="shared" si="96"/>
        <v>88764.1</v>
      </c>
      <c r="N749" s="46">
        <f t="shared" si="97"/>
        <v>0</v>
      </c>
      <c r="O749" s="46">
        <f t="shared" si="98"/>
        <v>33820.03</v>
      </c>
      <c r="P749" s="46">
        <f t="shared" si="99"/>
        <v>0</v>
      </c>
      <c r="Q749" s="46">
        <f t="shared" si="100"/>
        <v>88764.1</v>
      </c>
      <c r="R749" s="15"/>
      <c r="S749" s="15"/>
    </row>
    <row r="750" spans="1:19" ht="15" hidden="1" customHeight="1" outlineLevel="1" x14ac:dyDescent="0.25">
      <c r="A750" s="318"/>
      <c r="B750" s="19"/>
      <c r="C750" s="32"/>
      <c r="D750" s="19">
        <v>4240</v>
      </c>
      <c r="E750" s="15" t="s">
        <v>319</v>
      </c>
      <c r="F750" s="46">
        <v>868128.64999999991</v>
      </c>
      <c r="G750" s="46"/>
      <c r="H750" s="46">
        <v>0</v>
      </c>
      <c r="I750" s="46">
        <v>0</v>
      </c>
      <c r="J750" s="46">
        <v>868128.64999999991</v>
      </c>
      <c r="K750" s="46">
        <f t="shared" si="95"/>
        <v>868128.64999999991</v>
      </c>
      <c r="L750" s="25"/>
      <c r="M750" s="46">
        <f t="shared" si="96"/>
        <v>868128.64999999991</v>
      </c>
      <c r="N750" s="46">
        <f t="shared" si="97"/>
        <v>0</v>
      </c>
      <c r="O750" s="46">
        <f t="shared" si="98"/>
        <v>0</v>
      </c>
      <c r="P750" s="46">
        <f t="shared" si="99"/>
        <v>0</v>
      </c>
      <c r="Q750" s="46">
        <f t="shared" si="100"/>
        <v>868128.64999999991</v>
      </c>
      <c r="R750" s="15"/>
      <c r="S750" s="15"/>
    </row>
    <row r="751" spans="1:19" collapsed="1" x14ac:dyDescent="0.25">
      <c r="A751" s="318"/>
      <c r="B751" s="19">
        <v>196817</v>
      </c>
      <c r="C751" s="32" t="s">
        <v>327</v>
      </c>
      <c r="D751" s="19">
        <v>2110</v>
      </c>
      <c r="E751" s="15" t="s">
        <v>78</v>
      </c>
      <c r="F751" s="46">
        <v>3026.54</v>
      </c>
      <c r="G751" s="46"/>
      <c r="H751" s="46">
        <v>2572.4700000000003</v>
      </c>
      <c r="I751" s="46">
        <v>0</v>
      </c>
      <c r="J751" s="46">
        <v>3026.54</v>
      </c>
      <c r="K751" s="46">
        <f t="shared" si="95"/>
        <v>3026.54</v>
      </c>
      <c r="L751" s="25"/>
      <c r="M751" s="46">
        <f t="shared" si="96"/>
        <v>3026.54</v>
      </c>
      <c r="N751" s="46">
        <f t="shared" si="97"/>
        <v>0</v>
      </c>
      <c r="O751" s="46">
        <f t="shared" si="98"/>
        <v>2572.4700000000003</v>
      </c>
      <c r="P751" s="46">
        <f t="shared" si="99"/>
        <v>0</v>
      </c>
      <c r="Q751" s="46">
        <f t="shared" si="100"/>
        <v>3026.54</v>
      </c>
      <c r="R751" s="15"/>
      <c r="S751" s="15"/>
    </row>
    <row r="752" spans="1:19" ht="15" hidden="1" customHeight="1" outlineLevel="1" x14ac:dyDescent="0.25">
      <c r="A752" s="318"/>
      <c r="B752" s="19"/>
      <c r="C752" s="32"/>
      <c r="D752" s="19">
        <v>2140</v>
      </c>
      <c r="E752" s="15" t="s">
        <v>125</v>
      </c>
      <c r="F752" s="46">
        <v>3480</v>
      </c>
      <c r="G752" s="46"/>
      <c r="H752" s="46">
        <v>3480</v>
      </c>
      <c r="I752" s="46">
        <v>0</v>
      </c>
      <c r="J752" s="46">
        <v>3480</v>
      </c>
      <c r="K752" s="46">
        <f t="shared" si="95"/>
        <v>3480</v>
      </c>
      <c r="L752" s="25"/>
      <c r="M752" s="46">
        <f t="shared" si="96"/>
        <v>3480</v>
      </c>
      <c r="N752" s="46">
        <f t="shared" si="97"/>
        <v>0</v>
      </c>
      <c r="O752" s="46">
        <f t="shared" si="98"/>
        <v>3480</v>
      </c>
      <c r="P752" s="46">
        <f t="shared" si="99"/>
        <v>0</v>
      </c>
      <c r="Q752" s="46">
        <f t="shared" si="100"/>
        <v>3480</v>
      </c>
      <c r="R752" s="15"/>
      <c r="S752" s="15"/>
    </row>
    <row r="753" spans="1:19" ht="15" hidden="1" customHeight="1" outlineLevel="1" x14ac:dyDescent="0.25">
      <c r="A753" s="318"/>
      <c r="B753" s="19"/>
      <c r="C753" s="32"/>
      <c r="D753" s="19">
        <v>2460</v>
      </c>
      <c r="E753" s="15" t="s">
        <v>128</v>
      </c>
      <c r="F753" s="46">
        <v>166</v>
      </c>
      <c r="G753" s="46"/>
      <c r="H753" s="46">
        <v>127.36</v>
      </c>
      <c r="I753" s="46">
        <v>0</v>
      </c>
      <c r="J753" s="46">
        <v>166</v>
      </c>
      <c r="K753" s="46">
        <f t="shared" si="95"/>
        <v>166</v>
      </c>
      <c r="L753" s="25"/>
      <c r="M753" s="46">
        <f t="shared" si="96"/>
        <v>166</v>
      </c>
      <c r="N753" s="46">
        <f t="shared" si="97"/>
        <v>0</v>
      </c>
      <c r="O753" s="46">
        <f t="shared" si="98"/>
        <v>127.36</v>
      </c>
      <c r="P753" s="46">
        <f t="shared" si="99"/>
        <v>0</v>
      </c>
      <c r="Q753" s="46">
        <f t="shared" si="100"/>
        <v>166</v>
      </c>
      <c r="R753" s="15"/>
      <c r="S753" s="15"/>
    </row>
    <row r="754" spans="1:19" ht="15" hidden="1" customHeight="1" outlineLevel="1" x14ac:dyDescent="0.25">
      <c r="A754" s="318"/>
      <c r="B754" s="19"/>
      <c r="C754" s="32"/>
      <c r="D754" s="19">
        <v>2470</v>
      </c>
      <c r="E754" s="15" t="s">
        <v>88</v>
      </c>
      <c r="F754" s="46">
        <v>3480</v>
      </c>
      <c r="G754" s="46"/>
      <c r="H754" s="46">
        <v>1670.4</v>
      </c>
      <c r="I754" s="46">
        <v>0</v>
      </c>
      <c r="J754" s="46">
        <v>3480</v>
      </c>
      <c r="K754" s="46">
        <f t="shared" si="95"/>
        <v>3480</v>
      </c>
      <c r="L754" s="25"/>
      <c r="M754" s="46">
        <f t="shared" si="96"/>
        <v>3480</v>
      </c>
      <c r="N754" s="46">
        <f t="shared" si="97"/>
        <v>0</v>
      </c>
      <c r="O754" s="46">
        <f t="shared" si="98"/>
        <v>1670.4</v>
      </c>
      <c r="P754" s="46">
        <f t="shared" si="99"/>
        <v>0</v>
      </c>
      <c r="Q754" s="46">
        <f t="shared" si="100"/>
        <v>3480</v>
      </c>
      <c r="R754" s="15"/>
      <c r="S754" s="15"/>
    </row>
    <row r="755" spans="1:19" ht="15" hidden="1" customHeight="1" outlineLevel="1" x14ac:dyDescent="0.25">
      <c r="A755" s="318"/>
      <c r="B755" s="19"/>
      <c r="C755" s="32"/>
      <c r="D755" s="19">
        <v>2560</v>
      </c>
      <c r="E755" s="15" t="s">
        <v>89</v>
      </c>
      <c r="F755" s="46">
        <v>79990</v>
      </c>
      <c r="G755" s="46"/>
      <c r="H755" s="46">
        <v>79979.44</v>
      </c>
      <c r="I755" s="46">
        <v>0</v>
      </c>
      <c r="J755" s="46">
        <v>79990</v>
      </c>
      <c r="K755" s="46">
        <f t="shared" si="95"/>
        <v>79990</v>
      </c>
      <c r="L755" s="25"/>
      <c r="M755" s="46">
        <f t="shared" si="96"/>
        <v>79990</v>
      </c>
      <c r="N755" s="46">
        <f t="shared" si="97"/>
        <v>0</v>
      </c>
      <c r="O755" s="46">
        <f t="shared" si="98"/>
        <v>79979.44</v>
      </c>
      <c r="P755" s="46">
        <f t="shared" si="99"/>
        <v>0</v>
      </c>
      <c r="Q755" s="46">
        <f t="shared" si="100"/>
        <v>79990</v>
      </c>
      <c r="R755" s="15"/>
      <c r="S755" s="15"/>
    </row>
    <row r="756" spans="1:19" ht="15" hidden="1" customHeight="1" outlineLevel="1" x14ac:dyDescent="0.25">
      <c r="A756" s="318"/>
      <c r="B756" s="19"/>
      <c r="C756" s="32"/>
      <c r="D756" s="19">
        <v>2740</v>
      </c>
      <c r="E756" s="15" t="s">
        <v>21</v>
      </c>
      <c r="F756" s="46">
        <v>5197.1499999999996</v>
      </c>
      <c r="G756" s="46"/>
      <c r="H756" s="46">
        <v>5197.1400000000003</v>
      </c>
      <c r="I756" s="46">
        <v>0</v>
      </c>
      <c r="J756" s="46">
        <v>5197.1499999999996</v>
      </c>
      <c r="K756" s="46">
        <f t="shared" si="95"/>
        <v>5197.1499999999996</v>
      </c>
      <c r="L756" s="25"/>
      <c r="M756" s="46">
        <f t="shared" si="96"/>
        <v>5197.1499999999996</v>
      </c>
      <c r="N756" s="46">
        <f t="shared" si="97"/>
        <v>0</v>
      </c>
      <c r="O756" s="46">
        <f t="shared" si="98"/>
        <v>5197.1400000000003</v>
      </c>
      <c r="P756" s="46">
        <f t="shared" si="99"/>
        <v>0</v>
      </c>
      <c r="Q756" s="46">
        <f t="shared" si="100"/>
        <v>5197.1499999999996</v>
      </c>
      <c r="R756" s="15"/>
      <c r="S756" s="15"/>
    </row>
    <row r="757" spans="1:19" ht="15" hidden="1" customHeight="1" outlineLevel="1" x14ac:dyDescent="0.25">
      <c r="A757" s="318"/>
      <c r="B757" s="19"/>
      <c r="C757" s="32"/>
      <c r="D757" s="19">
        <v>2910</v>
      </c>
      <c r="E757" s="15" t="s">
        <v>22</v>
      </c>
      <c r="F757" s="46">
        <v>48837.75</v>
      </c>
      <c r="G757" s="46"/>
      <c r="H757" s="46">
        <v>48438.05</v>
      </c>
      <c r="I757" s="46">
        <v>0</v>
      </c>
      <c r="J757" s="46">
        <v>48837.75</v>
      </c>
      <c r="K757" s="46">
        <f t="shared" si="95"/>
        <v>48837.75</v>
      </c>
      <c r="L757" s="25"/>
      <c r="M757" s="46">
        <f t="shared" si="96"/>
        <v>48837.75</v>
      </c>
      <c r="N757" s="46">
        <f t="shared" si="97"/>
        <v>0</v>
      </c>
      <c r="O757" s="46">
        <f t="shared" si="98"/>
        <v>48438.05</v>
      </c>
      <c r="P757" s="46">
        <f t="shared" si="99"/>
        <v>0</v>
      </c>
      <c r="Q757" s="46">
        <f t="shared" si="100"/>
        <v>48837.75</v>
      </c>
      <c r="R757" s="15"/>
      <c r="S757" s="15"/>
    </row>
    <row r="758" spans="1:19" ht="15" hidden="1" customHeight="1" outlineLevel="1" x14ac:dyDescent="0.25">
      <c r="A758" s="318"/>
      <c r="B758" s="19"/>
      <c r="C758" s="32"/>
      <c r="D758" s="19">
        <v>2940</v>
      </c>
      <c r="E758" s="15" t="s">
        <v>70</v>
      </c>
      <c r="F758" s="46">
        <v>8700</v>
      </c>
      <c r="G758" s="46"/>
      <c r="H758" s="46">
        <v>8700</v>
      </c>
      <c r="I758" s="46">
        <v>0</v>
      </c>
      <c r="J758" s="46">
        <v>8700</v>
      </c>
      <c r="K758" s="46">
        <f t="shared" si="95"/>
        <v>8700</v>
      </c>
      <c r="L758" s="25"/>
      <c r="M758" s="46">
        <f t="shared" si="96"/>
        <v>8700</v>
      </c>
      <c r="N758" s="46">
        <f t="shared" si="97"/>
        <v>0</v>
      </c>
      <c r="O758" s="46">
        <f t="shared" si="98"/>
        <v>8700</v>
      </c>
      <c r="P758" s="46">
        <f t="shared" si="99"/>
        <v>0</v>
      </c>
      <c r="Q758" s="46">
        <f t="shared" si="100"/>
        <v>8700</v>
      </c>
      <c r="R758" s="15"/>
      <c r="S758" s="15"/>
    </row>
    <row r="759" spans="1:19" ht="15" hidden="1" customHeight="1" outlineLevel="1" x14ac:dyDescent="0.25">
      <c r="A759" s="318"/>
      <c r="B759" s="19"/>
      <c r="C759" s="32"/>
      <c r="D759" s="19">
        <v>3390</v>
      </c>
      <c r="E759" s="15" t="s">
        <v>122</v>
      </c>
      <c r="F759" s="46">
        <v>123582.99</v>
      </c>
      <c r="G759" s="46"/>
      <c r="H759" s="46">
        <v>0</v>
      </c>
      <c r="I759" s="46">
        <v>0</v>
      </c>
      <c r="J759" s="46">
        <v>123582.99</v>
      </c>
      <c r="K759" s="46">
        <f t="shared" si="95"/>
        <v>123582.99</v>
      </c>
      <c r="L759" s="25"/>
      <c r="M759" s="46">
        <f t="shared" si="96"/>
        <v>123582.99</v>
      </c>
      <c r="N759" s="46">
        <f t="shared" si="97"/>
        <v>0</v>
      </c>
      <c r="O759" s="46">
        <f t="shared" si="98"/>
        <v>0</v>
      </c>
      <c r="P759" s="46">
        <f t="shared" si="99"/>
        <v>0</v>
      </c>
      <c r="Q759" s="46">
        <f t="shared" si="100"/>
        <v>123582.99</v>
      </c>
      <c r="R759" s="15"/>
      <c r="S759" s="15"/>
    </row>
    <row r="760" spans="1:19" ht="15" hidden="1" customHeight="1" outlineLevel="1" x14ac:dyDescent="0.25">
      <c r="A760" s="318"/>
      <c r="B760" s="19"/>
      <c r="C760" s="32"/>
      <c r="D760" s="19">
        <v>5150</v>
      </c>
      <c r="E760" s="15" t="s">
        <v>87</v>
      </c>
      <c r="F760" s="46">
        <v>74238.53</v>
      </c>
      <c r="G760" s="46"/>
      <c r="H760" s="46">
        <v>55619.68</v>
      </c>
      <c r="I760" s="46">
        <v>0</v>
      </c>
      <c r="J760" s="46">
        <v>74238.53</v>
      </c>
      <c r="K760" s="46">
        <f t="shared" si="95"/>
        <v>74238.53</v>
      </c>
      <c r="L760" s="25"/>
      <c r="M760" s="46">
        <f t="shared" si="96"/>
        <v>74238.53</v>
      </c>
      <c r="N760" s="46">
        <f t="shared" si="97"/>
        <v>0</v>
      </c>
      <c r="O760" s="46">
        <f t="shared" si="98"/>
        <v>55619.68</v>
      </c>
      <c r="P760" s="46">
        <f t="shared" si="99"/>
        <v>0</v>
      </c>
      <c r="Q760" s="46">
        <f t="shared" si="100"/>
        <v>74238.53</v>
      </c>
      <c r="R760" s="15"/>
      <c r="S760" s="15"/>
    </row>
    <row r="761" spans="1:19" ht="15" hidden="1" customHeight="1" outlineLevel="1" x14ac:dyDescent="0.25">
      <c r="A761" s="318"/>
      <c r="B761" s="19"/>
      <c r="C761" s="32"/>
      <c r="D761" s="19">
        <v>5970</v>
      </c>
      <c r="E761" s="15" t="s">
        <v>62</v>
      </c>
      <c r="F761" s="46">
        <v>11952</v>
      </c>
      <c r="G761" s="46"/>
      <c r="H761" s="46">
        <v>2801.4</v>
      </c>
      <c r="I761" s="46">
        <v>0</v>
      </c>
      <c r="J761" s="46">
        <v>11952</v>
      </c>
      <c r="K761" s="46">
        <f t="shared" si="95"/>
        <v>11952</v>
      </c>
      <c r="L761" s="25"/>
      <c r="M761" s="46">
        <f t="shared" si="96"/>
        <v>11952</v>
      </c>
      <c r="N761" s="46">
        <f t="shared" si="97"/>
        <v>0</v>
      </c>
      <c r="O761" s="46">
        <f t="shared" si="98"/>
        <v>2801.4</v>
      </c>
      <c r="P761" s="46">
        <f t="shared" si="99"/>
        <v>0</v>
      </c>
      <c r="Q761" s="46">
        <f t="shared" si="100"/>
        <v>11952</v>
      </c>
      <c r="R761" s="15"/>
      <c r="S761" s="15"/>
    </row>
    <row r="762" spans="1:19" ht="15" hidden="1" customHeight="1" outlineLevel="1" x14ac:dyDescent="0.25">
      <c r="A762" s="318"/>
      <c r="B762" s="19"/>
      <c r="C762" s="32"/>
      <c r="D762" s="19">
        <v>2990</v>
      </c>
      <c r="E762" s="15" t="s">
        <v>145</v>
      </c>
      <c r="F762" s="46">
        <v>65699.73</v>
      </c>
      <c r="G762" s="46"/>
      <c r="H762" s="46">
        <v>58925.46</v>
      </c>
      <c r="I762" s="46">
        <v>0</v>
      </c>
      <c r="J762" s="46">
        <v>65699.73</v>
      </c>
      <c r="K762" s="46">
        <f t="shared" si="95"/>
        <v>65699.73</v>
      </c>
      <c r="L762" s="25"/>
      <c r="M762" s="46">
        <f t="shared" si="96"/>
        <v>65699.73</v>
      </c>
      <c r="N762" s="46">
        <f t="shared" si="97"/>
        <v>0</v>
      </c>
      <c r="O762" s="46">
        <f t="shared" si="98"/>
        <v>58925.46</v>
      </c>
      <c r="P762" s="46">
        <f t="shared" si="99"/>
        <v>0</v>
      </c>
      <c r="Q762" s="46">
        <f t="shared" si="100"/>
        <v>65699.73</v>
      </c>
      <c r="R762" s="15"/>
      <c r="S762" s="15"/>
    </row>
    <row r="763" spans="1:19" ht="15" hidden="1" customHeight="1" outlineLevel="1" x14ac:dyDescent="0.25">
      <c r="A763" s="318"/>
      <c r="B763" s="19"/>
      <c r="C763" s="32"/>
      <c r="D763" s="19">
        <v>5670</v>
      </c>
      <c r="E763" s="15" t="s">
        <v>58</v>
      </c>
      <c r="F763" s="46">
        <v>74750</v>
      </c>
      <c r="G763" s="46"/>
      <c r="H763" s="46">
        <v>68643</v>
      </c>
      <c r="I763" s="46">
        <v>0</v>
      </c>
      <c r="J763" s="46">
        <v>74750</v>
      </c>
      <c r="K763" s="46">
        <f t="shared" si="95"/>
        <v>74750</v>
      </c>
      <c r="L763" s="25"/>
      <c r="M763" s="46">
        <f t="shared" si="96"/>
        <v>74750</v>
      </c>
      <c r="N763" s="46">
        <f t="shared" si="97"/>
        <v>0</v>
      </c>
      <c r="O763" s="46">
        <f t="shared" si="98"/>
        <v>68643</v>
      </c>
      <c r="P763" s="46">
        <f t="shared" si="99"/>
        <v>0</v>
      </c>
      <c r="Q763" s="46">
        <f t="shared" si="100"/>
        <v>74750</v>
      </c>
      <c r="R763" s="15"/>
      <c r="S763" s="15"/>
    </row>
    <row r="764" spans="1:19" ht="15" hidden="1" customHeight="1" outlineLevel="1" x14ac:dyDescent="0.25">
      <c r="A764" s="318"/>
      <c r="B764" s="19"/>
      <c r="C764" s="32"/>
      <c r="D764" s="19">
        <v>2750</v>
      </c>
      <c r="E764" s="15" t="s">
        <v>250</v>
      </c>
      <c r="F764" s="46">
        <v>5220</v>
      </c>
      <c r="G764" s="46"/>
      <c r="H764" s="46">
        <v>876.96</v>
      </c>
      <c r="I764" s="46">
        <v>0</v>
      </c>
      <c r="J764" s="46">
        <v>5220</v>
      </c>
      <c r="K764" s="46">
        <f t="shared" si="95"/>
        <v>5220</v>
      </c>
      <c r="L764" s="25"/>
      <c r="M764" s="46">
        <f t="shared" si="96"/>
        <v>5220</v>
      </c>
      <c r="N764" s="46">
        <f t="shared" si="97"/>
        <v>0</v>
      </c>
      <c r="O764" s="46">
        <f t="shared" si="98"/>
        <v>876.96</v>
      </c>
      <c r="P764" s="46">
        <f t="shared" si="99"/>
        <v>0</v>
      </c>
      <c r="Q764" s="46">
        <f t="shared" si="100"/>
        <v>5220</v>
      </c>
      <c r="R764" s="15"/>
      <c r="S764" s="15"/>
    </row>
    <row r="765" spans="1:19" ht="15" hidden="1" customHeight="1" outlineLevel="1" x14ac:dyDescent="0.25">
      <c r="A765" s="318"/>
      <c r="B765" s="19"/>
      <c r="C765" s="32"/>
      <c r="D765" s="19">
        <v>4240</v>
      </c>
      <c r="E765" s="15" t="s">
        <v>319</v>
      </c>
      <c r="F765" s="46">
        <v>750</v>
      </c>
      <c r="G765" s="46"/>
      <c r="H765" s="46">
        <v>0</v>
      </c>
      <c r="I765" s="46">
        <v>0</v>
      </c>
      <c r="J765" s="46">
        <v>750</v>
      </c>
      <c r="K765" s="46">
        <f t="shared" si="95"/>
        <v>750</v>
      </c>
      <c r="L765" s="25"/>
      <c r="M765" s="46">
        <f t="shared" si="96"/>
        <v>750</v>
      </c>
      <c r="N765" s="46">
        <f t="shared" si="97"/>
        <v>0</v>
      </c>
      <c r="O765" s="46">
        <f t="shared" si="98"/>
        <v>0</v>
      </c>
      <c r="P765" s="46">
        <f t="shared" si="99"/>
        <v>0</v>
      </c>
      <c r="Q765" s="46">
        <f t="shared" si="100"/>
        <v>750</v>
      </c>
      <c r="R765" s="15"/>
      <c r="S765" s="15"/>
    </row>
    <row r="766" spans="1:19" ht="15" hidden="1" customHeight="1" outlineLevel="1" x14ac:dyDescent="0.25">
      <c r="A766" s="318"/>
      <c r="B766" s="19"/>
      <c r="C766" s="32"/>
      <c r="D766" s="19">
        <v>2310</v>
      </c>
      <c r="E766" s="15" t="s">
        <v>367</v>
      </c>
      <c r="F766" s="46">
        <v>74050</v>
      </c>
      <c r="G766" s="46"/>
      <c r="H766" s="46">
        <v>73300</v>
      </c>
      <c r="I766" s="46">
        <v>0</v>
      </c>
      <c r="J766" s="46">
        <v>74050</v>
      </c>
      <c r="K766" s="46">
        <f t="shared" si="95"/>
        <v>74050</v>
      </c>
      <c r="L766" s="25"/>
      <c r="M766" s="46">
        <f t="shared" si="96"/>
        <v>74050</v>
      </c>
      <c r="N766" s="46">
        <f t="shared" si="97"/>
        <v>0</v>
      </c>
      <c r="O766" s="46">
        <f t="shared" si="98"/>
        <v>73300</v>
      </c>
      <c r="P766" s="46">
        <f t="shared" si="99"/>
        <v>0</v>
      </c>
      <c r="Q766" s="46">
        <f t="shared" si="100"/>
        <v>74050</v>
      </c>
      <c r="R766" s="15"/>
      <c r="S766" s="15"/>
    </row>
    <row r="767" spans="1:19" ht="24.75" collapsed="1" x14ac:dyDescent="0.25">
      <c r="A767" s="318"/>
      <c r="B767" s="19">
        <v>196819</v>
      </c>
      <c r="C767" s="32" t="s">
        <v>328</v>
      </c>
      <c r="D767" s="19">
        <v>2440</v>
      </c>
      <c r="E767" s="15" t="s">
        <v>17</v>
      </c>
      <c r="F767" s="46">
        <v>4640</v>
      </c>
      <c r="G767" s="46"/>
      <c r="H767" s="46">
        <v>2262</v>
      </c>
      <c r="I767" s="46">
        <v>0</v>
      </c>
      <c r="J767" s="46">
        <v>4640</v>
      </c>
      <c r="K767" s="46">
        <f t="shared" si="95"/>
        <v>4640</v>
      </c>
      <c r="L767" s="25"/>
      <c r="M767" s="46">
        <f t="shared" si="96"/>
        <v>4640</v>
      </c>
      <c r="N767" s="46">
        <f t="shared" si="97"/>
        <v>0</v>
      </c>
      <c r="O767" s="46">
        <f t="shared" si="98"/>
        <v>2262</v>
      </c>
      <c r="P767" s="46">
        <f t="shared" si="99"/>
        <v>0</v>
      </c>
      <c r="Q767" s="46">
        <f t="shared" si="100"/>
        <v>4640</v>
      </c>
      <c r="R767" s="15"/>
      <c r="S767" s="15"/>
    </row>
    <row r="768" spans="1:19" ht="15" hidden="1" customHeight="1" outlineLevel="1" x14ac:dyDescent="0.25">
      <c r="A768" s="318"/>
      <c r="B768" s="19"/>
      <c r="C768" s="32"/>
      <c r="D768" s="19">
        <v>2740</v>
      </c>
      <c r="E768" s="15" t="s">
        <v>21</v>
      </c>
      <c r="F768" s="46">
        <v>4640</v>
      </c>
      <c r="G768" s="46"/>
      <c r="H768" s="46">
        <v>4640</v>
      </c>
      <c r="I768" s="46">
        <v>0</v>
      </c>
      <c r="J768" s="46">
        <v>4640</v>
      </c>
      <c r="K768" s="46">
        <f t="shared" si="95"/>
        <v>4640</v>
      </c>
      <c r="L768" s="25"/>
      <c r="M768" s="46">
        <f t="shared" si="96"/>
        <v>4640</v>
      </c>
      <c r="N768" s="46">
        <f t="shared" si="97"/>
        <v>0</v>
      </c>
      <c r="O768" s="46">
        <f t="shared" si="98"/>
        <v>4640</v>
      </c>
      <c r="P768" s="46">
        <f t="shared" si="99"/>
        <v>0</v>
      </c>
      <c r="Q768" s="46">
        <f t="shared" si="100"/>
        <v>4640</v>
      </c>
      <c r="R768" s="15"/>
      <c r="S768" s="15"/>
    </row>
    <row r="769" spans="1:19" ht="15" hidden="1" customHeight="1" outlineLevel="1" x14ac:dyDescent="0.25">
      <c r="A769" s="318"/>
      <c r="B769" s="19"/>
      <c r="C769" s="32"/>
      <c r="D769" s="19">
        <v>3250</v>
      </c>
      <c r="E769" s="15" t="s">
        <v>27</v>
      </c>
      <c r="F769" s="46">
        <v>5800</v>
      </c>
      <c r="G769" s="46"/>
      <c r="H769" s="46">
        <v>5800</v>
      </c>
      <c r="I769" s="46">
        <v>0</v>
      </c>
      <c r="J769" s="46">
        <v>5800</v>
      </c>
      <c r="K769" s="46">
        <f t="shared" si="95"/>
        <v>5800</v>
      </c>
      <c r="L769" s="25"/>
      <c r="M769" s="46">
        <f t="shared" si="96"/>
        <v>5800</v>
      </c>
      <c r="N769" s="46">
        <f t="shared" si="97"/>
        <v>0</v>
      </c>
      <c r="O769" s="46">
        <f t="shared" si="98"/>
        <v>5800</v>
      </c>
      <c r="P769" s="46">
        <f t="shared" si="99"/>
        <v>0</v>
      </c>
      <c r="Q769" s="46">
        <f t="shared" si="100"/>
        <v>5800</v>
      </c>
      <c r="R769" s="15"/>
      <c r="S769" s="15"/>
    </row>
    <row r="770" spans="1:19" ht="15" hidden="1" customHeight="1" outlineLevel="1" x14ac:dyDescent="0.25">
      <c r="A770" s="318"/>
      <c r="B770" s="19"/>
      <c r="C770" s="32"/>
      <c r="D770" s="19">
        <v>3390</v>
      </c>
      <c r="E770" s="15" t="s">
        <v>122</v>
      </c>
      <c r="F770" s="46">
        <v>43592</v>
      </c>
      <c r="G770" s="46"/>
      <c r="H770" s="46">
        <v>0</v>
      </c>
      <c r="I770" s="46">
        <v>0</v>
      </c>
      <c r="J770" s="46">
        <v>43592</v>
      </c>
      <c r="K770" s="46">
        <f t="shared" si="95"/>
        <v>43592</v>
      </c>
      <c r="L770" s="25"/>
      <c r="M770" s="46">
        <f t="shared" si="96"/>
        <v>43592</v>
      </c>
      <c r="N770" s="46">
        <f t="shared" si="97"/>
        <v>0</v>
      </c>
      <c r="O770" s="46">
        <f t="shared" si="98"/>
        <v>0</v>
      </c>
      <c r="P770" s="46">
        <f t="shared" si="99"/>
        <v>0</v>
      </c>
      <c r="Q770" s="46">
        <f t="shared" si="100"/>
        <v>43592</v>
      </c>
      <c r="R770" s="15"/>
      <c r="S770" s="15"/>
    </row>
    <row r="771" spans="1:19" ht="15" hidden="1" customHeight="1" outlineLevel="1" x14ac:dyDescent="0.25">
      <c r="A771" s="318"/>
      <c r="B771" s="19"/>
      <c r="C771" s="32"/>
      <c r="D771" s="19">
        <v>3850</v>
      </c>
      <c r="E771" s="15" t="s">
        <v>40</v>
      </c>
      <c r="F771" s="46">
        <v>41760</v>
      </c>
      <c r="G771" s="46"/>
      <c r="H771" s="46">
        <v>12528</v>
      </c>
      <c r="I771" s="46">
        <v>0</v>
      </c>
      <c r="J771" s="46">
        <v>41760</v>
      </c>
      <c r="K771" s="46">
        <f t="shared" si="95"/>
        <v>41760</v>
      </c>
      <c r="L771" s="25"/>
      <c r="M771" s="46">
        <f t="shared" si="96"/>
        <v>41760</v>
      </c>
      <c r="N771" s="46">
        <f t="shared" si="97"/>
        <v>0</v>
      </c>
      <c r="O771" s="46">
        <f t="shared" si="98"/>
        <v>12528</v>
      </c>
      <c r="P771" s="46">
        <f t="shared" si="99"/>
        <v>0</v>
      </c>
      <c r="Q771" s="46">
        <f t="shared" si="100"/>
        <v>41760</v>
      </c>
      <c r="R771" s="15"/>
      <c r="S771" s="15"/>
    </row>
    <row r="772" spans="1:19" ht="15" hidden="1" customHeight="1" outlineLevel="1" x14ac:dyDescent="0.25">
      <c r="A772" s="318"/>
      <c r="B772" s="19"/>
      <c r="C772" s="32"/>
      <c r="D772" s="19">
        <v>5190</v>
      </c>
      <c r="E772" s="15" t="s">
        <v>135</v>
      </c>
      <c r="F772" s="46">
        <v>4640</v>
      </c>
      <c r="G772" s="46"/>
      <c r="H772" s="46">
        <v>638</v>
      </c>
      <c r="I772" s="46">
        <v>0</v>
      </c>
      <c r="J772" s="46">
        <v>4640</v>
      </c>
      <c r="K772" s="46">
        <f t="shared" si="95"/>
        <v>4640</v>
      </c>
      <c r="L772" s="25"/>
      <c r="M772" s="46">
        <f t="shared" si="96"/>
        <v>4640</v>
      </c>
      <c r="N772" s="46">
        <f t="shared" si="97"/>
        <v>0</v>
      </c>
      <c r="O772" s="46">
        <f t="shared" si="98"/>
        <v>638</v>
      </c>
      <c r="P772" s="46">
        <f t="shared" si="99"/>
        <v>0</v>
      </c>
      <c r="Q772" s="46">
        <f t="shared" si="100"/>
        <v>4640</v>
      </c>
      <c r="R772" s="15"/>
      <c r="S772" s="15"/>
    </row>
    <row r="773" spans="1:19" ht="15" hidden="1" customHeight="1" outlineLevel="1" x14ac:dyDescent="0.25">
      <c r="A773" s="318"/>
      <c r="B773" s="19"/>
      <c r="C773" s="32"/>
      <c r="D773" s="19">
        <v>3362</v>
      </c>
      <c r="E773" s="15" t="s">
        <v>73</v>
      </c>
      <c r="F773" s="46">
        <v>52200</v>
      </c>
      <c r="G773" s="46"/>
      <c r="H773" s="46">
        <v>52200</v>
      </c>
      <c r="I773" s="46">
        <v>0</v>
      </c>
      <c r="J773" s="46">
        <v>52200</v>
      </c>
      <c r="K773" s="46">
        <f t="shared" si="95"/>
        <v>52200</v>
      </c>
      <c r="L773" s="25"/>
      <c r="M773" s="46">
        <f t="shared" si="96"/>
        <v>52200</v>
      </c>
      <c r="N773" s="46">
        <f t="shared" si="97"/>
        <v>0</v>
      </c>
      <c r="O773" s="46">
        <f t="shared" si="98"/>
        <v>52200</v>
      </c>
      <c r="P773" s="46">
        <f t="shared" si="99"/>
        <v>0</v>
      </c>
      <c r="Q773" s="46">
        <f t="shared" si="100"/>
        <v>52200</v>
      </c>
      <c r="R773" s="15"/>
      <c r="S773" s="15"/>
    </row>
    <row r="774" spans="1:19" ht="15" hidden="1" customHeight="1" outlineLevel="1" x14ac:dyDescent="0.25">
      <c r="A774" s="318"/>
      <c r="B774" s="19"/>
      <c r="C774" s="32"/>
      <c r="D774" s="19">
        <v>4240</v>
      </c>
      <c r="E774" s="15" t="s">
        <v>319</v>
      </c>
      <c r="F774" s="46">
        <v>42727.989999999991</v>
      </c>
      <c r="G774" s="46"/>
      <c r="H774" s="46">
        <v>0</v>
      </c>
      <c r="I774" s="46">
        <v>0</v>
      </c>
      <c r="J774" s="46">
        <v>42727.989999999991</v>
      </c>
      <c r="K774" s="46">
        <f t="shared" si="95"/>
        <v>42727.989999999991</v>
      </c>
      <c r="L774" s="25"/>
      <c r="M774" s="46">
        <f t="shared" si="96"/>
        <v>42727.989999999991</v>
      </c>
      <c r="N774" s="46">
        <f t="shared" si="97"/>
        <v>0</v>
      </c>
      <c r="O774" s="46">
        <f t="shared" si="98"/>
        <v>0</v>
      </c>
      <c r="P774" s="46">
        <f t="shared" si="99"/>
        <v>0</v>
      </c>
      <c r="Q774" s="46">
        <f t="shared" si="100"/>
        <v>42727.989999999991</v>
      </c>
      <c r="R774" s="15"/>
      <c r="S774" s="15"/>
    </row>
    <row r="775" spans="1:19" collapsed="1" x14ac:dyDescent="0.25">
      <c r="A775" s="318"/>
      <c r="B775" s="19">
        <v>196820</v>
      </c>
      <c r="C775" s="32" t="s">
        <v>329</v>
      </c>
      <c r="D775" s="19">
        <v>2110</v>
      </c>
      <c r="E775" s="15" t="s">
        <v>78</v>
      </c>
      <c r="F775" s="46">
        <v>482</v>
      </c>
      <c r="G775" s="46"/>
      <c r="H775" s="46">
        <v>464</v>
      </c>
      <c r="I775" s="46">
        <v>0</v>
      </c>
      <c r="J775" s="46">
        <v>482</v>
      </c>
      <c r="K775" s="46">
        <f t="shared" si="95"/>
        <v>482</v>
      </c>
      <c r="L775" s="25"/>
      <c r="M775" s="46">
        <f t="shared" si="96"/>
        <v>482</v>
      </c>
      <c r="N775" s="46">
        <f t="shared" si="97"/>
        <v>0</v>
      </c>
      <c r="O775" s="46">
        <f t="shared" si="98"/>
        <v>464</v>
      </c>
      <c r="P775" s="46">
        <f t="shared" si="99"/>
        <v>0</v>
      </c>
      <c r="Q775" s="46">
        <f t="shared" si="100"/>
        <v>482</v>
      </c>
      <c r="R775" s="15"/>
      <c r="S775" s="15"/>
    </row>
    <row r="776" spans="1:19" ht="15" hidden="1" customHeight="1" outlineLevel="1" x14ac:dyDescent="0.25">
      <c r="A776" s="318"/>
      <c r="B776" s="19"/>
      <c r="C776" s="32"/>
      <c r="D776" s="19">
        <v>2150</v>
      </c>
      <c r="E776" s="15" t="s">
        <v>118</v>
      </c>
      <c r="F776" s="46">
        <v>6264</v>
      </c>
      <c r="G776" s="46"/>
      <c r="H776" s="46">
        <v>6264</v>
      </c>
      <c r="I776" s="46">
        <v>0</v>
      </c>
      <c r="J776" s="46">
        <v>6264</v>
      </c>
      <c r="K776" s="46">
        <f t="shared" si="95"/>
        <v>6264</v>
      </c>
      <c r="L776" s="25"/>
      <c r="M776" s="46">
        <f t="shared" si="96"/>
        <v>6264</v>
      </c>
      <c r="N776" s="46">
        <f t="shared" si="97"/>
        <v>0</v>
      </c>
      <c r="O776" s="46">
        <f t="shared" si="98"/>
        <v>6264</v>
      </c>
      <c r="P776" s="46">
        <f t="shared" si="99"/>
        <v>0</v>
      </c>
      <c r="Q776" s="46">
        <f t="shared" si="100"/>
        <v>6264</v>
      </c>
      <c r="R776" s="15"/>
      <c r="S776" s="15"/>
    </row>
    <row r="777" spans="1:19" ht="15" hidden="1" customHeight="1" outlineLevel="1" x14ac:dyDescent="0.25">
      <c r="A777" s="318"/>
      <c r="B777" s="19"/>
      <c r="C777" s="32"/>
      <c r="D777" s="19">
        <v>3390</v>
      </c>
      <c r="E777" s="15" t="s">
        <v>122</v>
      </c>
      <c r="F777" s="46">
        <v>210000</v>
      </c>
      <c r="G777" s="46"/>
      <c r="H777" s="46">
        <v>0</v>
      </c>
      <c r="I777" s="46">
        <v>0</v>
      </c>
      <c r="J777" s="46">
        <v>210000</v>
      </c>
      <c r="K777" s="46">
        <f t="shared" ref="K777:K801" si="101">+F777-I777</f>
        <v>210000</v>
      </c>
      <c r="L777" s="25"/>
      <c r="M777" s="46">
        <f t="shared" ref="M777:M801" si="102">+F777</f>
        <v>210000</v>
      </c>
      <c r="N777" s="46">
        <f t="shared" ref="N777:N801" si="103">+G777</f>
        <v>0</v>
      </c>
      <c r="O777" s="46">
        <f t="shared" ref="O777:O801" si="104">+H777</f>
        <v>0</v>
      </c>
      <c r="P777" s="46">
        <f t="shared" ref="P777:P801" si="105">+I777</f>
        <v>0</v>
      </c>
      <c r="Q777" s="46">
        <f t="shared" ref="Q777:Q801" si="106">+M777-P777</f>
        <v>210000</v>
      </c>
      <c r="R777" s="15"/>
      <c r="S777" s="15"/>
    </row>
    <row r="778" spans="1:19" ht="15" hidden="1" customHeight="1" outlineLevel="1" x14ac:dyDescent="0.25">
      <c r="A778" s="318"/>
      <c r="B778" s="19"/>
      <c r="C778" s="32"/>
      <c r="D778" s="19">
        <v>3850</v>
      </c>
      <c r="E778" s="15" t="s">
        <v>40</v>
      </c>
      <c r="F778" s="46">
        <v>12760</v>
      </c>
      <c r="G778" s="46"/>
      <c r="H778" s="46">
        <v>0</v>
      </c>
      <c r="I778" s="46">
        <v>0</v>
      </c>
      <c r="J778" s="46">
        <v>12760</v>
      </c>
      <c r="K778" s="46">
        <f t="shared" si="101"/>
        <v>12760</v>
      </c>
      <c r="L778" s="25"/>
      <c r="M778" s="46">
        <f t="shared" si="102"/>
        <v>12760</v>
      </c>
      <c r="N778" s="46">
        <f t="shared" si="103"/>
        <v>0</v>
      </c>
      <c r="O778" s="46">
        <f t="shared" si="104"/>
        <v>0</v>
      </c>
      <c r="P778" s="46">
        <f t="shared" si="105"/>
        <v>0</v>
      </c>
      <c r="Q778" s="46">
        <f t="shared" si="106"/>
        <v>12760</v>
      </c>
      <c r="R778" s="15"/>
      <c r="S778" s="15"/>
    </row>
    <row r="779" spans="1:19" ht="15" hidden="1" customHeight="1" outlineLevel="1" x14ac:dyDescent="0.25">
      <c r="A779" s="318"/>
      <c r="B779" s="19"/>
      <c r="C779" s="32"/>
      <c r="D779" s="19">
        <v>5150</v>
      </c>
      <c r="E779" s="15" t="s">
        <v>87</v>
      </c>
      <c r="F779" s="46">
        <v>21013.86</v>
      </c>
      <c r="G779" s="46"/>
      <c r="H779" s="46">
        <v>20164.28</v>
      </c>
      <c r="I779" s="46">
        <v>0</v>
      </c>
      <c r="J779" s="46">
        <v>21013.86</v>
      </c>
      <c r="K779" s="46">
        <f t="shared" si="101"/>
        <v>21013.86</v>
      </c>
      <c r="L779" s="25"/>
      <c r="M779" s="46">
        <f t="shared" si="102"/>
        <v>21013.86</v>
      </c>
      <c r="N779" s="46">
        <f t="shared" si="103"/>
        <v>0</v>
      </c>
      <c r="O779" s="46">
        <f t="shared" si="104"/>
        <v>20164.28</v>
      </c>
      <c r="P779" s="46">
        <f t="shared" si="105"/>
        <v>0</v>
      </c>
      <c r="Q779" s="46">
        <f t="shared" si="106"/>
        <v>21013.86</v>
      </c>
      <c r="R779" s="15"/>
      <c r="S779" s="15"/>
    </row>
    <row r="780" spans="1:19" ht="15" hidden="1" customHeight="1" outlineLevel="1" x14ac:dyDescent="0.25">
      <c r="A780" s="318"/>
      <c r="B780" s="19"/>
      <c r="C780" s="32"/>
      <c r="D780" s="19">
        <v>2990</v>
      </c>
      <c r="E780" s="15" t="s">
        <v>145</v>
      </c>
      <c r="F780" s="46">
        <v>24684.78</v>
      </c>
      <c r="G780" s="46"/>
      <c r="H780" s="46">
        <v>24562.77</v>
      </c>
      <c r="I780" s="46">
        <v>0</v>
      </c>
      <c r="J780" s="46">
        <v>24684.78</v>
      </c>
      <c r="K780" s="46">
        <f t="shared" si="101"/>
        <v>24684.78</v>
      </c>
      <c r="L780" s="25"/>
      <c r="M780" s="46">
        <f t="shared" si="102"/>
        <v>24684.78</v>
      </c>
      <c r="N780" s="46">
        <f t="shared" si="103"/>
        <v>0</v>
      </c>
      <c r="O780" s="46">
        <f t="shared" si="104"/>
        <v>24562.77</v>
      </c>
      <c r="P780" s="46">
        <f t="shared" si="105"/>
        <v>0</v>
      </c>
      <c r="Q780" s="46">
        <f t="shared" si="106"/>
        <v>24684.78</v>
      </c>
      <c r="R780" s="15"/>
      <c r="S780" s="15"/>
    </row>
    <row r="781" spans="1:19" ht="15" hidden="1" customHeight="1" outlineLevel="1" x14ac:dyDescent="0.25">
      <c r="A781" s="318"/>
      <c r="B781" s="19"/>
      <c r="C781" s="32"/>
      <c r="D781" s="19">
        <v>5210</v>
      </c>
      <c r="E781" s="15" t="s">
        <v>50</v>
      </c>
      <c r="F781" s="46">
        <v>17975.91</v>
      </c>
      <c r="G781" s="46"/>
      <c r="H781" s="46">
        <v>17975.91</v>
      </c>
      <c r="I781" s="46">
        <v>0</v>
      </c>
      <c r="J781" s="46">
        <v>17975.91</v>
      </c>
      <c r="K781" s="46">
        <f t="shared" si="101"/>
        <v>17975.91</v>
      </c>
      <c r="L781" s="25"/>
      <c r="M781" s="46">
        <f t="shared" si="102"/>
        <v>17975.91</v>
      </c>
      <c r="N781" s="46">
        <f t="shared" si="103"/>
        <v>0</v>
      </c>
      <c r="O781" s="46">
        <f t="shared" si="104"/>
        <v>17975.91</v>
      </c>
      <c r="P781" s="46">
        <f t="shared" si="105"/>
        <v>0</v>
      </c>
      <c r="Q781" s="46">
        <f t="shared" si="106"/>
        <v>17975.91</v>
      </c>
      <c r="R781" s="15"/>
      <c r="S781" s="15"/>
    </row>
    <row r="782" spans="1:19" ht="15" hidden="1" customHeight="1" outlineLevel="1" x14ac:dyDescent="0.25">
      <c r="A782" s="318"/>
      <c r="B782" s="19"/>
      <c r="C782" s="32"/>
      <c r="D782" s="19">
        <v>5120</v>
      </c>
      <c r="E782" s="15" t="s">
        <v>49</v>
      </c>
      <c r="F782" s="46">
        <v>2900</v>
      </c>
      <c r="G782" s="46"/>
      <c r="H782" s="46">
        <v>2900</v>
      </c>
      <c r="I782" s="46">
        <v>0</v>
      </c>
      <c r="J782" s="46">
        <v>2900</v>
      </c>
      <c r="K782" s="46">
        <f t="shared" si="101"/>
        <v>2900</v>
      </c>
      <c r="L782" s="25"/>
      <c r="M782" s="46">
        <f t="shared" si="102"/>
        <v>2900</v>
      </c>
      <c r="N782" s="46">
        <f t="shared" si="103"/>
        <v>0</v>
      </c>
      <c r="O782" s="46">
        <f t="shared" si="104"/>
        <v>2900</v>
      </c>
      <c r="P782" s="46">
        <f t="shared" si="105"/>
        <v>0</v>
      </c>
      <c r="Q782" s="46">
        <f t="shared" si="106"/>
        <v>2900</v>
      </c>
      <c r="R782" s="15"/>
      <c r="S782" s="15"/>
    </row>
    <row r="783" spans="1:19" ht="15" hidden="1" customHeight="1" outlineLevel="1" x14ac:dyDescent="0.25">
      <c r="A783" s="318"/>
      <c r="B783" s="19"/>
      <c r="C783" s="32"/>
      <c r="D783" s="19">
        <v>4240</v>
      </c>
      <c r="E783" s="15" t="s">
        <v>319</v>
      </c>
      <c r="F783" s="46">
        <v>3919.429999999993</v>
      </c>
      <c r="G783" s="46"/>
      <c r="H783" s="46">
        <v>0</v>
      </c>
      <c r="I783" s="46">
        <v>0</v>
      </c>
      <c r="J783" s="46">
        <v>3919.429999999993</v>
      </c>
      <c r="K783" s="46">
        <f t="shared" si="101"/>
        <v>3919.429999999993</v>
      </c>
      <c r="L783" s="25"/>
      <c r="M783" s="46">
        <f t="shared" si="102"/>
        <v>3919.429999999993</v>
      </c>
      <c r="N783" s="46">
        <f t="shared" si="103"/>
        <v>0</v>
      </c>
      <c r="O783" s="46">
        <f t="shared" si="104"/>
        <v>0</v>
      </c>
      <c r="P783" s="46">
        <f t="shared" si="105"/>
        <v>0</v>
      </c>
      <c r="Q783" s="46">
        <f t="shared" si="106"/>
        <v>3919.429999999993</v>
      </c>
      <c r="R783" s="15"/>
      <c r="S783" s="15"/>
    </row>
    <row r="784" spans="1:19" collapsed="1" x14ac:dyDescent="0.25">
      <c r="A784" s="318"/>
      <c r="B784" s="19">
        <v>196821</v>
      </c>
      <c r="C784" s="32" t="s">
        <v>330</v>
      </c>
      <c r="D784" s="19">
        <v>2710</v>
      </c>
      <c r="E784" s="15" t="s">
        <v>20</v>
      </c>
      <c r="F784" s="46">
        <v>17999.95</v>
      </c>
      <c r="G784" s="46"/>
      <c r="H784" s="46">
        <v>17400</v>
      </c>
      <c r="I784" s="46">
        <v>0</v>
      </c>
      <c r="J784" s="46">
        <v>17999.95</v>
      </c>
      <c r="K784" s="46">
        <f t="shared" si="101"/>
        <v>17999.95</v>
      </c>
      <c r="L784" s="25"/>
      <c r="M784" s="46">
        <f t="shared" si="102"/>
        <v>17999.95</v>
      </c>
      <c r="N784" s="46">
        <f t="shared" si="103"/>
        <v>0</v>
      </c>
      <c r="O784" s="46">
        <f t="shared" si="104"/>
        <v>17400</v>
      </c>
      <c r="P784" s="46">
        <f t="shared" si="105"/>
        <v>0</v>
      </c>
      <c r="Q784" s="46">
        <f t="shared" si="106"/>
        <v>17999.95</v>
      </c>
      <c r="R784" s="15"/>
      <c r="S784" s="15"/>
    </row>
    <row r="785" spans="1:19" ht="15" hidden="1" customHeight="1" outlineLevel="1" x14ac:dyDescent="0.25">
      <c r="A785" s="318"/>
      <c r="B785" s="19"/>
      <c r="C785" s="32"/>
      <c r="D785" s="19">
        <v>3290</v>
      </c>
      <c r="E785" s="15" t="s">
        <v>29</v>
      </c>
      <c r="F785" s="46">
        <v>0</v>
      </c>
      <c r="G785" s="46"/>
      <c r="H785" s="46">
        <v>0</v>
      </c>
      <c r="I785" s="46">
        <v>0</v>
      </c>
      <c r="J785" s="46">
        <v>0</v>
      </c>
      <c r="K785" s="46">
        <f t="shared" si="101"/>
        <v>0</v>
      </c>
      <c r="L785" s="25"/>
      <c r="M785" s="46">
        <f t="shared" si="102"/>
        <v>0</v>
      </c>
      <c r="N785" s="46">
        <f t="shared" si="103"/>
        <v>0</v>
      </c>
      <c r="O785" s="46">
        <f t="shared" si="104"/>
        <v>0</v>
      </c>
      <c r="P785" s="46">
        <f t="shared" si="105"/>
        <v>0</v>
      </c>
      <c r="Q785" s="46">
        <f t="shared" si="106"/>
        <v>0</v>
      </c>
      <c r="R785" s="15"/>
      <c r="S785" s="15"/>
    </row>
    <row r="786" spans="1:19" ht="15" hidden="1" customHeight="1" outlineLevel="1" x14ac:dyDescent="0.25">
      <c r="A786" s="318"/>
      <c r="B786" s="19"/>
      <c r="C786" s="32"/>
      <c r="D786" s="19">
        <v>3390</v>
      </c>
      <c r="E786" s="15" t="s">
        <v>122</v>
      </c>
      <c r="F786" s="46">
        <v>1195993.99</v>
      </c>
      <c r="G786" s="46"/>
      <c r="H786" s="46">
        <v>398664.16</v>
      </c>
      <c r="I786" s="46">
        <v>0</v>
      </c>
      <c r="J786" s="46">
        <v>1195993.99</v>
      </c>
      <c r="K786" s="46">
        <f t="shared" si="101"/>
        <v>1195993.99</v>
      </c>
      <c r="L786" s="25"/>
      <c r="M786" s="46">
        <f t="shared" si="102"/>
        <v>1195993.99</v>
      </c>
      <c r="N786" s="46">
        <f t="shared" si="103"/>
        <v>0</v>
      </c>
      <c r="O786" s="46">
        <f t="shared" si="104"/>
        <v>398664.16</v>
      </c>
      <c r="P786" s="46">
        <f t="shared" si="105"/>
        <v>0</v>
      </c>
      <c r="Q786" s="46">
        <f t="shared" si="106"/>
        <v>1195993.99</v>
      </c>
      <c r="R786" s="15"/>
      <c r="S786" s="15"/>
    </row>
    <row r="787" spans="1:19" ht="15" hidden="1" customHeight="1" outlineLevel="1" x14ac:dyDescent="0.25">
      <c r="A787" s="318"/>
      <c r="B787" s="19"/>
      <c r="C787" s="32"/>
      <c r="D787" s="19">
        <v>5190</v>
      </c>
      <c r="E787" s="15" t="s">
        <v>135</v>
      </c>
      <c r="F787" s="46">
        <v>42032.88</v>
      </c>
      <c r="G787" s="46"/>
      <c r="H787" s="46">
        <v>42032.88</v>
      </c>
      <c r="I787" s="46">
        <v>0</v>
      </c>
      <c r="J787" s="46">
        <v>42032.88</v>
      </c>
      <c r="K787" s="46">
        <f t="shared" si="101"/>
        <v>42032.88</v>
      </c>
      <c r="L787" s="25"/>
      <c r="M787" s="46">
        <f t="shared" si="102"/>
        <v>42032.88</v>
      </c>
      <c r="N787" s="46">
        <f t="shared" si="103"/>
        <v>0</v>
      </c>
      <c r="O787" s="46">
        <f t="shared" si="104"/>
        <v>42032.88</v>
      </c>
      <c r="P787" s="46">
        <f t="shared" si="105"/>
        <v>0</v>
      </c>
      <c r="Q787" s="46">
        <f t="shared" si="106"/>
        <v>42032.88</v>
      </c>
      <c r="R787" s="15"/>
      <c r="S787" s="15"/>
    </row>
    <row r="788" spans="1:19" ht="15" hidden="1" customHeight="1" outlineLevel="1" x14ac:dyDescent="0.25">
      <c r="A788" s="318"/>
      <c r="B788" s="19"/>
      <c r="C788" s="32"/>
      <c r="D788" s="19">
        <v>5210</v>
      </c>
      <c r="E788" s="15" t="s">
        <v>50</v>
      </c>
      <c r="F788" s="46">
        <v>24006.9</v>
      </c>
      <c r="G788" s="46"/>
      <c r="H788" s="46">
        <v>20695.88</v>
      </c>
      <c r="I788" s="46">
        <v>0</v>
      </c>
      <c r="J788" s="46">
        <v>24006.9</v>
      </c>
      <c r="K788" s="46">
        <f t="shared" si="101"/>
        <v>24006.9</v>
      </c>
      <c r="L788" s="25"/>
      <c r="M788" s="46">
        <f t="shared" si="102"/>
        <v>24006.9</v>
      </c>
      <c r="N788" s="46">
        <f t="shared" si="103"/>
        <v>0</v>
      </c>
      <c r="O788" s="46">
        <f t="shared" si="104"/>
        <v>20695.88</v>
      </c>
      <c r="P788" s="46">
        <f t="shared" si="105"/>
        <v>0</v>
      </c>
      <c r="Q788" s="46">
        <f t="shared" si="106"/>
        <v>24006.9</v>
      </c>
      <c r="R788" s="15"/>
      <c r="S788" s="15"/>
    </row>
    <row r="789" spans="1:19" ht="15" hidden="1" customHeight="1" outlineLevel="1" x14ac:dyDescent="0.25">
      <c r="A789" s="318"/>
      <c r="B789" s="19"/>
      <c r="C789" s="32"/>
      <c r="D789" s="19">
        <v>4240</v>
      </c>
      <c r="E789" s="15" t="s">
        <v>319</v>
      </c>
      <c r="F789" s="46">
        <v>97070.270000000019</v>
      </c>
      <c r="G789" s="46"/>
      <c r="H789" s="46">
        <v>0</v>
      </c>
      <c r="I789" s="46">
        <v>0</v>
      </c>
      <c r="J789" s="46">
        <v>97070.270000000019</v>
      </c>
      <c r="K789" s="46">
        <f t="shared" si="101"/>
        <v>97070.270000000019</v>
      </c>
      <c r="L789" s="25"/>
      <c r="M789" s="46">
        <f t="shared" si="102"/>
        <v>97070.270000000019</v>
      </c>
      <c r="N789" s="46">
        <f t="shared" si="103"/>
        <v>0</v>
      </c>
      <c r="O789" s="46">
        <f t="shared" si="104"/>
        <v>0</v>
      </c>
      <c r="P789" s="46">
        <f t="shared" si="105"/>
        <v>0</v>
      </c>
      <c r="Q789" s="46">
        <f t="shared" si="106"/>
        <v>97070.270000000019</v>
      </c>
      <c r="R789" s="15"/>
      <c r="S789" s="15"/>
    </row>
    <row r="790" spans="1:19" collapsed="1" x14ac:dyDescent="0.25">
      <c r="A790" s="318"/>
      <c r="B790" s="19">
        <v>196822</v>
      </c>
      <c r="C790" s="32" t="s">
        <v>331</v>
      </c>
      <c r="D790" s="19">
        <v>3390</v>
      </c>
      <c r="E790" s="15" t="s">
        <v>122</v>
      </c>
      <c r="F790" s="46">
        <v>99999.98</v>
      </c>
      <c r="G790" s="46"/>
      <c r="H790" s="46">
        <v>0</v>
      </c>
      <c r="I790" s="46">
        <v>0</v>
      </c>
      <c r="J790" s="46">
        <v>99999.98</v>
      </c>
      <c r="K790" s="46">
        <f t="shared" si="101"/>
        <v>99999.98</v>
      </c>
      <c r="L790" s="25"/>
      <c r="M790" s="46">
        <f t="shared" si="102"/>
        <v>99999.98</v>
      </c>
      <c r="N790" s="46">
        <f t="shared" si="103"/>
        <v>0</v>
      </c>
      <c r="O790" s="46">
        <f t="shared" si="104"/>
        <v>0</v>
      </c>
      <c r="P790" s="46">
        <f t="shared" si="105"/>
        <v>0</v>
      </c>
      <c r="Q790" s="46">
        <f t="shared" si="106"/>
        <v>99999.98</v>
      </c>
      <c r="R790" s="15"/>
      <c r="S790" s="15"/>
    </row>
    <row r="791" spans="1:19" ht="15" hidden="1" customHeight="1" outlineLevel="1" x14ac:dyDescent="0.25">
      <c r="A791" s="318"/>
      <c r="B791" s="19"/>
      <c r="C791" s="32"/>
      <c r="D791" s="19">
        <v>4240</v>
      </c>
      <c r="E791" s="15" t="s">
        <v>319</v>
      </c>
      <c r="F791" s="46">
        <v>0</v>
      </c>
      <c r="G791" s="46"/>
      <c r="H791" s="46">
        <v>0</v>
      </c>
      <c r="I791" s="46">
        <v>0</v>
      </c>
      <c r="J791" s="46">
        <v>0</v>
      </c>
      <c r="K791" s="46">
        <f t="shared" si="101"/>
        <v>0</v>
      </c>
      <c r="L791" s="25"/>
      <c r="M791" s="46">
        <f t="shared" si="102"/>
        <v>0</v>
      </c>
      <c r="N791" s="46">
        <f t="shared" si="103"/>
        <v>0</v>
      </c>
      <c r="O791" s="46">
        <f t="shared" si="104"/>
        <v>0</v>
      </c>
      <c r="P791" s="46">
        <f t="shared" si="105"/>
        <v>0</v>
      </c>
      <c r="Q791" s="46">
        <f t="shared" si="106"/>
        <v>0</v>
      </c>
      <c r="R791" s="15"/>
      <c r="S791" s="15"/>
    </row>
    <row r="792" spans="1:19" collapsed="1" x14ac:dyDescent="0.25">
      <c r="A792" s="318"/>
      <c r="B792" s="19">
        <v>196823</v>
      </c>
      <c r="C792" s="32" t="s">
        <v>332</v>
      </c>
      <c r="D792" s="19">
        <v>3390</v>
      </c>
      <c r="E792" s="15" t="s">
        <v>122</v>
      </c>
      <c r="F792" s="46">
        <v>149999.89000000001</v>
      </c>
      <c r="G792" s="46"/>
      <c r="H792" s="46">
        <v>0</v>
      </c>
      <c r="I792" s="46">
        <v>0</v>
      </c>
      <c r="J792" s="46">
        <v>149999.89000000001</v>
      </c>
      <c r="K792" s="46">
        <f t="shared" si="101"/>
        <v>149999.89000000001</v>
      </c>
      <c r="L792" s="25"/>
      <c r="M792" s="46">
        <f t="shared" si="102"/>
        <v>149999.89000000001</v>
      </c>
      <c r="N792" s="46">
        <f t="shared" si="103"/>
        <v>0</v>
      </c>
      <c r="O792" s="46">
        <f t="shared" si="104"/>
        <v>0</v>
      </c>
      <c r="P792" s="46">
        <f t="shared" si="105"/>
        <v>0</v>
      </c>
      <c r="Q792" s="46">
        <f t="shared" si="106"/>
        <v>149999.89000000001</v>
      </c>
      <c r="R792" s="15"/>
      <c r="S792" s="15"/>
    </row>
    <row r="793" spans="1:19" ht="15" hidden="1" customHeight="1" outlineLevel="1" x14ac:dyDescent="0.25">
      <c r="A793" s="318"/>
      <c r="B793" s="19"/>
      <c r="C793" s="32"/>
      <c r="D793" s="19">
        <v>4240</v>
      </c>
      <c r="E793" s="15" t="s">
        <v>319</v>
      </c>
      <c r="F793" s="46">
        <v>0</v>
      </c>
      <c r="G793" s="46"/>
      <c r="H793" s="46">
        <v>0</v>
      </c>
      <c r="I793" s="46">
        <v>0</v>
      </c>
      <c r="J793" s="46">
        <v>0</v>
      </c>
      <c r="K793" s="46">
        <f t="shared" si="101"/>
        <v>0</v>
      </c>
      <c r="L793" s="25"/>
      <c r="M793" s="46">
        <f t="shared" si="102"/>
        <v>0</v>
      </c>
      <c r="N793" s="46">
        <f t="shared" si="103"/>
        <v>0</v>
      </c>
      <c r="O793" s="46">
        <f t="shared" si="104"/>
        <v>0</v>
      </c>
      <c r="P793" s="46">
        <f t="shared" si="105"/>
        <v>0</v>
      </c>
      <c r="Q793" s="46">
        <f t="shared" si="106"/>
        <v>0</v>
      </c>
      <c r="R793" s="15"/>
      <c r="S793" s="15"/>
    </row>
    <row r="794" spans="1:19" ht="24.75" collapsed="1" x14ac:dyDescent="0.25">
      <c r="A794" s="318"/>
      <c r="B794" s="19">
        <v>196111</v>
      </c>
      <c r="C794" s="32" t="s">
        <v>355</v>
      </c>
      <c r="D794" s="19">
        <v>6140</v>
      </c>
      <c r="E794" s="15" t="s">
        <v>84</v>
      </c>
      <c r="F794" s="46">
        <v>999999.99</v>
      </c>
      <c r="G794" s="46"/>
      <c r="H794" s="46">
        <v>0</v>
      </c>
      <c r="I794" s="46">
        <v>0</v>
      </c>
      <c r="J794" s="46">
        <v>999999.99</v>
      </c>
      <c r="K794" s="46">
        <f t="shared" si="101"/>
        <v>999999.99</v>
      </c>
      <c r="L794" s="25"/>
      <c r="M794" s="46">
        <f t="shared" si="102"/>
        <v>999999.99</v>
      </c>
      <c r="N794" s="46">
        <f t="shared" si="103"/>
        <v>0</v>
      </c>
      <c r="O794" s="46">
        <f t="shared" si="104"/>
        <v>0</v>
      </c>
      <c r="P794" s="46">
        <f t="shared" si="105"/>
        <v>0</v>
      </c>
      <c r="Q794" s="46">
        <f t="shared" si="106"/>
        <v>999999.99</v>
      </c>
      <c r="R794" s="15"/>
      <c r="S794" s="15"/>
    </row>
    <row r="795" spans="1:19" ht="24.75" x14ac:dyDescent="0.25">
      <c r="A795" s="318"/>
      <c r="B795" s="19">
        <v>196112</v>
      </c>
      <c r="C795" s="32" t="s">
        <v>356</v>
      </c>
      <c r="D795" s="19"/>
      <c r="E795" s="15" t="s">
        <v>84</v>
      </c>
      <c r="F795" s="46">
        <v>299999.99</v>
      </c>
      <c r="G795" s="46"/>
      <c r="H795" s="46">
        <v>0</v>
      </c>
      <c r="I795" s="46">
        <v>0</v>
      </c>
      <c r="J795" s="46">
        <v>299999.99</v>
      </c>
      <c r="K795" s="46">
        <f t="shared" si="101"/>
        <v>299999.99</v>
      </c>
      <c r="L795" s="25"/>
      <c r="M795" s="46">
        <f t="shared" si="102"/>
        <v>299999.99</v>
      </c>
      <c r="N795" s="46">
        <f t="shared" si="103"/>
        <v>0</v>
      </c>
      <c r="O795" s="46">
        <f t="shared" si="104"/>
        <v>0</v>
      </c>
      <c r="P795" s="46">
        <f t="shared" si="105"/>
        <v>0</v>
      </c>
      <c r="Q795" s="46">
        <f t="shared" si="106"/>
        <v>299999.99</v>
      </c>
      <c r="R795" s="15"/>
      <c r="S795" s="15"/>
    </row>
    <row r="796" spans="1:19" x14ac:dyDescent="0.25">
      <c r="A796" s="318"/>
      <c r="B796" s="19">
        <v>196113</v>
      </c>
      <c r="C796" s="32" t="s">
        <v>357</v>
      </c>
      <c r="D796" s="19"/>
      <c r="E796" s="15" t="s">
        <v>84</v>
      </c>
      <c r="F796" s="46">
        <v>999999.97</v>
      </c>
      <c r="G796" s="46"/>
      <c r="H796" s="46">
        <v>0</v>
      </c>
      <c r="I796" s="46">
        <v>0</v>
      </c>
      <c r="J796" s="46">
        <v>999999.97</v>
      </c>
      <c r="K796" s="46">
        <f t="shared" si="101"/>
        <v>999999.97</v>
      </c>
      <c r="L796" s="25"/>
      <c r="M796" s="46">
        <f t="shared" si="102"/>
        <v>999999.97</v>
      </c>
      <c r="N796" s="46">
        <f t="shared" si="103"/>
        <v>0</v>
      </c>
      <c r="O796" s="46">
        <f t="shared" si="104"/>
        <v>0</v>
      </c>
      <c r="P796" s="46">
        <f t="shared" si="105"/>
        <v>0</v>
      </c>
      <c r="Q796" s="46">
        <f t="shared" si="106"/>
        <v>999999.97</v>
      </c>
      <c r="R796" s="15"/>
      <c r="S796" s="15"/>
    </row>
    <row r="797" spans="1:19" x14ac:dyDescent="0.25">
      <c r="A797" s="318"/>
      <c r="B797" s="19">
        <v>196114</v>
      </c>
      <c r="C797" s="32" t="s">
        <v>358</v>
      </c>
      <c r="D797" s="19"/>
      <c r="E797" s="15" t="s">
        <v>84</v>
      </c>
      <c r="F797" s="46">
        <v>599999.97</v>
      </c>
      <c r="G797" s="46"/>
      <c r="H797" s="46">
        <v>0</v>
      </c>
      <c r="I797" s="46">
        <v>0</v>
      </c>
      <c r="J797" s="46">
        <v>599999.97</v>
      </c>
      <c r="K797" s="46">
        <f t="shared" si="101"/>
        <v>599999.97</v>
      </c>
      <c r="L797" s="25"/>
      <c r="M797" s="46">
        <f t="shared" si="102"/>
        <v>599999.97</v>
      </c>
      <c r="N797" s="46">
        <f t="shared" si="103"/>
        <v>0</v>
      </c>
      <c r="O797" s="46">
        <f t="shared" si="104"/>
        <v>0</v>
      </c>
      <c r="P797" s="46">
        <f t="shared" si="105"/>
        <v>0</v>
      </c>
      <c r="Q797" s="46">
        <f t="shared" si="106"/>
        <v>599999.97</v>
      </c>
      <c r="R797" s="15"/>
      <c r="S797" s="15"/>
    </row>
    <row r="798" spans="1:19" ht="24.75" x14ac:dyDescent="0.25">
      <c r="A798" s="318"/>
      <c r="B798" s="19">
        <v>196116</v>
      </c>
      <c r="C798" s="32" t="s">
        <v>359</v>
      </c>
      <c r="D798" s="19"/>
      <c r="E798" s="15" t="s">
        <v>84</v>
      </c>
      <c r="F798" s="46">
        <v>2755716.2</v>
      </c>
      <c r="G798" s="46"/>
      <c r="H798" s="46">
        <v>0</v>
      </c>
      <c r="I798" s="46">
        <v>0</v>
      </c>
      <c r="J798" s="46">
        <v>2755716.2</v>
      </c>
      <c r="K798" s="46">
        <f t="shared" si="101"/>
        <v>2755716.2</v>
      </c>
      <c r="L798" s="25"/>
      <c r="M798" s="46">
        <f t="shared" si="102"/>
        <v>2755716.2</v>
      </c>
      <c r="N798" s="46">
        <f t="shared" si="103"/>
        <v>0</v>
      </c>
      <c r="O798" s="46">
        <f t="shared" si="104"/>
        <v>0</v>
      </c>
      <c r="P798" s="46">
        <f t="shared" si="105"/>
        <v>0</v>
      </c>
      <c r="Q798" s="46">
        <f t="shared" si="106"/>
        <v>2755716.2</v>
      </c>
      <c r="R798" s="15"/>
      <c r="S798" s="15"/>
    </row>
    <row r="799" spans="1:19" ht="24.75" x14ac:dyDescent="0.25">
      <c r="A799" s="318"/>
      <c r="B799" s="19">
        <v>196117</v>
      </c>
      <c r="C799" s="32" t="s">
        <v>360</v>
      </c>
      <c r="D799" s="19"/>
      <c r="E799" s="15" t="s">
        <v>84</v>
      </c>
      <c r="F799" s="46">
        <v>999999.97</v>
      </c>
      <c r="G799" s="46"/>
      <c r="H799" s="46">
        <v>0</v>
      </c>
      <c r="I799" s="46">
        <v>0</v>
      </c>
      <c r="J799" s="46">
        <v>999999.97</v>
      </c>
      <c r="K799" s="46">
        <f t="shared" si="101"/>
        <v>999999.97</v>
      </c>
      <c r="L799" s="25"/>
      <c r="M799" s="46">
        <f t="shared" si="102"/>
        <v>999999.97</v>
      </c>
      <c r="N799" s="46">
        <f t="shared" si="103"/>
        <v>0</v>
      </c>
      <c r="O799" s="46">
        <f t="shared" si="104"/>
        <v>0</v>
      </c>
      <c r="P799" s="46">
        <f t="shared" si="105"/>
        <v>0</v>
      </c>
      <c r="Q799" s="46">
        <f t="shared" si="106"/>
        <v>999999.97</v>
      </c>
      <c r="R799" s="15"/>
      <c r="S799" s="15"/>
    </row>
    <row r="800" spans="1:19" x14ac:dyDescent="0.25">
      <c r="A800" s="318"/>
      <c r="B800" s="19">
        <v>196118</v>
      </c>
      <c r="C800" s="32" t="s">
        <v>361</v>
      </c>
      <c r="D800" s="19"/>
      <c r="E800" s="15" t="s">
        <v>84</v>
      </c>
      <c r="F800" s="46">
        <v>1299999.99</v>
      </c>
      <c r="G800" s="46"/>
      <c r="H800" s="46">
        <v>0</v>
      </c>
      <c r="I800" s="46">
        <v>0</v>
      </c>
      <c r="J800" s="46">
        <v>1299999.99</v>
      </c>
      <c r="K800" s="46">
        <f t="shared" si="101"/>
        <v>1299999.99</v>
      </c>
      <c r="L800" s="25"/>
      <c r="M800" s="46">
        <f t="shared" si="102"/>
        <v>1299999.99</v>
      </c>
      <c r="N800" s="46">
        <f t="shared" si="103"/>
        <v>0</v>
      </c>
      <c r="O800" s="46">
        <f t="shared" si="104"/>
        <v>0</v>
      </c>
      <c r="P800" s="46">
        <f t="shared" si="105"/>
        <v>0</v>
      </c>
      <c r="Q800" s="46">
        <f t="shared" si="106"/>
        <v>1299999.99</v>
      </c>
      <c r="R800" s="15"/>
      <c r="S800" s="15"/>
    </row>
    <row r="801" spans="1:19" x14ac:dyDescent="0.25">
      <c r="A801" s="318"/>
      <c r="B801" s="19">
        <v>196119</v>
      </c>
      <c r="C801" s="32" t="s">
        <v>362</v>
      </c>
      <c r="D801" s="19"/>
      <c r="E801" s="15" t="s">
        <v>84</v>
      </c>
      <c r="F801" s="46">
        <v>2700000</v>
      </c>
      <c r="G801" s="46"/>
      <c r="H801" s="46">
        <v>0</v>
      </c>
      <c r="I801" s="46">
        <v>0</v>
      </c>
      <c r="J801" s="46">
        <v>2700000</v>
      </c>
      <c r="K801" s="46">
        <f t="shared" si="101"/>
        <v>2700000</v>
      </c>
      <c r="L801" s="25"/>
      <c r="M801" s="46">
        <f t="shared" si="102"/>
        <v>2700000</v>
      </c>
      <c r="N801" s="46">
        <f t="shared" si="103"/>
        <v>0</v>
      </c>
      <c r="O801" s="46">
        <f t="shared" si="104"/>
        <v>0</v>
      </c>
      <c r="P801" s="46">
        <f t="shared" si="105"/>
        <v>0</v>
      </c>
      <c r="Q801" s="46">
        <f t="shared" si="106"/>
        <v>2700000</v>
      </c>
      <c r="R801" s="15"/>
      <c r="S801" s="15"/>
    </row>
    <row r="802" spans="1:19" x14ac:dyDescent="0.25">
      <c r="A802" s="22"/>
      <c r="B802" s="23"/>
      <c r="C802" s="22" t="s">
        <v>387</v>
      </c>
      <c r="D802" s="23"/>
      <c r="E802" s="22"/>
      <c r="F802" s="48">
        <f t="shared" ref="F802:K802" si="107">SUM(F712:F801)</f>
        <v>19609224.880000006</v>
      </c>
      <c r="G802" s="48">
        <f t="shared" si="107"/>
        <v>0</v>
      </c>
      <c r="H802" s="48">
        <f t="shared" si="107"/>
        <v>3007255.2399999993</v>
      </c>
      <c r="I802" s="48">
        <f t="shared" si="107"/>
        <v>0</v>
      </c>
      <c r="J802" s="48">
        <f t="shared" si="107"/>
        <v>19609224.880000006</v>
      </c>
      <c r="K802" s="48">
        <f t="shared" si="107"/>
        <v>19609224.880000006</v>
      </c>
      <c r="L802" s="22"/>
      <c r="M802" s="48">
        <f>SUM(M712:M801)</f>
        <v>19609224.880000006</v>
      </c>
      <c r="N802" s="48">
        <f>SUM(N712:N801)</f>
        <v>0</v>
      </c>
      <c r="O802" s="48">
        <f>SUM(O712:O801)</f>
        <v>3007255.2399999993</v>
      </c>
      <c r="P802" s="48">
        <f>SUM(P712:P801)</f>
        <v>0</v>
      </c>
      <c r="Q802" s="48">
        <f>SUM(Q712:Q801)</f>
        <v>19609224.880000006</v>
      </c>
    </row>
    <row r="803" spans="1:19" s="5" customFormat="1" hidden="1" x14ac:dyDescent="0.25">
      <c r="A803" s="22"/>
      <c r="B803" s="23"/>
      <c r="C803" s="31"/>
      <c r="D803" s="23"/>
      <c r="E803" s="22"/>
      <c r="F803" s="48"/>
      <c r="G803" s="48"/>
      <c r="H803" s="48"/>
      <c r="I803" s="48"/>
      <c r="J803" s="48"/>
      <c r="K803" s="48"/>
      <c r="L803" s="22"/>
      <c r="M803" s="48">
        <f>+M801+M800+M799+M798+M797+M796+M795+M794</f>
        <v>10655716.08</v>
      </c>
      <c r="N803" s="48">
        <f>+N801+N800+N799+N798+N797+N796+N795+N794</f>
        <v>0</v>
      </c>
      <c r="O803" s="48">
        <f>+O801+O800+O799+O798+O797+O796+O795+O794</f>
        <v>0</v>
      </c>
      <c r="P803" s="48">
        <f>+P801+P800+P799+P798+P797+P796+P795+P794</f>
        <v>0</v>
      </c>
      <c r="Q803" s="48">
        <f>+Q801+Q800+Q799+Q798+Q797+Q796+Q795+Q794</f>
        <v>10655716.08</v>
      </c>
    </row>
    <row r="804" spans="1:19" s="5" customFormat="1" hidden="1" x14ac:dyDescent="0.25">
      <c r="A804" s="22"/>
      <c r="B804" s="23"/>
      <c r="C804" s="31"/>
      <c r="D804" s="23"/>
      <c r="E804" s="22"/>
      <c r="F804" s="48"/>
      <c r="G804" s="48"/>
      <c r="H804" s="48"/>
      <c r="I804" s="48"/>
      <c r="J804" s="48"/>
      <c r="K804" s="48"/>
      <c r="L804" s="22"/>
      <c r="M804" s="48">
        <f>+M721+M731+M744+M751+M767+M775+M784+M790+M792</f>
        <v>424565.55000000005</v>
      </c>
      <c r="N804" s="48">
        <f>+N721+N731+N744+N751+N767+N775+N784+N790+N792</f>
        <v>0</v>
      </c>
      <c r="O804" s="48">
        <f>+O721+O731+O744+O751+O767+O775+O784+O790+O792</f>
        <v>133478.13</v>
      </c>
      <c r="P804" s="48">
        <f>+P721+P731+P744+P751+P767+P775+P784+P790+P792</f>
        <v>0</v>
      </c>
      <c r="Q804" s="48">
        <f>+Q721+Q731+Q744+Q751+Q767+Q775+Q784+Q790+Q792</f>
        <v>424565.55000000005</v>
      </c>
    </row>
    <row r="805" spans="1:19" x14ac:dyDescent="0.25">
      <c r="B805" s="5"/>
    </row>
    <row r="806" spans="1:19" x14ac:dyDescent="0.25">
      <c r="A806" s="318">
        <v>513211</v>
      </c>
      <c r="B806" s="19">
        <v>216101</v>
      </c>
      <c r="C806" s="30" t="s">
        <v>363</v>
      </c>
      <c r="D806" s="19">
        <v>6140</v>
      </c>
      <c r="E806" s="15" t="s">
        <v>84</v>
      </c>
      <c r="F806" s="46">
        <v>13086899.99</v>
      </c>
      <c r="G806" s="46"/>
      <c r="H806" s="46">
        <v>0</v>
      </c>
      <c r="I806" s="46">
        <v>0</v>
      </c>
      <c r="J806" s="46">
        <v>13086899.99</v>
      </c>
      <c r="K806" s="46">
        <f>+F806-I806</f>
        <v>13086899.99</v>
      </c>
      <c r="L806" s="25"/>
      <c r="M806" s="46">
        <f t="shared" ref="M806:P807" si="108">+F806</f>
        <v>13086899.99</v>
      </c>
      <c r="N806" s="46">
        <f t="shared" si="108"/>
        <v>0</v>
      </c>
      <c r="O806" s="46">
        <f t="shared" si="108"/>
        <v>0</v>
      </c>
      <c r="P806" s="46">
        <f t="shared" si="108"/>
        <v>0</v>
      </c>
      <c r="Q806" s="46">
        <f>+M806-N806-P806</f>
        <v>13086899.99</v>
      </c>
      <c r="R806" s="15"/>
      <c r="S806" s="15"/>
    </row>
    <row r="807" spans="1:19" x14ac:dyDescent="0.25">
      <c r="A807" s="318"/>
      <c r="B807" s="19">
        <v>216102</v>
      </c>
      <c r="C807" s="30" t="s">
        <v>364</v>
      </c>
      <c r="D807" s="19"/>
      <c r="E807" s="15" t="s">
        <v>84</v>
      </c>
      <c r="F807" s="46">
        <v>13100</v>
      </c>
      <c r="G807" s="46"/>
      <c r="H807" s="46">
        <v>0</v>
      </c>
      <c r="I807" s="46">
        <v>0</v>
      </c>
      <c r="J807" s="46">
        <v>13100</v>
      </c>
      <c r="K807" s="46">
        <f>+F807-I807</f>
        <v>13100</v>
      </c>
      <c r="L807" s="25"/>
      <c r="M807" s="46">
        <f t="shared" si="108"/>
        <v>13100</v>
      </c>
      <c r="N807" s="46">
        <f t="shared" si="108"/>
        <v>0</v>
      </c>
      <c r="O807" s="46">
        <f t="shared" si="108"/>
        <v>0</v>
      </c>
      <c r="P807" s="46">
        <f t="shared" si="108"/>
        <v>0</v>
      </c>
      <c r="Q807" s="46">
        <f>+M807-N807-P807</f>
        <v>13100</v>
      </c>
      <c r="R807" s="15"/>
      <c r="S807" s="15"/>
    </row>
    <row r="808" spans="1:19" x14ac:dyDescent="0.25">
      <c r="A808" s="22"/>
      <c r="B808" s="23"/>
      <c r="C808" s="22" t="s">
        <v>388</v>
      </c>
      <c r="D808" s="23"/>
      <c r="E808" s="22"/>
      <c r="F808" s="48">
        <f t="shared" ref="F808:K808" si="109">SUM(F806:F807)</f>
        <v>13099999.99</v>
      </c>
      <c r="G808" s="48">
        <f t="shared" si="109"/>
        <v>0</v>
      </c>
      <c r="H808" s="48">
        <f t="shared" si="109"/>
        <v>0</v>
      </c>
      <c r="I808" s="48">
        <f t="shared" si="109"/>
        <v>0</v>
      </c>
      <c r="J808" s="48">
        <f t="shared" si="109"/>
        <v>13099999.99</v>
      </c>
      <c r="K808" s="48">
        <f t="shared" si="109"/>
        <v>13099999.99</v>
      </c>
      <c r="L808" s="31"/>
      <c r="M808" s="50">
        <f>+M806+M807</f>
        <v>13099999.99</v>
      </c>
      <c r="N808" s="50">
        <f>+N806+N807</f>
        <v>0</v>
      </c>
      <c r="O808" s="50">
        <f>+O806+O807</f>
        <v>0</v>
      </c>
      <c r="P808" s="50">
        <f>+P806+P807</f>
        <v>0</v>
      </c>
      <c r="Q808" s="50">
        <f>+Q806+Q807</f>
        <v>13099999.99</v>
      </c>
    </row>
    <row r="809" spans="1:19" x14ac:dyDescent="0.25">
      <c r="L809" s="29"/>
      <c r="M809" s="49"/>
      <c r="N809" s="49"/>
      <c r="O809" s="49"/>
      <c r="P809" s="49"/>
      <c r="Q809" s="49"/>
    </row>
    <row r="810" spans="1:19" x14ac:dyDescent="0.25">
      <c r="A810" s="318">
        <v>611131</v>
      </c>
      <c r="B810" s="19">
        <v>134000</v>
      </c>
      <c r="C810" s="30" t="s">
        <v>202</v>
      </c>
      <c r="D810" s="19">
        <v>6120</v>
      </c>
      <c r="E810" s="15" t="s">
        <v>63</v>
      </c>
      <c r="F810" s="46">
        <v>0</v>
      </c>
      <c r="G810" s="46"/>
      <c r="H810" s="46">
        <v>0</v>
      </c>
      <c r="I810" s="46">
        <v>0</v>
      </c>
      <c r="J810" s="46">
        <v>0</v>
      </c>
      <c r="K810" s="46">
        <f>+F810-G810-I810</f>
        <v>0</v>
      </c>
      <c r="L810" s="25"/>
      <c r="M810" s="46">
        <f t="shared" ref="M810:P811" si="110">+F810</f>
        <v>0</v>
      </c>
      <c r="N810" s="46">
        <f t="shared" si="110"/>
        <v>0</v>
      </c>
      <c r="O810" s="46">
        <f t="shared" si="110"/>
        <v>0</v>
      </c>
      <c r="P810" s="46">
        <f t="shared" si="110"/>
        <v>0</v>
      </c>
      <c r="Q810" s="46">
        <f>+M810-N810-P810</f>
        <v>0</v>
      </c>
      <c r="R810" s="15"/>
      <c r="S810" s="15"/>
    </row>
    <row r="811" spans="1:19" x14ac:dyDescent="0.25">
      <c r="A811" s="318"/>
      <c r="B811" s="19">
        <v>134076</v>
      </c>
      <c r="C811" s="30" t="s">
        <v>203</v>
      </c>
      <c r="D811" s="19"/>
      <c r="E811" s="15" t="s">
        <v>63</v>
      </c>
      <c r="F811" s="46">
        <v>0</v>
      </c>
      <c r="G811" s="46"/>
      <c r="H811" s="46">
        <v>0</v>
      </c>
      <c r="I811" s="46">
        <v>0</v>
      </c>
      <c r="J811" s="46">
        <v>0</v>
      </c>
      <c r="K811" s="46">
        <f>+F811-G811-I811</f>
        <v>0</v>
      </c>
      <c r="L811" s="25"/>
      <c r="M811" s="46">
        <f t="shared" si="110"/>
        <v>0</v>
      </c>
      <c r="N811" s="46">
        <f t="shared" si="110"/>
        <v>0</v>
      </c>
      <c r="O811" s="46">
        <f t="shared" si="110"/>
        <v>0</v>
      </c>
      <c r="P811" s="46">
        <f t="shared" si="110"/>
        <v>0</v>
      </c>
      <c r="Q811" s="46">
        <f>+M811-N811-P811</f>
        <v>0</v>
      </c>
      <c r="R811" s="15"/>
      <c r="S811" s="15"/>
    </row>
    <row r="812" spans="1:19" x14ac:dyDescent="0.25">
      <c r="A812" s="20"/>
      <c r="B812" s="22"/>
      <c r="C812" s="22" t="s">
        <v>389</v>
      </c>
      <c r="D812" s="21"/>
      <c r="E812" s="20"/>
      <c r="F812" s="45">
        <v>0</v>
      </c>
      <c r="G812" s="45"/>
      <c r="H812" s="45">
        <v>0</v>
      </c>
      <c r="I812" s="45">
        <v>0</v>
      </c>
      <c r="J812" s="45">
        <v>0</v>
      </c>
      <c r="K812" s="45"/>
      <c r="L812" s="22"/>
      <c r="M812" s="48"/>
      <c r="N812" s="48"/>
      <c r="O812" s="48"/>
      <c r="P812" s="48"/>
      <c r="Q812" s="48"/>
    </row>
    <row r="813" spans="1:19" x14ac:dyDescent="0.25">
      <c r="L813" s="29"/>
      <c r="M813" s="49"/>
      <c r="N813" s="49"/>
      <c r="O813" s="49"/>
      <c r="P813" s="49"/>
      <c r="Q813" s="49"/>
    </row>
    <row r="814" spans="1:19" x14ac:dyDescent="0.25">
      <c r="A814" s="318">
        <v>612131</v>
      </c>
      <c r="B814" s="19">
        <v>135000</v>
      </c>
      <c r="C814" s="30" t="s">
        <v>204</v>
      </c>
      <c r="D814" s="19">
        <v>6140</v>
      </c>
      <c r="E814" s="15" t="s">
        <v>84</v>
      </c>
      <c r="F814" s="46">
        <v>0</v>
      </c>
      <c r="G814" s="46"/>
      <c r="H814" s="46">
        <v>0</v>
      </c>
      <c r="I814" s="46">
        <v>0</v>
      </c>
      <c r="J814" s="46">
        <v>0</v>
      </c>
      <c r="K814" s="46">
        <f>+F814-G814-I814</f>
        <v>0</v>
      </c>
      <c r="L814" s="25"/>
      <c r="M814" s="46">
        <f t="shared" ref="M814:P815" si="111">+F814</f>
        <v>0</v>
      </c>
      <c r="N814" s="46">
        <f t="shared" si="111"/>
        <v>0</v>
      </c>
      <c r="O814" s="46">
        <f t="shared" si="111"/>
        <v>0</v>
      </c>
      <c r="P814" s="46">
        <f t="shared" si="111"/>
        <v>0</v>
      </c>
      <c r="Q814" s="46">
        <f>+M814-N814-P814</f>
        <v>0</v>
      </c>
      <c r="R814" s="15"/>
      <c r="S814" s="15"/>
    </row>
    <row r="815" spans="1:19" x14ac:dyDescent="0.25">
      <c r="A815" s="318"/>
      <c r="B815" s="19">
        <v>135001</v>
      </c>
      <c r="C815" s="30" t="s">
        <v>229</v>
      </c>
      <c r="D815" s="19">
        <v>4420</v>
      </c>
      <c r="E815" s="15" t="s">
        <v>225</v>
      </c>
      <c r="F815" s="46">
        <v>131300</v>
      </c>
      <c r="G815" s="46"/>
      <c r="H815" s="46">
        <v>0</v>
      </c>
      <c r="I815" s="46">
        <v>131300</v>
      </c>
      <c r="J815" s="46">
        <v>0</v>
      </c>
      <c r="K815" s="46">
        <f>+F815-G815-I815</f>
        <v>0</v>
      </c>
      <c r="L815" s="25"/>
      <c r="M815" s="46">
        <f t="shared" si="111"/>
        <v>131300</v>
      </c>
      <c r="N815" s="46">
        <f t="shared" si="111"/>
        <v>0</v>
      </c>
      <c r="O815" s="46">
        <f t="shared" si="111"/>
        <v>0</v>
      </c>
      <c r="P815" s="46">
        <f t="shared" si="111"/>
        <v>131300</v>
      </c>
      <c r="Q815" s="46">
        <f>+M815-N815-P815</f>
        <v>0</v>
      </c>
      <c r="R815" s="15"/>
      <c r="S815" s="15"/>
    </row>
    <row r="816" spans="1:19" x14ac:dyDescent="0.25">
      <c r="B816" s="22"/>
      <c r="C816" s="22" t="s">
        <v>390</v>
      </c>
      <c r="D816" s="22"/>
      <c r="E816" s="22"/>
      <c r="F816" s="48">
        <f t="shared" ref="F816:K816" si="112">SUM(F814:F815)</f>
        <v>131300</v>
      </c>
      <c r="G816" s="48">
        <f t="shared" si="112"/>
        <v>0</v>
      </c>
      <c r="H816" s="48">
        <f t="shared" si="112"/>
        <v>0</v>
      </c>
      <c r="I816" s="48">
        <f t="shared" si="112"/>
        <v>131300</v>
      </c>
      <c r="J816" s="48">
        <f t="shared" si="112"/>
        <v>0</v>
      </c>
      <c r="K816" s="48">
        <f t="shared" si="112"/>
        <v>0</v>
      </c>
      <c r="L816" s="22"/>
      <c r="M816" s="48"/>
      <c r="N816" s="48"/>
      <c r="O816" s="48"/>
      <c r="P816" s="48"/>
      <c r="Q816" s="48"/>
    </row>
    <row r="818" spans="1:19" x14ac:dyDescent="0.25">
      <c r="A818" s="318">
        <v>613131</v>
      </c>
      <c r="B818" s="19">
        <v>136001</v>
      </c>
      <c r="C818" s="30" t="s">
        <v>284</v>
      </c>
      <c r="D818" s="19">
        <v>4420</v>
      </c>
      <c r="E818" s="15" t="s">
        <v>225</v>
      </c>
      <c r="F818" s="46">
        <v>114500</v>
      </c>
      <c r="G818" s="46"/>
      <c r="H818" s="46">
        <v>0</v>
      </c>
      <c r="I818" s="46">
        <v>114500</v>
      </c>
      <c r="J818" s="46">
        <v>0</v>
      </c>
      <c r="K818" s="46">
        <f>+F818-G818-I818</f>
        <v>0</v>
      </c>
      <c r="L818" s="25"/>
      <c r="M818" s="46">
        <f t="shared" ref="M818:N820" si="113">+F818</f>
        <v>114500</v>
      </c>
      <c r="N818" s="46">
        <f t="shared" si="113"/>
        <v>0</v>
      </c>
      <c r="O818" s="46">
        <f t="shared" ref="O818:P820" si="114">+H818</f>
        <v>0</v>
      </c>
      <c r="P818" s="46">
        <f t="shared" si="114"/>
        <v>114500</v>
      </c>
      <c r="Q818" s="46">
        <f>+M818-N818-P818</f>
        <v>0</v>
      </c>
      <c r="R818" s="15"/>
      <c r="S818" s="15"/>
    </row>
    <row r="819" spans="1:19" ht="24.75" x14ac:dyDescent="0.25">
      <c r="A819" s="318"/>
      <c r="B819" s="19">
        <v>136250</v>
      </c>
      <c r="C819" s="32" t="s">
        <v>414</v>
      </c>
      <c r="D819" s="19">
        <v>6140</v>
      </c>
      <c r="E819" s="15" t="s">
        <v>84</v>
      </c>
      <c r="F819" s="46">
        <v>524515.36</v>
      </c>
      <c r="G819" s="46">
        <v>127181.62</v>
      </c>
      <c r="H819" s="46">
        <v>0</v>
      </c>
      <c r="I819" s="46">
        <v>0</v>
      </c>
      <c r="J819" s="46">
        <v>524515.36</v>
      </c>
      <c r="K819" s="46">
        <f>+F819-G819-I819</f>
        <v>397333.74</v>
      </c>
      <c r="L819" s="25"/>
      <c r="M819" s="46">
        <f t="shared" si="113"/>
        <v>524515.36</v>
      </c>
      <c r="N819" s="46">
        <f t="shared" si="113"/>
        <v>127181.62</v>
      </c>
      <c r="O819" s="46">
        <f t="shared" si="114"/>
        <v>0</v>
      </c>
      <c r="P819" s="46">
        <f t="shared" si="114"/>
        <v>0</v>
      </c>
      <c r="Q819" s="46">
        <f>+M819-P819</f>
        <v>524515.36</v>
      </c>
      <c r="R819" s="15">
        <v>37</v>
      </c>
      <c r="S819" s="15">
        <v>0</v>
      </c>
    </row>
    <row r="820" spans="1:19" ht="24.75" x14ac:dyDescent="0.25">
      <c r="A820" s="318"/>
      <c r="B820" s="19">
        <v>136251</v>
      </c>
      <c r="C820" s="32" t="s">
        <v>413</v>
      </c>
      <c r="D820" s="19"/>
      <c r="E820" s="15" t="s">
        <v>84</v>
      </c>
      <c r="F820" s="46">
        <v>849861.93</v>
      </c>
      <c r="G820" s="46">
        <v>220175.8</v>
      </c>
      <c r="H820" s="46">
        <v>0</v>
      </c>
      <c r="I820" s="46">
        <v>0</v>
      </c>
      <c r="J820" s="46">
        <v>849861.93</v>
      </c>
      <c r="K820" s="46">
        <f>+F820-G820-I820</f>
        <v>629686.13000000012</v>
      </c>
      <c r="L820" s="25"/>
      <c r="M820" s="46">
        <f t="shared" si="113"/>
        <v>849861.93</v>
      </c>
      <c r="N820" s="46">
        <f t="shared" si="113"/>
        <v>220175.8</v>
      </c>
      <c r="O820" s="46">
        <f t="shared" si="114"/>
        <v>0</v>
      </c>
      <c r="P820" s="46">
        <f t="shared" si="114"/>
        <v>0</v>
      </c>
      <c r="Q820" s="46">
        <f>+M820-P820</f>
        <v>849861.93</v>
      </c>
      <c r="R820" s="15">
        <v>56</v>
      </c>
      <c r="S820" s="15">
        <v>0</v>
      </c>
    </row>
    <row r="821" spans="1:19" x14ac:dyDescent="0.25">
      <c r="A821" s="22"/>
      <c r="B821" s="23"/>
      <c r="C821" s="22" t="s">
        <v>391</v>
      </c>
      <c r="D821" s="23"/>
      <c r="E821" s="22"/>
      <c r="F821" s="48">
        <f t="shared" ref="F821:K821" si="115">SUM(F818:F820)</f>
        <v>1488877.29</v>
      </c>
      <c r="G821" s="48">
        <f t="shared" si="115"/>
        <v>347357.42</v>
      </c>
      <c r="H821" s="48">
        <f t="shared" si="115"/>
        <v>0</v>
      </c>
      <c r="I821" s="48">
        <f t="shared" si="115"/>
        <v>114500</v>
      </c>
      <c r="J821" s="48">
        <f t="shared" si="115"/>
        <v>1374377.29</v>
      </c>
      <c r="K821" s="48">
        <f t="shared" si="115"/>
        <v>1027019.8700000001</v>
      </c>
      <c r="L821" s="22"/>
      <c r="M821" s="50">
        <f>+M820+M819+M818</f>
        <v>1488877.29</v>
      </c>
      <c r="N821" s="50">
        <f>+N820+N819+N818</f>
        <v>347357.42</v>
      </c>
      <c r="O821" s="50">
        <f>+O820+O819+O818</f>
        <v>0</v>
      </c>
      <c r="P821" s="50">
        <f>+P820+P819+P818</f>
        <v>114500</v>
      </c>
      <c r="Q821" s="50">
        <f>+Q820+Q819+Q818</f>
        <v>1374377.29</v>
      </c>
    </row>
    <row r="822" spans="1:19" hidden="1" x14ac:dyDescent="0.25">
      <c r="M822" s="43">
        <f>+M820+M819</f>
        <v>1374377.29</v>
      </c>
      <c r="N822" s="43">
        <f>+N820+N819</f>
        <v>347357.42</v>
      </c>
      <c r="O822" s="43">
        <f>+O820+O819</f>
        <v>0</v>
      </c>
      <c r="P822" s="43">
        <f>+P820+P819</f>
        <v>0</v>
      </c>
      <c r="Q822" s="43">
        <f>+Q820+Q819</f>
        <v>1374377.29</v>
      </c>
    </row>
  </sheetData>
  <sortState ref="B42:K383">
    <sortCondition sortBy="cellColor" ref="C42:C383"/>
  </sortState>
  <mergeCells count="37">
    <mergeCell ref="A643:A655"/>
    <mergeCell ref="A818:A820"/>
    <mergeCell ref="F8:K8"/>
    <mergeCell ref="M8:Q8"/>
    <mergeCell ref="R8:S8"/>
    <mergeCell ref="A806:A807"/>
    <mergeCell ref="A810:A811"/>
    <mergeCell ref="A814:A815"/>
    <mergeCell ref="A659:A698"/>
    <mergeCell ref="A702:A708"/>
    <mergeCell ref="A712:A801"/>
    <mergeCell ref="A505:A514"/>
    <mergeCell ref="A517:A549"/>
    <mergeCell ref="A552:A583"/>
    <mergeCell ref="A586:A608"/>
    <mergeCell ref="A613:A639"/>
    <mergeCell ref="A471:A481"/>
    <mergeCell ref="A484:A485"/>
    <mergeCell ref="A488:A489"/>
    <mergeCell ref="A492:A496"/>
    <mergeCell ref="A499:A502"/>
    <mergeCell ref="A414:A417"/>
    <mergeCell ref="A420:A430"/>
    <mergeCell ref="A433:A446"/>
    <mergeCell ref="A449:A461"/>
    <mergeCell ref="A464:A465"/>
    <mergeCell ref="A42:A384"/>
    <mergeCell ref="A391:A393"/>
    <mergeCell ref="A396:A397"/>
    <mergeCell ref="A400:A402"/>
    <mergeCell ref="A405:A411"/>
    <mergeCell ref="A14:A39"/>
    <mergeCell ref="A10:A11"/>
    <mergeCell ref="A1:B1"/>
    <mergeCell ref="A2:C2"/>
    <mergeCell ref="A3:C3"/>
    <mergeCell ref="A4:C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opLeftCell="A5" workbookViewId="0">
      <selection activeCell="E13" sqref="E13"/>
    </sheetView>
  </sheetViews>
  <sheetFormatPr baseColWidth="10" defaultRowHeight="15" x14ac:dyDescent="0.25"/>
  <cols>
    <col min="1" max="1" width="11.7109375" style="249" customWidth="1"/>
    <col min="2" max="2" width="51.140625" style="249" customWidth="1"/>
  </cols>
  <sheetData>
    <row r="1" spans="1:2" s="5" customFormat="1" x14ac:dyDescent="0.25">
      <c r="A1" s="265" t="s">
        <v>584</v>
      </c>
      <c r="B1" s="265" t="s">
        <v>1053</v>
      </c>
    </row>
    <row r="2" spans="1:2" ht="30" x14ac:dyDescent="0.25">
      <c r="A2" s="158">
        <v>6110</v>
      </c>
      <c r="B2" s="266" t="s">
        <v>620</v>
      </c>
    </row>
    <row r="3" spans="1:2" x14ac:dyDescent="0.25">
      <c r="A3" s="158">
        <v>6114</v>
      </c>
      <c r="B3" s="266" t="s">
        <v>725</v>
      </c>
    </row>
    <row r="4" spans="1:2" x14ac:dyDescent="0.25">
      <c r="A4" s="158">
        <v>6116</v>
      </c>
      <c r="B4" s="266" t="s">
        <v>826</v>
      </c>
    </row>
    <row r="5" spans="1:2" x14ac:dyDescent="0.25">
      <c r="A5" s="158">
        <v>6117</v>
      </c>
      <c r="B5" s="266" t="s">
        <v>827</v>
      </c>
    </row>
    <row r="6" spans="1:2" x14ac:dyDescent="0.25">
      <c r="A6" s="158">
        <v>6121</v>
      </c>
      <c r="B6" s="266" t="s">
        <v>828</v>
      </c>
    </row>
    <row r="7" spans="1:2" x14ac:dyDescent="0.25">
      <c r="A7" s="158">
        <v>6205</v>
      </c>
      <c r="B7" s="266" t="s">
        <v>734</v>
      </c>
    </row>
    <row r="8" spans="1:2" x14ac:dyDescent="0.25">
      <c r="A8" s="158">
        <v>6207</v>
      </c>
      <c r="B8" s="266" t="s">
        <v>712</v>
      </c>
    </row>
    <row r="9" spans="1:2" x14ac:dyDescent="0.25">
      <c r="A9" s="158">
        <v>6212</v>
      </c>
      <c r="B9" s="266" t="s">
        <v>717</v>
      </c>
    </row>
    <row r="10" spans="1:2" x14ac:dyDescent="0.25">
      <c r="A10" s="158">
        <v>6215</v>
      </c>
      <c r="B10" s="266" t="s">
        <v>718</v>
      </c>
    </row>
    <row r="11" spans="1:2" x14ac:dyDescent="0.25">
      <c r="A11" s="158">
        <v>6216</v>
      </c>
      <c r="B11" s="266" t="s">
        <v>719</v>
      </c>
    </row>
    <row r="12" spans="1:2" ht="30" x14ac:dyDescent="0.25">
      <c r="A12" s="158">
        <v>16028</v>
      </c>
      <c r="B12" s="266" t="s">
        <v>595</v>
      </c>
    </row>
    <row r="13" spans="1:2" x14ac:dyDescent="0.25">
      <c r="A13" s="158">
        <v>26113</v>
      </c>
      <c r="B13" s="266" t="s">
        <v>645</v>
      </c>
    </row>
    <row r="14" spans="1:2" ht="30" x14ac:dyDescent="0.25">
      <c r="A14" s="158">
        <v>60105</v>
      </c>
      <c r="B14" s="266" t="s">
        <v>740</v>
      </c>
    </row>
    <row r="15" spans="1:2" x14ac:dyDescent="0.25">
      <c r="A15" s="158">
        <v>60121</v>
      </c>
      <c r="B15" s="266" t="s">
        <v>802</v>
      </c>
    </row>
    <row r="16" spans="1:2" x14ac:dyDescent="0.25">
      <c r="A16" s="158">
        <v>60125</v>
      </c>
      <c r="B16" s="266" t="s">
        <v>750</v>
      </c>
    </row>
    <row r="17" spans="1:2" ht="30" x14ac:dyDescent="0.25">
      <c r="A17" s="158">
        <v>60133</v>
      </c>
      <c r="B17" s="266" t="s">
        <v>757</v>
      </c>
    </row>
    <row r="18" spans="1:2" x14ac:dyDescent="0.25">
      <c r="A18" s="158">
        <v>60146</v>
      </c>
      <c r="B18" s="266" t="s">
        <v>968</v>
      </c>
    </row>
    <row r="19" spans="1:2" x14ac:dyDescent="0.25">
      <c r="A19" s="158">
        <v>60147</v>
      </c>
      <c r="B19" s="266" t="s">
        <v>969</v>
      </c>
    </row>
    <row r="20" spans="1:2" x14ac:dyDescent="0.25">
      <c r="A20" s="158">
        <v>61301</v>
      </c>
      <c r="B20" s="266" t="s">
        <v>562</v>
      </c>
    </row>
    <row r="21" spans="1:2" x14ac:dyDescent="0.25">
      <c r="A21" s="158">
        <v>61302</v>
      </c>
      <c r="B21" s="266" t="s">
        <v>730</v>
      </c>
    </row>
    <row r="22" spans="1:2" x14ac:dyDescent="0.25">
      <c r="A22" s="158">
        <v>61601</v>
      </c>
      <c r="B22" s="266" t="s">
        <v>535</v>
      </c>
    </row>
    <row r="23" spans="1:2" ht="30" x14ac:dyDescent="0.25">
      <c r="A23" s="158">
        <v>61602</v>
      </c>
      <c r="B23" s="266" t="s">
        <v>534</v>
      </c>
    </row>
    <row r="24" spans="1:2" x14ac:dyDescent="0.25">
      <c r="A24" s="158">
        <v>61603</v>
      </c>
      <c r="B24" s="266" t="s">
        <v>533</v>
      </c>
    </row>
    <row r="25" spans="1:2" x14ac:dyDescent="0.25">
      <c r="A25" s="158">
        <v>61701</v>
      </c>
      <c r="B25" s="266" t="s">
        <v>824</v>
      </c>
    </row>
    <row r="26" spans="1:2" x14ac:dyDescent="0.25">
      <c r="A26" s="158">
        <v>615260</v>
      </c>
      <c r="B26" s="266" t="s">
        <v>564</v>
      </c>
    </row>
    <row r="27" spans="1:2" x14ac:dyDescent="0.25">
      <c r="A27" s="158">
        <v>615261</v>
      </c>
      <c r="B27" s="266" t="s">
        <v>564</v>
      </c>
    </row>
    <row r="28" spans="1:2" x14ac:dyDescent="0.25">
      <c r="A28" s="158">
        <v>623535</v>
      </c>
      <c r="B28" s="266" t="s">
        <v>544</v>
      </c>
    </row>
  </sheetData>
  <sortState ref="A2:B28">
    <sortCondition ref="A2:A28"/>
  </sortState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36"/>
  <sheetViews>
    <sheetView tabSelected="1" view="pageBreakPreview" zoomScaleNormal="70" zoomScaleSheetLayoutView="100" workbookViewId="0">
      <pane xSplit="2" ySplit="1" topLeftCell="C2" activePane="bottomRight" state="frozen"/>
      <selection activeCell="AI106" sqref="AI106"/>
      <selection pane="topRight" activeCell="AI106" sqref="AI106"/>
      <selection pane="bottomLeft" activeCell="AI106" sqref="AI106"/>
      <selection pane="bottomRight" activeCell="AI3" sqref="AI3"/>
    </sheetView>
  </sheetViews>
  <sheetFormatPr baseColWidth="10" defaultRowHeight="15" x14ac:dyDescent="0.25"/>
  <cols>
    <col min="1" max="1" width="14.28515625" style="114" bestFit="1" customWidth="1"/>
    <col min="2" max="2" width="51.85546875" style="114" customWidth="1"/>
    <col min="3" max="3" width="17.42578125" style="93" customWidth="1"/>
    <col min="4" max="4" width="17" style="140" hidden="1" customWidth="1"/>
    <col min="5" max="5" width="30.140625" style="106" hidden="1" customWidth="1"/>
    <col min="6" max="6" width="14" style="106" hidden="1" customWidth="1"/>
    <col min="7" max="7" width="18.7109375" style="106" hidden="1" customWidth="1"/>
    <col min="8" max="8" width="25.7109375" style="106" hidden="1" customWidth="1"/>
    <col min="9" max="9" width="14.140625" style="130" hidden="1" customWidth="1"/>
    <col min="10" max="10" width="19.5703125" style="106" hidden="1" customWidth="1"/>
    <col min="11" max="11" width="14.140625" style="106" hidden="1" customWidth="1"/>
    <col min="12" max="12" width="29.28515625" style="106" hidden="1" customWidth="1"/>
    <col min="13" max="13" width="16" style="142" hidden="1" customWidth="1"/>
    <col min="14" max="14" width="26.42578125" style="106" hidden="1" customWidth="1"/>
    <col min="15" max="15" width="16" style="142" hidden="1" customWidth="1"/>
    <col min="16" max="16" width="15.140625" style="106" hidden="1" customWidth="1"/>
    <col min="17" max="17" width="17" style="106" hidden="1" customWidth="1"/>
    <col min="18" max="18" width="10.28515625" style="106" hidden="1" customWidth="1"/>
    <col min="19" max="20" width="11.42578125" style="93" hidden="1" customWidth="1"/>
    <col min="21" max="21" width="15.5703125" style="93" hidden="1" customWidth="1"/>
    <col min="22" max="22" width="19" style="93" hidden="1" customWidth="1"/>
    <col min="23" max="23" width="12" style="93" hidden="1" customWidth="1"/>
    <col min="24" max="24" width="17.28515625" style="93" hidden="1" customWidth="1"/>
    <col min="25" max="25" width="15.28515625" style="147" hidden="1" customWidth="1"/>
    <col min="26" max="26" width="14.28515625" style="93" hidden="1" customWidth="1"/>
    <col min="27" max="27" width="11.85546875" style="147" hidden="1" customWidth="1"/>
    <col min="28" max="28" width="15.28515625" style="147" hidden="1" customWidth="1"/>
    <col min="29" max="29" width="16" style="93" customWidth="1"/>
    <col min="30" max="30" width="14.42578125" style="93" hidden="1" customWidth="1"/>
    <col min="31" max="16384" width="11.42578125" style="6"/>
  </cols>
  <sheetData>
    <row r="1" spans="1:30" s="128" customFormat="1" ht="25.5" customHeight="1" x14ac:dyDescent="0.25">
      <c r="A1" s="119" t="s">
        <v>523</v>
      </c>
      <c r="B1" s="119" t="s">
        <v>524</v>
      </c>
      <c r="C1" s="119" t="s">
        <v>485</v>
      </c>
      <c r="D1" s="138" t="s">
        <v>476</v>
      </c>
      <c r="E1" s="121" t="s">
        <v>568</v>
      </c>
      <c r="F1" s="121" t="s">
        <v>569</v>
      </c>
      <c r="G1" s="121" t="s">
        <v>570</v>
      </c>
      <c r="H1" s="121" t="s">
        <v>571</v>
      </c>
      <c r="I1" s="121" t="s">
        <v>572</v>
      </c>
      <c r="J1" s="121" t="s">
        <v>573</v>
      </c>
      <c r="K1" s="121" t="s">
        <v>701</v>
      </c>
      <c r="L1" s="121" t="s">
        <v>577</v>
      </c>
      <c r="M1" s="143" t="s">
        <v>566</v>
      </c>
      <c r="N1" s="121" t="s">
        <v>565</v>
      </c>
      <c r="O1" s="143" t="s">
        <v>550</v>
      </c>
      <c r="P1" s="121" t="s">
        <v>567</v>
      </c>
      <c r="Q1" s="121" t="s">
        <v>578</v>
      </c>
      <c r="R1" s="121" t="s">
        <v>579</v>
      </c>
      <c r="S1" s="120" t="s">
        <v>477</v>
      </c>
      <c r="T1" s="120" t="s">
        <v>820</v>
      </c>
      <c r="U1" s="120" t="s">
        <v>471</v>
      </c>
      <c r="V1" s="120" t="s">
        <v>478</v>
      </c>
      <c r="W1" s="120" t="s">
        <v>709</v>
      </c>
      <c r="X1" s="211" t="s">
        <v>710</v>
      </c>
      <c r="Y1" s="208" t="s">
        <v>443</v>
      </c>
      <c r="Z1" s="120" t="s">
        <v>478</v>
      </c>
      <c r="AA1" s="148" t="s">
        <v>709</v>
      </c>
      <c r="AB1" s="148" t="s">
        <v>710</v>
      </c>
      <c r="AC1" s="120" t="s">
        <v>1069</v>
      </c>
      <c r="AD1" s="120" t="s">
        <v>482</v>
      </c>
    </row>
    <row r="2" spans="1:30" s="155" customFormat="1" ht="54" customHeight="1" x14ac:dyDescent="0.25">
      <c r="A2" s="267">
        <v>61110</v>
      </c>
      <c r="B2" s="118" t="s">
        <v>783</v>
      </c>
      <c r="C2" s="161" t="s">
        <v>1059</v>
      </c>
      <c r="D2" s="169"/>
      <c r="E2" s="139"/>
      <c r="F2" s="139"/>
      <c r="G2" s="150"/>
      <c r="H2" s="139"/>
      <c r="I2" s="164"/>
      <c r="J2" s="137"/>
      <c r="K2" s="164"/>
      <c r="L2" s="172"/>
      <c r="M2" s="173"/>
      <c r="N2" s="172"/>
      <c r="O2" s="173"/>
      <c r="P2" s="172"/>
      <c r="Q2" s="172"/>
      <c r="R2" s="172"/>
      <c r="S2" s="176">
        <v>0.5</v>
      </c>
      <c r="T2" s="160">
        <v>42335</v>
      </c>
      <c r="U2" s="134"/>
      <c r="V2" s="137"/>
      <c r="W2" s="264"/>
      <c r="X2" s="286">
        <v>999000</v>
      </c>
      <c r="Y2" s="287">
        <f>+AB2</f>
        <v>881036.12</v>
      </c>
      <c r="Z2" s="137"/>
      <c r="AA2" s="163"/>
      <c r="AB2" s="163">
        <f>+AC2+AD2</f>
        <v>881036.12</v>
      </c>
      <c r="AC2" s="136">
        <f>427906+453130.12</f>
        <v>881036.12</v>
      </c>
      <c r="AD2" s="174"/>
    </row>
    <row r="3" spans="1:30" s="155" customFormat="1" ht="85.5" customHeight="1" x14ac:dyDescent="0.25">
      <c r="A3" s="267">
        <v>61111</v>
      </c>
      <c r="B3" s="118" t="s">
        <v>782</v>
      </c>
      <c r="C3" s="161" t="s">
        <v>1058</v>
      </c>
      <c r="D3" s="169" t="s">
        <v>479</v>
      </c>
      <c r="E3" s="139"/>
      <c r="F3" s="139"/>
      <c r="G3" s="150"/>
      <c r="H3" s="139"/>
      <c r="I3" s="164"/>
      <c r="J3" s="137"/>
      <c r="K3" s="164"/>
      <c r="L3" s="172"/>
      <c r="M3" s="173"/>
      <c r="N3" s="172"/>
      <c r="O3" s="173"/>
      <c r="P3" s="172"/>
      <c r="Q3" s="172"/>
      <c r="R3" s="172"/>
      <c r="S3" s="176">
        <v>0.9</v>
      </c>
      <c r="T3" s="160">
        <v>42221</v>
      </c>
      <c r="U3" s="134"/>
      <c r="V3" s="137"/>
      <c r="W3" s="137"/>
      <c r="X3" s="286">
        <v>1998000</v>
      </c>
      <c r="Y3" s="287">
        <f>+AB3</f>
        <v>1356584.65</v>
      </c>
      <c r="Z3" s="137"/>
      <c r="AA3" s="163"/>
      <c r="AB3" s="163">
        <f>+AC3+AD3</f>
        <v>1356584.65</v>
      </c>
      <c r="AC3" s="136">
        <v>1356584.65</v>
      </c>
      <c r="AD3" s="136"/>
    </row>
    <row r="4" spans="1:30" s="155" customFormat="1" ht="32.25" customHeight="1" x14ac:dyDescent="0.25">
      <c r="A4" s="267">
        <v>61112</v>
      </c>
      <c r="B4" s="118" t="s">
        <v>781</v>
      </c>
      <c r="C4" s="161" t="s">
        <v>1057</v>
      </c>
      <c r="D4" s="169" t="s">
        <v>479</v>
      </c>
      <c r="E4" s="139"/>
      <c r="F4" s="139"/>
      <c r="G4" s="150"/>
      <c r="H4" s="139"/>
      <c r="I4" s="164"/>
      <c r="J4" s="137"/>
      <c r="K4" s="164"/>
      <c r="L4" s="172"/>
      <c r="M4" s="173"/>
      <c r="N4" s="172"/>
      <c r="O4" s="173"/>
      <c r="P4" s="172"/>
      <c r="Q4" s="172"/>
      <c r="R4" s="172"/>
      <c r="S4" s="176">
        <v>0.27</v>
      </c>
      <c r="T4" s="160">
        <v>42221</v>
      </c>
      <c r="U4" s="134"/>
      <c r="V4" s="137"/>
      <c r="W4" s="137"/>
      <c r="X4" s="286">
        <v>2997000</v>
      </c>
      <c r="Y4" s="287">
        <f t="shared" ref="Y4:Y18" si="0">+AB4</f>
        <v>2938379.73</v>
      </c>
      <c r="Z4" s="137"/>
      <c r="AA4" s="163"/>
      <c r="AB4" s="163">
        <f t="shared" ref="AB4:AB18" si="1">+AC4</f>
        <v>2938379.73</v>
      </c>
      <c r="AC4" s="136">
        <v>2938379.73</v>
      </c>
      <c r="AD4" s="174"/>
    </row>
    <row r="5" spans="1:30" s="155" customFormat="1" ht="32.25" customHeight="1" x14ac:dyDescent="0.25">
      <c r="A5" s="267">
        <v>61113</v>
      </c>
      <c r="B5" s="118" t="s">
        <v>784</v>
      </c>
      <c r="C5" s="161" t="s">
        <v>1063</v>
      </c>
      <c r="D5" s="169"/>
      <c r="E5" s="139"/>
      <c r="F5" s="139"/>
      <c r="G5" s="150"/>
      <c r="H5" s="139"/>
      <c r="I5" s="164"/>
      <c r="J5" s="137"/>
      <c r="K5" s="164"/>
      <c r="L5" s="172"/>
      <c r="M5" s="173"/>
      <c r="N5" s="172"/>
      <c r="O5" s="173"/>
      <c r="P5" s="172"/>
      <c r="Q5" s="172"/>
      <c r="R5" s="172"/>
      <c r="S5" s="176"/>
      <c r="T5" s="160">
        <v>42349</v>
      </c>
      <c r="U5" s="134"/>
      <c r="V5" s="137"/>
      <c r="W5" s="137"/>
      <c r="X5" s="286">
        <v>499500</v>
      </c>
      <c r="Y5" s="287">
        <f t="shared" si="0"/>
        <v>487466.78</v>
      </c>
      <c r="Z5" s="137"/>
      <c r="AA5" s="163"/>
      <c r="AB5" s="163">
        <f t="shared" si="1"/>
        <v>487466.78</v>
      </c>
      <c r="AC5" s="136">
        <v>487466.78</v>
      </c>
      <c r="AD5" s="174"/>
    </row>
    <row r="6" spans="1:30" s="155" customFormat="1" ht="32.25" customHeight="1" x14ac:dyDescent="0.25">
      <c r="A6" s="267">
        <v>61114</v>
      </c>
      <c r="B6" s="118" t="s">
        <v>772</v>
      </c>
      <c r="C6" s="161" t="s">
        <v>1066</v>
      </c>
      <c r="D6" s="169"/>
      <c r="E6" s="139"/>
      <c r="F6" s="139"/>
      <c r="G6" s="150"/>
      <c r="H6" s="139"/>
      <c r="I6" s="164"/>
      <c r="J6" s="137"/>
      <c r="K6" s="164"/>
      <c r="L6" s="172"/>
      <c r="M6" s="173"/>
      <c r="N6" s="172"/>
      <c r="O6" s="173"/>
      <c r="P6" s="172"/>
      <c r="Q6" s="172"/>
      <c r="R6" s="172"/>
      <c r="S6" s="176">
        <v>0.2</v>
      </c>
      <c r="T6" s="160">
        <v>42349</v>
      </c>
      <c r="U6" s="134"/>
      <c r="V6" s="137"/>
      <c r="W6" s="137"/>
      <c r="X6" s="286">
        <v>499500</v>
      </c>
      <c r="Y6" s="287">
        <f t="shared" si="0"/>
        <v>438494.37</v>
      </c>
      <c r="Z6" s="137"/>
      <c r="AA6" s="163"/>
      <c r="AB6" s="163">
        <f t="shared" si="1"/>
        <v>438494.37</v>
      </c>
      <c r="AC6" s="136">
        <v>438494.37</v>
      </c>
      <c r="AD6" s="174"/>
    </row>
    <row r="7" spans="1:30" s="155" customFormat="1" ht="32.25" customHeight="1" x14ac:dyDescent="0.25">
      <c r="A7" s="267">
        <v>61115</v>
      </c>
      <c r="B7" s="118" t="s">
        <v>785</v>
      </c>
      <c r="C7" s="161"/>
      <c r="D7" s="169"/>
      <c r="E7" s="139"/>
      <c r="F7" s="139"/>
      <c r="G7" s="150"/>
      <c r="H7" s="139"/>
      <c r="I7" s="164"/>
      <c r="J7" s="137"/>
      <c r="K7" s="164"/>
      <c r="L7" s="172"/>
      <c r="M7" s="173"/>
      <c r="N7" s="172"/>
      <c r="O7" s="173"/>
      <c r="P7" s="172"/>
      <c r="Q7" s="172"/>
      <c r="R7" s="172"/>
      <c r="S7" s="176"/>
      <c r="T7" s="168"/>
      <c r="U7" s="134"/>
      <c r="V7" s="174"/>
      <c r="W7" s="174"/>
      <c r="X7" s="286">
        <v>0</v>
      </c>
      <c r="Y7" s="287">
        <f t="shared" si="0"/>
        <v>0</v>
      </c>
      <c r="Z7" s="174"/>
      <c r="AA7" s="175"/>
      <c r="AB7" s="163">
        <f t="shared" si="1"/>
        <v>0</v>
      </c>
      <c r="AC7" s="170"/>
      <c r="AD7" s="174"/>
    </row>
    <row r="8" spans="1:30" s="155" customFormat="1" ht="50.25" customHeight="1" x14ac:dyDescent="0.25">
      <c r="A8" s="267">
        <v>61116</v>
      </c>
      <c r="B8" s="118" t="s">
        <v>776</v>
      </c>
      <c r="C8" s="161" t="s">
        <v>1055</v>
      </c>
      <c r="D8" s="169" t="s">
        <v>479</v>
      </c>
      <c r="E8" s="139"/>
      <c r="F8" s="139"/>
      <c r="G8" s="150"/>
      <c r="H8" s="139"/>
      <c r="I8" s="164"/>
      <c r="J8" s="137"/>
      <c r="K8" s="164"/>
      <c r="L8" s="172"/>
      <c r="M8" s="173"/>
      <c r="N8" s="172"/>
      <c r="O8" s="173">
        <v>2788288.65</v>
      </c>
      <c r="P8" s="172"/>
      <c r="Q8" s="172"/>
      <c r="R8" s="218">
        <v>42166</v>
      </c>
      <c r="S8" s="176">
        <v>0.9</v>
      </c>
      <c r="T8" s="160">
        <v>42172</v>
      </c>
      <c r="U8" s="134"/>
      <c r="V8" s="137"/>
      <c r="W8" s="137"/>
      <c r="X8" s="286">
        <v>9990000</v>
      </c>
      <c r="Y8" s="287">
        <f t="shared" si="0"/>
        <v>9293329.3000000007</v>
      </c>
      <c r="Z8" s="137"/>
      <c r="AA8" s="163"/>
      <c r="AB8" s="163">
        <f t="shared" si="1"/>
        <v>9293329.3000000007</v>
      </c>
      <c r="AC8" s="136">
        <f>7133394+2159935.3</f>
        <v>9293329.3000000007</v>
      </c>
      <c r="AD8" s="174"/>
    </row>
    <row r="9" spans="1:30" s="155" customFormat="1" ht="52.5" customHeight="1" x14ac:dyDescent="0.25">
      <c r="A9" s="267">
        <v>61117</v>
      </c>
      <c r="B9" s="118" t="s">
        <v>779</v>
      </c>
      <c r="C9" s="161" t="s">
        <v>486</v>
      </c>
      <c r="D9" s="169" t="s">
        <v>479</v>
      </c>
      <c r="E9" s="139"/>
      <c r="F9" s="139"/>
      <c r="G9" s="150"/>
      <c r="H9" s="139"/>
      <c r="I9" s="164"/>
      <c r="J9" s="137"/>
      <c r="K9" s="164"/>
      <c r="L9" s="172" t="s">
        <v>958</v>
      </c>
      <c r="M9" s="173">
        <v>4949264.62</v>
      </c>
      <c r="N9" s="172" t="s">
        <v>993</v>
      </c>
      <c r="O9" s="173">
        <v>1484779.39</v>
      </c>
      <c r="P9" s="172"/>
      <c r="Q9" s="172"/>
      <c r="R9" s="172"/>
      <c r="S9" s="176">
        <v>1</v>
      </c>
      <c r="T9" s="160">
        <v>42187</v>
      </c>
      <c r="U9" s="134"/>
      <c r="V9" s="137"/>
      <c r="W9" s="137"/>
      <c r="X9" s="286">
        <v>4995000</v>
      </c>
      <c r="Y9" s="287">
        <f t="shared" si="0"/>
        <v>4541981.57</v>
      </c>
      <c r="Z9" s="137"/>
      <c r="AA9" s="163"/>
      <c r="AB9" s="163">
        <f>+AC9+AD9</f>
        <v>4541981.57</v>
      </c>
      <c r="AC9" s="136">
        <v>4541981.57</v>
      </c>
      <c r="AD9" s="136"/>
    </row>
    <row r="10" spans="1:30" s="155" customFormat="1" ht="59.25" customHeight="1" x14ac:dyDescent="0.25">
      <c r="A10" s="267">
        <v>61118</v>
      </c>
      <c r="B10" s="118" t="s">
        <v>769</v>
      </c>
      <c r="C10" s="161" t="s">
        <v>1059</v>
      </c>
      <c r="D10" s="169" t="s">
        <v>479</v>
      </c>
      <c r="E10" s="139"/>
      <c r="F10" s="139"/>
      <c r="G10" s="150"/>
      <c r="H10" s="139"/>
      <c r="I10" s="164"/>
      <c r="J10" s="137"/>
      <c r="K10" s="164"/>
      <c r="L10" s="172" t="s">
        <v>963</v>
      </c>
      <c r="M10" s="173"/>
      <c r="N10" s="172"/>
      <c r="O10" s="173"/>
      <c r="P10" s="172"/>
      <c r="Q10" s="288">
        <v>0.3</v>
      </c>
      <c r="R10" s="172"/>
      <c r="S10" s="176">
        <v>1</v>
      </c>
      <c r="T10" s="160">
        <v>42223</v>
      </c>
      <c r="U10" s="134"/>
      <c r="V10" s="137"/>
      <c r="W10" s="137"/>
      <c r="X10" s="286">
        <v>999000</v>
      </c>
      <c r="Y10" s="287">
        <f t="shared" si="0"/>
        <v>916858.18</v>
      </c>
      <c r="Z10" s="137"/>
      <c r="AA10" s="163"/>
      <c r="AB10" s="163">
        <f>+AC10+AD10</f>
        <v>916858.18</v>
      </c>
      <c r="AC10" s="136">
        <f>843379.28+73478.9</f>
        <v>916858.18</v>
      </c>
      <c r="AD10" s="136"/>
    </row>
    <row r="11" spans="1:30" s="155" customFormat="1" ht="64.5" customHeight="1" x14ac:dyDescent="0.25">
      <c r="A11" s="267">
        <v>61119</v>
      </c>
      <c r="B11" s="118" t="s">
        <v>774</v>
      </c>
      <c r="C11" s="161" t="s">
        <v>486</v>
      </c>
      <c r="D11" s="169" t="s">
        <v>479</v>
      </c>
      <c r="E11" s="139"/>
      <c r="F11" s="139"/>
      <c r="G11" s="150"/>
      <c r="H11" s="139"/>
      <c r="I11" s="164"/>
      <c r="J11" s="137"/>
      <c r="K11" s="164"/>
      <c r="L11" s="172" t="s">
        <v>958</v>
      </c>
      <c r="M11" s="173">
        <v>2565325.96</v>
      </c>
      <c r="N11" s="172" t="s">
        <v>994</v>
      </c>
      <c r="O11" s="173">
        <v>769597.79</v>
      </c>
      <c r="P11" s="172"/>
      <c r="Q11" s="172"/>
      <c r="R11" s="172"/>
      <c r="S11" s="176">
        <v>1</v>
      </c>
      <c r="T11" s="160">
        <v>42187</v>
      </c>
      <c r="U11" s="134"/>
      <c r="V11" s="137"/>
      <c r="W11" s="137"/>
      <c r="X11" s="286">
        <v>3296700</v>
      </c>
      <c r="Y11" s="287">
        <f t="shared" si="0"/>
        <v>3135596</v>
      </c>
      <c r="Z11" s="137"/>
      <c r="AA11" s="163"/>
      <c r="AB11" s="163">
        <f>+AC11+AD11</f>
        <v>3135596</v>
      </c>
      <c r="AC11" s="136">
        <f>2554034.95+581561.05</f>
        <v>3135596</v>
      </c>
      <c r="AD11" s="136"/>
    </row>
    <row r="12" spans="1:30" s="155" customFormat="1" ht="50.25" customHeight="1" x14ac:dyDescent="0.25">
      <c r="A12" s="267">
        <v>61120</v>
      </c>
      <c r="B12" s="118" t="s">
        <v>777</v>
      </c>
      <c r="C12" s="161" t="s">
        <v>1056</v>
      </c>
      <c r="D12" s="169" t="s">
        <v>479</v>
      </c>
      <c r="E12" s="139"/>
      <c r="F12" s="139"/>
      <c r="G12" s="150"/>
      <c r="H12" s="139"/>
      <c r="I12" s="164"/>
      <c r="J12" s="137"/>
      <c r="K12" s="164"/>
      <c r="L12" s="172" t="s">
        <v>963</v>
      </c>
      <c r="M12" s="173"/>
      <c r="N12" s="172"/>
      <c r="O12" s="173"/>
      <c r="P12" s="172"/>
      <c r="Q12" s="172"/>
      <c r="R12" s="172"/>
      <c r="S12" s="176">
        <v>1</v>
      </c>
      <c r="T12" s="160">
        <v>42214</v>
      </c>
      <c r="U12" s="134"/>
      <c r="V12" s="137"/>
      <c r="W12" s="137"/>
      <c r="X12" s="286">
        <v>2997000</v>
      </c>
      <c r="Y12" s="287">
        <f t="shared" si="0"/>
        <v>2839843.91</v>
      </c>
      <c r="Z12" s="137"/>
      <c r="AA12" s="163"/>
      <c r="AB12" s="163">
        <f>+AC12+AD12</f>
        <v>2839843.91</v>
      </c>
      <c r="AC12" s="136">
        <v>2839843.91</v>
      </c>
      <c r="AD12" s="136"/>
    </row>
    <row r="13" spans="1:30" s="155" customFormat="1" ht="54.75" customHeight="1" x14ac:dyDescent="0.25">
      <c r="A13" s="267">
        <v>61121</v>
      </c>
      <c r="B13" s="118" t="s">
        <v>775</v>
      </c>
      <c r="C13" s="161" t="s">
        <v>632</v>
      </c>
      <c r="D13" s="169" t="s">
        <v>479</v>
      </c>
      <c r="E13" s="139"/>
      <c r="F13" s="139"/>
      <c r="G13" s="150"/>
      <c r="H13" s="139"/>
      <c r="I13" s="164"/>
      <c r="J13" s="137"/>
      <c r="K13" s="164"/>
      <c r="L13" s="172"/>
      <c r="M13" s="173"/>
      <c r="N13" s="172"/>
      <c r="O13" s="173"/>
      <c r="P13" s="172"/>
      <c r="Q13" s="172"/>
      <c r="R13" s="172"/>
      <c r="S13" s="176">
        <v>1</v>
      </c>
      <c r="T13" s="160">
        <v>42214</v>
      </c>
      <c r="U13" s="134"/>
      <c r="V13" s="137"/>
      <c r="W13" s="137"/>
      <c r="X13" s="286">
        <v>9990000</v>
      </c>
      <c r="Y13" s="287">
        <f t="shared" si="0"/>
        <v>9977048.7599999998</v>
      </c>
      <c r="Z13" s="137"/>
      <c r="AA13" s="163"/>
      <c r="AB13" s="163">
        <f t="shared" si="1"/>
        <v>9977048.7599999998</v>
      </c>
      <c r="AC13" s="136">
        <v>9977048.7599999998</v>
      </c>
      <c r="AD13" s="174"/>
    </row>
    <row r="14" spans="1:30" s="155" customFormat="1" ht="75" customHeight="1" x14ac:dyDescent="0.25">
      <c r="A14" s="267">
        <v>61122</v>
      </c>
      <c r="B14" s="118" t="s">
        <v>778</v>
      </c>
      <c r="C14" s="161" t="s">
        <v>486</v>
      </c>
      <c r="D14" s="169" t="s">
        <v>479</v>
      </c>
      <c r="E14" s="139"/>
      <c r="F14" s="139"/>
      <c r="G14" s="150"/>
      <c r="H14" s="139"/>
      <c r="I14" s="164"/>
      <c r="J14" s="137"/>
      <c r="K14" s="164"/>
      <c r="L14" s="172"/>
      <c r="M14" s="173"/>
      <c r="N14" s="172"/>
      <c r="O14" s="173">
        <v>2773787.26</v>
      </c>
      <c r="P14" s="172"/>
      <c r="Q14" s="218">
        <v>42156</v>
      </c>
      <c r="R14" s="172"/>
      <c r="S14" s="176">
        <v>1</v>
      </c>
      <c r="T14" s="160">
        <v>42163</v>
      </c>
      <c r="U14" s="134"/>
      <c r="V14" s="137"/>
      <c r="W14" s="137"/>
      <c r="X14" s="286">
        <v>9990000</v>
      </c>
      <c r="Y14" s="287">
        <f t="shared" si="0"/>
        <v>9848099.5500000007</v>
      </c>
      <c r="Z14" s="137"/>
      <c r="AA14" s="163"/>
      <c r="AB14" s="163">
        <f>+AC14+AD14</f>
        <v>9848099.5500000007</v>
      </c>
      <c r="AC14" s="136">
        <f>9240777.32+607322.23</f>
        <v>9848099.5500000007</v>
      </c>
      <c r="AD14" s="136"/>
    </row>
    <row r="15" spans="1:30" s="155" customFormat="1" ht="32.25" customHeight="1" x14ac:dyDescent="0.25">
      <c r="A15" s="267">
        <v>61123</v>
      </c>
      <c r="B15" s="118" t="s">
        <v>773</v>
      </c>
      <c r="C15" s="161" t="s">
        <v>486</v>
      </c>
      <c r="D15" s="169" t="s">
        <v>479</v>
      </c>
      <c r="E15" s="139"/>
      <c r="F15" s="139"/>
      <c r="G15" s="150"/>
      <c r="H15" s="139"/>
      <c r="I15" s="164"/>
      <c r="J15" s="137"/>
      <c r="K15" s="164"/>
      <c r="L15" s="172" t="s">
        <v>963</v>
      </c>
      <c r="M15" s="173"/>
      <c r="N15" s="172"/>
      <c r="O15" s="173"/>
      <c r="P15" s="172"/>
      <c r="Q15" s="172"/>
      <c r="R15" s="172"/>
      <c r="S15" s="176">
        <v>1</v>
      </c>
      <c r="T15" s="160">
        <v>42214</v>
      </c>
      <c r="U15" s="134"/>
      <c r="V15" s="137"/>
      <c r="W15" s="137"/>
      <c r="X15" s="286">
        <v>1998000</v>
      </c>
      <c r="Y15" s="287">
        <f t="shared" si="0"/>
        <v>1988778.59</v>
      </c>
      <c r="Z15" s="137"/>
      <c r="AA15" s="163"/>
      <c r="AB15" s="163">
        <f t="shared" si="1"/>
        <v>1988778.59</v>
      </c>
      <c r="AC15" s="136">
        <v>1988778.59</v>
      </c>
      <c r="AD15" s="174"/>
    </row>
    <row r="16" spans="1:30" s="155" customFormat="1" ht="32.25" customHeight="1" x14ac:dyDescent="0.25">
      <c r="A16" s="267">
        <v>61124</v>
      </c>
      <c r="B16" s="118" t="s">
        <v>771</v>
      </c>
      <c r="C16" s="161" t="s">
        <v>486</v>
      </c>
      <c r="D16" s="169" t="s">
        <v>479</v>
      </c>
      <c r="E16" s="139"/>
      <c r="F16" s="139"/>
      <c r="G16" s="150"/>
      <c r="H16" s="139"/>
      <c r="I16" s="164"/>
      <c r="J16" s="137"/>
      <c r="K16" s="164"/>
      <c r="L16" s="172"/>
      <c r="M16" s="173"/>
      <c r="N16" s="172"/>
      <c r="O16" s="173">
        <v>732585.99</v>
      </c>
      <c r="P16" s="172"/>
      <c r="Q16" s="218">
        <v>42166</v>
      </c>
      <c r="R16" s="172"/>
      <c r="S16" s="176">
        <v>1</v>
      </c>
      <c r="T16" s="160">
        <v>42166</v>
      </c>
      <c r="U16" s="134"/>
      <c r="V16" s="137"/>
      <c r="W16" s="137"/>
      <c r="X16" s="286">
        <v>2497500</v>
      </c>
      <c r="Y16" s="287">
        <f t="shared" si="0"/>
        <v>2441894.79</v>
      </c>
      <c r="Z16" s="137"/>
      <c r="AA16" s="163"/>
      <c r="AB16" s="163">
        <f t="shared" si="1"/>
        <v>2441894.79</v>
      </c>
      <c r="AC16" s="136">
        <v>2441894.79</v>
      </c>
      <c r="AD16" s="174"/>
    </row>
    <row r="17" spans="1:30" s="155" customFormat="1" ht="44.25" customHeight="1" x14ac:dyDescent="0.25">
      <c r="A17" s="183">
        <v>61125</v>
      </c>
      <c r="B17" s="194" t="s">
        <v>770</v>
      </c>
      <c r="C17" s="188" t="s">
        <v>632</v>
      </c>
      <c r="D17" s="195" t="s">
        <v>479</v>
      </c>
      <c r="E17" s="196"/>
      <c r="F17" s="196"/>
      <c r="G17" s="197"/>
      <c r="H17" s="196"/>
      <c r="I17" s="186"/>
      <c r="J17" s="184"/>
      <c r="K17" s="186"/>
      <c r="L17" s="198"/>
      <c r="M17" s="199"/>
      <c r="N17" s="198"/>
      <c r="O17" s="199"/>
      <c r="P17" s="198"/>
      <c r="Q17" s="198"/>
      <c r="R17" s="198"/>
      <c r="S17" s="176">
        <v>1</v>
      </c>
      <c r="T17" s="187">
        <v>42166</v>
      </c>
      <c r="U17" s="185"/>
      <c r="V17" s="184"/>
      <c r="W17" s="184"/>
      <c r="X17" s="212">
        <v>3996000</v>
      </c>
      <c r="Y17" s="209">
        <f t="shared" si="0"/>
        <v>3804808.17</v>
      </c>
      <c r="Z17" s="184"/>
      <c r="AA17" s="189"/>
      <c r="AB17" s="189">
        <f t="shared" si="1"/>
        <v>3804808.17</v>
      </c>
      <c r="AC17" s="157">
        <f>3718614.54+86193.63</f>
        <v>3804808.17</v>
      </c>
      <c r="AD17" s="200"/>
    </row>
    <row r="18" spans="1:30" s="155" customFormat="1" ht="39.75" customHeight="1" x14ac:dyDescent="0.25">
      <c r="A18" s="183">
        <v>61126</v>
      </c>
      <c r="B18" s="194" t="s">
        <v>780</v>
      </c>
      <c r="C18" s="188" t="s">
        <v>1055</v>
      </c>
      <c r="D18" s="195" t="s">
        <v>479</v>
      </c>
      <c r="E18" s="196"/>
      <c r="F18" s="196"/>
      <c r="G18" s="197"/>
      <c r="H18" s="196"/>
      <c r="I18" s="186"/>
      <c r="J18" s="184"/>
      <c r="K18" s="186"/>
      <c r="L18" s="198"/>
      <c r="M18" s="199"/>
      <c r="N18" s="198"/>
      <c r="O18" s="199"/>
      <c r="P18" s="198"/>
      <c r="Q18" s="198"/>
      <c r="R18" s="198"/>
      <c r="S18" s="272">
        <v>1</v>
      </c>
      <c r="T18" s="187">
        <v>42270</v>
      </c>
      <c r="U18" s="185"/>
      <c r="V18" s="184"/>
      <c r="W18" s="184"/>
      <c r="X18" s="212">
        <v>4995000</v>
      </c>
      <c r="Y18" s="209">
        <f t="shared" si="0"/>
        <v>4499740.4400000004</v>
      </c>
      <c r="Z18" s="184"/>
      <c r="AA18" s="189"/>
      <c r="AB18" s="189">
        <f t="shared" si="1"/>
        <v>4499740.4400000004</v>
      </c>
      <c r="AC18" s="157">
        <f>4264174.54+235565.9</f>
        <v>4499740.4400000004</v>
      </c>
      <c r="AD18" s="200"/>
    </row>
    <row r="19" spans="1:30" s="127" customFormat="1" x14ac:dyDescent="0.25">
      <c r="A19" s="115"/>
      <c r="B19" s="115" t="s">
        <v>1042</v>
      </c>
      <c r="C19" s="276"/>
      <c r="D19" s="277"/>
      <c r="E19" s="129"/>
      <c r="F19" s="129"/>
      <c r="G19" s="129"/>
      <c r="H19" s="129"/>
      <c r="I19" s="131"/>
      <c r="J19" s="129"/>
      <c r="K19" s="129"/>
      <c r="L19" s="244"/>
      <c r="M19" s="245">
        <f>SUM(M2:M18)</f>
        <v>7514590.5800000001</v>
      </c>
      <c r="N19" s="244"/>
      <c r="O19" s="245">
        <f>SUM(O2:O18)</f>
        <v>8549039.0800000001</v>
      </c>
      <c r="P19" s="244"/>
      <c r="Q19" s="244">
        <f>SUM(Q2:Q18)</f>
        <v>84322.3</v>
      </c>
      <c r="R19" s="244"/>
      <c r="S19" s="279">
        <f>SUM(S2:S18)/17</f>
        <v>0.75117647058823522</v>
      </c>
      <c r="T19" s="279"/>
      <c r="U19" s="284" t="e">
        <f>SUM(#REF!)</f>
        <v>#REF!</v>
      </c>
      <c r="V19" s="245">
        <f t="shared" ref="V19:AD19" si="2">SUM(V2:V18)</f>
        <v>0</v>
      </c>
      <c r="W19" s="245">
        <f t="shared" si="2"/>
        <v>0</v>
      </c>
      <c r="X19" s="284">
        <f t="shared" si="2"/>
        <v>62737200</v>
      </c>
      <c r="Y19" s="146">
        <f t="shared" si="2"/>
        <v>59389940.910000004</v>
      </c>
      <c r="Z19" s="245">
        <f t="shared" si="2"/>
        <v>0</v>
      </c>
      <c r="AA19" s="285">
        <f t="shared" si="2"/>
        <v>0</v>
      </c>
      <c r="AB19" s="285">
        <f t="shared" si="2"/>
        <v>59389940.910000004</v>
      </c>
      <c r="AC19" s="245">
        <f t="shared" si="2"/>
        <v>59389940.910000004</v>
      </c>
      <c r="AD19" s="245">
        <f t="shared" si="2"/>
        <v>0</v>
      </c>
    </row>
    <row r="20" spans="1:30" s="127" customFormat="1" x14ac:dyDescent="0.25">
      <c r="A20" s="217"/>
      <c r="B20" s="217"/>
      <c r="C20" s="214"/>
      <c r="D20" s="213"/>
      <c r="E20" s="214"/>
      <c r="F20" s="214"/>
      <c r="G20" s="214"/>
      <c r="H20" s="214"/>
      <c r="I20" s="215"/>
      <c r="J20" s="214"/>
      <c r="K20" s="214"/>
      <c r="L20" s="214"/>
      <c r="M20" s="216"/>
      <c r="N20" s="214"/>
      <c r="O20" s="216"/>
      <c r="P20" s="214"/>
      <c r="Q20" s="214"/>
      <c r="R20" s="214"/>
      <c r="S20" s="282"/>
      <c r="T20" s="282"/>
      <c r="U20" s="216"/>
      <c r="V20" s="216"/>
      <c r="W20" s="216"/>
      <c r="X20" s="216"/>
      <c r="Y20" s="283"/>
      <c r="Z20" s="216"/>
      <c r="AA20" s="283"/>
      <c r="AB20" s="283"/>
      <c r="AC20" s="216"/>
      <c r="AD20" s="216"/>
    </row>
    <row r="21" spans="1:30" s="128" customFormat="1" ht="25.5" customHeight="1" x14ac:dyDescent="0.25">
      <c r="A21" s="119" t="s">
        <v>523</v>
      </c>
      <c r="B21" s="119" t="s">
        <v>524</v>
      </c>
      <c r="C21" s="119" t="s">
        <v>485</v>
      </c>
      <c r="D21" s="138" t="s">
        <v>476</v>
      </c>
      <c r="E21" s="121" t="s">
        <v>568</v>
      </c>
      <c r="F21" s="121" t="s">
        <v>569</v>
      </c>
      <c r="G21" s="121" t="s">
        <v>570</v>
      </c>
      <c r="H21" s="121" t="s">
        <v>571</v>
      </c>
      <c r="I21" s="121" t="s">
        <v>572</v>
      </c>
      <c r="J21" s="121" t="s">
        <v>573</v>
      </c>
      <c r="K21" s="121" t="s">
        <v>701</v>
      </c>
      <c r="L21" s="121" t="s">
        <v>577</v>
      </c>
      <c r="M21" s="143" t="s">
        <v>566</v>
      </c>
      <c r="N21" s="121" t="s">
        <v>565</v>
      </c>
      <c r="O21" s="143" t="s">
        <v>550</v>
      </c>
      <c r="P21" s="121" t="s">
        <v>567</v>
      </c>
      <c r="Q21" s="121" t="s">
        <v>578</v>
      </c>
      <c r="R21" s="121" t="s">
        <v>579</v>
      </c>
      <c r="S21" s="120" t="s">
        <v>477</v>
      </c>
      <c r="T21" s="120" t="s">
        <v>820</v>
      </c>
      <c r="U21" s="120" t="s">
        <v>471</v>
      </c>
      <c r="V21" s="120" t="s">
        <v>478</v>
      </c>
      <c r="W21" s="120" t="s">
        <v>709</v>
      </c>
      <c r="X21" s="211" t="s">
        <v>710</v>
      </c>
      <c r="Y21" s="208" t="s">
        <v>443</v>
      </c>
      <c r="Z21" s="120" t="s">
        <v>478</v>
      </c>
      <c r="AA21" s="148" t="s">
        <v>709</v>
      </c>
      <c r="AB21" s="148" t="s">
        <v>710</v>
      </c>
      <c r="AC21" s="120" t="s">
        <v>1068</v>
      </c>
      <c r="AD21" s="120" t="s">
        <v>482</v>
      </c>
    </row>
    <row r="22" spans="1:30" s="127" customFormat="1" ht="30" x14ac:dyDescent="0.25">
      <c r="A22" s="291">
        <v>61706</v>
      </c>
      <c r="B22" s="166" t="s">
        <v>786</v>
      </c>
      <c r="C22" s="292"/>
      <c r="D22" s="167"/>
      <c r="E22" s="306"/>
      <c r="F22" s="306"/>
      <c r="G22" s="306"/>
      <c r="H22" s="296"/>
      <c r="I22" s="295"/>
      <c r="J22" s="296"/>
      <c r="K22" s="300"/>
      <c r="L22" s="307"/>
      <c r="M22" s="308"/>
      <c r="N22" s="309"/>
      <c r="O22" s="308"/>
      <c r="P22" s="307"/>
      <c r="Q22" s="307"/>
      <c r="R22" s="310"/>
      <c r="S22" s="299"/>
      <c r="T22" s="300"/>
      <c r="U22" s="311" t="s">
        <v>531</v>
      </c>
      <c r="V22" s="296">
        <v>0</v>
      </c>
      <c r="W22" s="296">
        <v>0</v>
      </c>
      <c r="X22" s="162">
        <v>0</v>
      </c>
      <c r="Y22" s="303">
        <f>+AB22+AA22+Z22</f>
        <v>0</v>
      </c>
      <c r="Z22" s="304">
        <v>0</v>
      </c>
      <c r="AA22" s="304">
        <v>0</v>
      </c>
      <c r="AB22" s="304">
        <f>SUM(AC22:AD22)</f>
        <v>0</v>
      </c>
      <c r="AC22" s="305">
        <v>0</v>
      </c>
      <c r="AD22" s="296">
        <v>0</v>
      </c>
    </row>
    <row r="23" spans="1:30" s="156" customFormat="1" ht="29.25" customHeight="1" x14ac:dyDescent="0.25">
      <c r="A23" s="267">
        <v>61705</v>
      </c>
      <c r="B23" s="118" t="s">
        <v>1054</v>
      </c>
      <c r="C23" s="161" t="s">
        <v>1062</v>
      </c>
      <c r="D23" s="169" t="s">
        <v>481</v>
      </c>
      <c r="E23" s="268" t="s">
        <v>821</v>
      </c>
      <c r="F23" s="268"/>
      <c r="G23" s="268" t="s">
        <v>487</v>
      </c>
      <c r="H23" s="137"/>
      <c r="I23" s="164"/>
      <c r="J23" s="137"/>
      <c r="K23" s="160"/>
      <c r="L23" s="171"/>
      <c r="M23" s="165"/>
      <c r="N23" s="289"/>
      <c r="O23" s="165"/>
      <c r="P23" s="171"/>
      <c r="Q23" s="171"/>
      <c r="R23" s="290"/>
      <c r="S23" s="176">
        <v>1</v>
      </c>
      <c r="T23" s="160">
        <v>42254</v>
      </c>
      <c r="U23" s="134" t="s">
        <v>531</v>
      </c>
      <c r="V23" s="137">
        <v>0</v>
      </c>
      <c r="W23" s="137">
        <v>0</v>
      </c>
      <c r="X23" s="136">
        <v>1098900</v>
      </c>
      <c r="Y23" s="270">
        <f>+AB23+AA23+Z23</f>
        <v>1096907.08</v>
      </c>
      <c r="Z23" s="271">
        <v>0</v>
      </c>
      <c r="AA23" s="271">
        <v>0</v>
      </c>
      <c r="AB23" s="271">
        <f>SUM(AC23:AD23)</f>
        <v>1096907.08</v>
      </c>
      <c r="AC23" s="163">
        <f>999189.11+97717.97</f>
        <v>1096907.08</v>
      </c>
      <c r="AD23" s="163"/>
    </row>
    <row r="24" spans="1:30" s="156" customFormat="1" ht="32.25" customHeight="1" x14ac:dyDescent="0.25">
      <c r="A24" s="267">
        <v>61704</v>
      </c>
      <c r="B24" s="118" t="s">
        <v>788</v>
      </c>
      <c r="C24" s="161" t="s">
        <v>1061</v>
      </c>
      <c r="D24" s="169" t="s">
        <v>479</v>
      </c>
      <c r="E24" s="268" t="s">
        <v>821</v>
      </c>
      <c r="F24" s="268"/>
      <c r="G24" s="268" t="s">
        <v>487</v>
      </c>
      <c r="H24" s="137"/>
      <c r="I24" s="164"/>
      <c r="J24" s="137"/>
      <c r="K24" s="160"/>
      <c r="L24" s="171"/>
      <c r="M24" s="165"/>
      <c r="N24" s="289"/>
      <c r="O24" s="165"/>
      <c r="P24" s="171"/>
      <c r="Q24" s="171"/>
      <c r="R24" s="290"/>
      <c r="S24" s="176">
        <v>0.4</v>
      </c>
      <c r="T24" s="160">
        <v>42195</v>
      </c>
      <c r="U24" s="134" t="s">
        <v>531</v>
      </c>
      <c r="V24" s="137">
        <v>0</v>
      </c>
      <c r="W24" s="137">
        <v>0</v>
      </c>
      <c r="X24" s="136">
        <v>1998000</v>
      </c>
      <c r="Y24" s="270">
        <f>+AB24+AA24+Z24</f>
        <v>1919551.18</v>
      </c>
      <c r="Z24" s="271">
        <v>0</v>
      </c>
      <c r="AA24" s="271">
        <v>0</v>
      </c>
      <c r="AB24" s="271">
        <f>SUM(AC24:AD24)</f>
        <v>1919551.18</v>
      </c>
      <c r="AC24" s="163">
        <v>1919551.18</v>
      </c>
      <c r="AD24" s="163"/>
    </row>
    <row r="25" spans="1:30" s="156" customFormat="1" ht="32.25" customHeight="1" x14ac:dyDescent="0.25">
      <c r="A25" s="183"/>
      <c r="B25" s="194" t="s">
        <v>831</v>
      </c>
      <c r="C25" s="188"/>
      <c r="D25" s="195"/>
      <c r="E25" s="192"/>
      <c r="F25" s="192"/>
      <c r="G25" s="192"/>
      <c r="H25" s="201"/>
      <c r="I25" s="202"/>
      <c r="J25" s="201"/>
      <c r="K25" s="203"/>
      <c r="L25" s="204"/>
      <c r="M25" s="205"/>
      <c r="N25" s="206"/>
      <c r="O25" s="205"/>
      <c r="P25" s="204"/>
      <c r="Q25" s="204"/>
      <c r="R25" s="207"/>
      <c r="S25" s="269"/>
      <c r="T25" s="193"/>
      <c r="U25" s="185" t="s">
        <v>531</v>
      </c>
      <c r="V25" s="184">
        <v>0</v>
      </c>
      <c r="W25" s="184">
        <v>0</v>
      </c>
      <c r="X25" s="157">
        <v>2897.22</v>
      </c>
      <c r="Y25" s="190">
        <f>+AB25+AA25+Z25</f>
        <v>0</v>
      </c>
      <c r="Z25" s="191">
        <v>0</v>
      </c>
      <c r="AA25" s="191">
        <v>0</v>
      </c>
      <c r="AB25" s="191">
        <f>SUM(AC25:AD25)</f>
        <v>0</v>
      </c>
      <c r="AC25" s="189">
        <v>0</v>
      </c>
      <c r="AD25" s="184">
        <v>0</v>
      </c>
    </row>
    <row r="26" spans="1:30" s="127" customFormat="1" x14ac:dyDescent="0.25">
      <c r="A26" s="115"/>
      <c r="B26" s="115" t="s">
        <v>1043</v>
      </c>
      <c r="C26" s="276"/>
      <c r="D26" s="277"/>
      <c r="E26" s="129"/>
      <c r="F26" s="129"/>
      <c r="G26" s="129"/>
      <c r="H26" s="129"/>
      <c r="I26" s="131"/>
      <c r="J26" s="129"/>
      <c r="K26" s="129"/>
      <c r="L26" s="244"/>
      <c r="M26" s="245">
        <f>SUM(M22:M24)</f>
        <v>0</v>
      </c>
      <c r="N26" s="244"/>
      <c r="O26" s="245">
        <f>SUM(O22:O24)</f>
        <v>0</v>
      </c>
      <c r="P26" s="246">
        <v>4</v>
      </c>
      <c r="Q26" s="278">
        <f>SUM(Q22:Q24)</f>
        <v>0</v>
      </c>
      <c r="R26" s="244"/>
      <c r="S26" s="279">
        <f>SUM(S22:S24)/3</f>
        <v>0.46666666666666662</v>
      </c>
      <c r="T26" s="279"/>
      <c r="U26" s="278">
        <f t="shared" ref="U26:AD26" si="3">SUM(U22:U25)</f>
        <v>0</v>
      </c>
      <c r="V26" s="278">
        <f t="shared" si="3"/>
        <v>0</v>
      </c>
      <c r="W26" s="278">
        <f t="shared" si="3"/>
        <v>0</v>
      </c>
      <c r="X26" s="280">
        <f t="shared" si="3"/>
        <v>3099797.22</v>
      </c>
      <c r="Y26" s="274">
        <f t="shared" si="3"/>
        <v>3016458.26</v>
      </c>
      <c r="Z26" s="278">
        <f t="shared" si="3"/>
        <v>0</v>
      </c>
      <c r="AA26" s="278">
        <f t="shared" si="3"/>
        <v>0</v>
      </c>
      <c r="AB26" s="278">
        <f t="shared" si="3"/>
        <v>3016458.26</v>
      </c>
      <c r="AC26" s="278">
        <f t="shared" si="3"/>
        <v>3016458.26</v>
      </c>
      <c r="AD26" s="278">
        <f t="shared" si="3"/>
        <v>0</v>
      </c>
    </row>
    <row r="27" spans="1:30" s="127" customFormat="1" x14ac:dyDescent="0.25">
      <c r="A27" s="217"/>
      <c r="B27" s="217"/>
      <c r="C27" s="214"/>
      <c r="D27" s="213"/>
      <c r="E27" s="214"/>
      <c r="F27" s="214"/>
      <c r="G27" s="214"/>
      <c r="H27" s="214"/>
      <c r="I27" s="215"/>
      <c r="J27" s="214"/>
      <c r="K27" s="214"/>
      <c r="L27" s="214"/>
      <c r="M27" s="216"/>
      <c r="N27" s="214"/>
      <c r="O27" s="216"/>
      <c r="P27" s="281"/>
      <c r="Q27" s="275"/>
      <c r="R27" s="214"/>
      <c r="S27" s="282"/>
      <c r="T27" s="282"/>
      <c r="U27" s="275"/>
      <c r="V27" s="275"/>
      <c r="W27" s="275"/>
      <c r="X27" s="275"/>
      <c r="Y27" s="275"/>
      <c r="Z27" s="275"/>
      <c r="AA27" s="275"/>
      <c r="AB27" s="275"/>
      <c r="AC27" s="275"/>
      <c r="AD27" s="275"/>
    </row>
    <row r="28" spans="1:30" s="128" customFormat="1" ht="25.5" customHeight="1" x14ac:dyDescent="0.25">
      <c r="A28" s="119" t="s">
        <v>523</v>
      </c>
      <c r="B28" s="119" t="s">
        <v>524</v>
      </c>
      <c r="C28" s="119" t="s">
        <v>485</v>
      </c>
      <c r="D28" s="138" t="s">
        <v>476</v>
      </c>
      <c r="E28" s="121" t="s">
        <v>568</v>
      </c>
      <c r="F28" s="121" t="s">
        <v>569</v>
      </c>
      <c r="G28" s="121" t="s">
        <v>570</v>
      </c>
      <c r="H28" s="121" t="s">
        <v>571</v>
      </c>
      <c r="I28" s="121" t="s">
        <v>572</v>
      </c>
      <c r="J28" s="121" t="s">
        <v>573</v>
      </c>
      <c r="K28" s="121" t="s">
        <v>701</v>
      </c>
      <c r="L28" s="121" t="s">
        <v>577</v>
      </c>
      <c r="M28" s="143" t="s">
        <v>566</v>
      </c>
      <c r="N28" s="121" t="s">
        <v>565</v>
      </c>
      <c r="O28" s="143" t="s">
        <v>550</v>
      </c>
      <c r="P28" s="121" t="s">
        <v>567</v>
      </c>
      <c r="Q28" s="121" t="s">
        <v>578</v>
      </c>
      <c r="R28" s="121" t="s">
        <v>579</v>
      </c>
      <c r="S28" s="120" t="s">
        <v>477</v>
      </c>
      <c r="T28" s="120" t="s">
        <v>820</v>
      </c>
      <c r="U28" s="120" t="s">
        <v>471</v>
      </c>
      <c r="V28" s="120" t="s">
        <v>478</v>
      </c>
      <c r="W28" s="120" t="s">
        <v>709</v>
      </c>
      <c r="X28" s="211" t="s">
        <v>710</v>
      </c>
      <c r="Y28" s="208" t="s">
        <v>443</v>
      </c>
      <c r="Z28" s="120" t="s">
        <v>478</v>
      </c>
      <c r="AA28" s="148" t="s">
        <v>709</v>
      </c>
      <c r="AB28" s="148" t="s">
        <v>710</v>
      </c>
      <c r="AC28" s="120" t="s">
        <v>1068</v>
      </c>
      <c r="AD28" s="120" t="s">
        <v>482</v>
      </c>
    </row>
    <row r="29" spans="1:30" s="156" customFormat="1" ht="30" x14ac:dyDescent="0.25">
      <c r="A29" s="291">
        <v>61606</v>
      </c>
      <c r="B29" s="166" t="s">
        <v>789</v>
      </c>
      <c r="C29" s="292" t="s">
        <v>1057</v>
      </c>
      <c r="D29" s="167" t="s">
        <v>479</v>
      </c>
      <c r="E29" s="293"/>
      <c r="F29" s="293"/>
      <c r="G29" s="294"/>
      <c r="H29" s="293"/>
      <c r="I29" s="295"/>
      <c r="J29" s="296"/>
      <c r="K29" s="295"/>
      <c r="L29" s="297"/>
      <c r="M29" s="298"/>
      <c r="N29" s="297"/>
      <c r="O29" s="298"/>
      <c r="P29" s="297"/>
      <c r="Q29" s="297"/>
      <c r="R29" s="297"/>
      <c r="S29" s="299">
        <v>0.94</v>
      </c>
      <c r="T29" s="300">
        <v>42163</v>
      </c>
      <c r="U29" s="301" t="s">
        <v>532</v>
      </c>
      <c r="V29" s="296">
        <v>0</v>
      </c>
      <c r="W29" s="296">
        <v>0</v>
      </c>
      <c r="X29" s="302">
        <v>9990000</v>
      </c>
      <c r="Y29" s="303">
        <f t="shared" ref="Y29:Y35" si="4">+AB29+AA29+Z29</f>
        <v>9542820.5500000007</v>
      </c>
      <c r="Z29" s="304">
        <v>0</v>
      </c>
      <c r="AA29" s="304">
        <v>0</v>
      </c>
      <c r="AB29" s="304">
        <f t="shared" ref="AB29:AB35" si="5">SUM(AC29:AD29)</f>
        <v>9542820.5500000007</v>
      </c>
      <c r="AC29" s="305">
        <f>7153682.03+2389138.52</f>
        <v>9542820.5500000007</v>
      </c>
      <c r="AD29" s="305"/>
    </row>
    <row r="30" spans="1:30" s="156" customFormat="1" ht="45" x14ac:dyDescent="0.25">
      <c r="A30" s="267">
        <v>61607</v>
      </c>
      <c r="B30" s="118" t="s">
        <v>793</v>
      </c>
      <c r="C30" s="161" t="s">
        <v>1065</v>
      </c>
      <c r="D30" s="169" t="s">
        <v>480</v>
      </c>
      <c r="E30" s="139"/>
      <c r="F30" s="139"/>
      <c r="G30" s="150"/>
      <c r="H30" s="139"/>
      <c r="I30" s="164"/>
      <c r="J30" s="137"/>
      <c r="K30" s="164"/>
      <c r="L30" s="172"/>
      <c r="M30" s="173"/>
      <c r="N30" s="172"/>
      <c r="O30" s="173"/>
      <c r="P30" s="172"/>
      <c r="Q30" s="172"/>
      <c r="R30" s="172"/>
      <c r="S30" s="176">
        <v>0.45</v>
      </c>
      <c r="T30" s="160">
        <v>42335</v>
      </c>
      <c r="U30" s="273" t="s">
        <v>532</v>
      </c>
      <c r="V30" s="137">
        <v>0</v>
      </c>
      <c r="W30" s="137">
        <v>0</v>
      </c>
      <c r="X30" s="240">
        <v>1498500</v>
      </c>
      <c r="Y30" s="270">
        <f t="shared" si="4"/>
        <v>1498420.78</v>
      </c>
      <c r="Z30" s="271">
        <v>0</v>
      </c>
      <c r="AA30" s="271">
        <v>0</v>
      </c>
      <c r="AB30" s="271">
        <f t="shared" si="5"/>
        <v>1498420.78</v>
      </c>
      <c r="AC30" s="163">
        <v>1498420.78</v>
      </c>
      <c r="AD30" s="137">
        <v>0</v>
      </c>
    </row>
    <row r="31" spans="1:30" s="127" customFormat="1" ht="37.5" customHeight="1" x14ac:dyDescent="0.25">
      <c r="A31" s="267">
        <v>61608</v>
      </c>
      <c r="B31" s="158" t="s">
        <v>795</v>
      </c>
      <c r="C31" s="161"/>
      <c r="D31" s="169"/>
      <c r="E31" s="139"/>
      <c r="F31" s="139"/>
      <c r="G31" s="150"/>
      <c r="H31" s="139"/>
      <c r="I31" s="164"/>
      <c r="J31" s="137"/>
      <c r="K31" s="164"/>
      <c r="L31" s="172"/>
      <c r="M31" s="173"/>
      <c r="N31" s="172"/>
      <c r="O31" s="173"/>
      <c r="P31" s="172"/>
      <c r="Q31" s="172"/>
      <c r="R31" s="172"/>
      <c r="S31" s="176"/>
      <c r="T31" s="160"/>
      <c r="U31" s="273" t="s">
        <v>532</v>
      </c>
      <c r="V31" s="137">
        <v>0</v>
      </c>
      <c r="W31" s="137">
        <v>0</v>
      </c>
      <c r="X31" s="240">
        <v>0</v>
      </c>
      <c r="Y31" s="270">
        <f t="shared" si="4"/>
        <v>0</v>
      </c>
      <c r="Z31" s="271">
        <v>0</v>
      </c>
      <c r="AA31" s="271">
        <v>0</v>
      </c>
      <c r="AB31" s="271">
        <f t="shared" si="5"/>
        <v>0</v>
      </c>
      <c r="AC31" s="163">
        <v>0</v>
      </c>
      <c r="AD31" s="137">
        <v>0</v>
      </c>
    </row>
    <row r="32" spans="1:30" s="156" customFormat="1" x14ac:dyDescent="0.25">
      <c r="A32" s="267">
        <v>61609</v>
      </c>
      <c r="B32" s="118" t="s">
        <v>791</v>
      </c>
      <c r="C32" s="161" t="s">
        <v>1060</v>
      </c>
      <c r="D32" s="169" t="s">
        <v>479</v>
      </c>
      <c r="E32" s="139"/>
      <c r="F32" s="139"/>
      <c r="G32" s="150"/>
      <c r="H32" s="139"/>
      <c r="I32" s="164"/>
      <c r="J32" s="137"/>
      <c r="K32" s="164"/>
      <c r="L32" s="172"/>
      <c r="M32" s="173"/>
      <c r="N32" s="172"/>
      <c r="O32" s="173">
        <v>836813.17</v>
      </c>
      <c r="P32" s="172"/>
      <c r="Q32" s="172"/>
      <c r="R32" s="172"/>
      <c r="S32" s="176">
        <v>1</v>
      </c>
      <c r="T32" s="160">
        <v>42198</v>
      </c>
      <c r="U32" s="273" t="s">
        <v>532</v>
      </c>
      <c r="V32" s="137">
        <v>0</v>
      </c>
      <c r="W32" s="137">
        <v>0</v>
      </c>
      <c r="X32" s="240">
        <v>2977020</v>
      </c>
      <c r="Y32" s="270">
        <f t="shared" si="4"/>
        <v>2742953.52</v>
      </c>
      <c r="Z32" s="271">
        <v>0</v>
      </c>
      <c r="AA32" s="271">
        <v>0</v>
      </c>
      <c r="AB32" s="271">
        <f t="shared" si="5"/>
        <v>2742953.52</v>
      </c>
      <c r="AC32" s="163">
        <v>2742953.52</v>
      </c>
      <c r="AD32" s="137"/>
    </row>
    <row r="33" spans="1:30" s="156" customFormat="1" ht="22.5" x14ac:dyDescent="0.25">
      <c r="A33" s="267">
        <v>61610</v>
      </c>
      <c r="B33" s="118" t="s">
        <v>790</v>
      </c>
      <c r="C33" s="161" t="s">
        <v>486</v>
      </c>
      <c r="D33" s="169" t="s">
        <v>479</v>
      </c>
      <c r="E33" s="139"/>
      <c r="F33" s="139"/>
      <c r="G33" s="150"/>
      <c r="H33" s="139"/>
      <c r="I33" s="164"/>
      <c r="J33" s="137"/>
      <c r="K33" s="164"/>
      <c r="L33" s="172"/>
      <c r="M33" s="173"/>
      <c r="N33" s="172"/>
      <c r="O33" s="173"/>
      <c r="P33" s="172"/>
      <c r="Q33" s="172"/>
      <c r="R33" s="172"/>
      <c r="S33" s="176">
        <v>1</v>
      </c>
      <c r="T33" s="160">
        <v>42226</v>
      </c>
      <c r="U33" s="273" t="s">
        <v>532</v>
      </c>
      <c r="V33" s="137">
        <v>0</v>
      </c>
      <c r="W33" s="137">
        <v>0</v>
      </c>
      <c r="X33" s="240">
        <v>3496500</v>
      </c>
      <c r="Y33" s="270">
        <f t="shared" si="4"/>
        <v>3377198</v>
      </c>
      <c r="Z33" s="271">
        <v>0</v>
      </c>
      <c r="AA33" s="271">
        <v>0</v>
      </c>
      <c r="AB33" s="271">
        <f t="shared" si="5"/>
        <v>3377198</v>
      </c>
      <c r="AC33" s="163">
        <v>3377198</v>
      </c>
      <c r="AD33" s="163"/>
    </row>
    <row r="34" spans="1:30" s="156" customFormat="1" ht="60" x14ac:dyDescent="0.25">
      <c r="A34" s="267">
        <v>61611</v>
      </c>
      <c r="B34" s="118" t="s">
        <v>792</v>
      </c>
      <c r="C34" s="161" t="s">
        <v>1064</v>
      </c>
      <c r="D34" s="169"/>
      <c r="E34" s="139"/>
      <c r="F34" s="139"/>
      <c r="G34" s="150"/>
      <c r="H34" s="139"/>
      <c r="I34" s="164"/>
      <c r="J34" s="137"/>
      <c r="K34" s="164"/>
      <c r="L34" s="172"/>
      <c r="M34" s="173"/>
      <c r="N34" s="172"/>
      <c r="O34" s="173"/>
      <c r="P34" s="172"/>
      <c r="Q34" s="172"/>
      <c r="R34" s="172"/>
      <c r="S34" s="176">
        <v>0.1</v>
      </c>
      <c r="T34" s="160">
        <v>42335</v>
      </c>
      <c r="U34" s="273" t="s">
        <v>532</v>
      </c>
      <c r="V34" s="137">
        <v>0</v>
      </c>
      <c r="W34" s="137">
        <v>0</v>
      </c>
      <c r="X34" s="240">
        <v>2297700</v>
      </c>
      <c r="Y34" s="270">
        <f t="shared" si="4"/>
        <v>2156404.1</v>
      </c>
      <c r="Z34" s="271">
        <v>0</v>
      </c>
      <c r="AA34" s="271">
        <v>0</v>
      </c>
      <c r="AB34" s="271">
        <f t="shared" si="5"/>
        <v>2156404.1</v>
      </c>
      <c r="AC34" s="163">
        <v>2156404.1</v>
      </c>
      <c r="AD34" s="137">
        <v>0</v>
      </c>
    </row>
    <row r="35" spans="1:30" s="156" customFormat="1" ht="21" customHeight="1" x14ac:dyDescent="0.25">
      <c r="A35" s="267">
        <v>61612</v>
      </c>
      <c r="B35" s="177" t="s">
        <v>794</v>
      </c>
      <c r="C35" s="161" t="s">
        <v>1067</v>
      </c>
      <c r="D35" s="169"/>
      <c r="E35" s="139"/>
      <c r="F35" s="139"/>
      <c r="G35" s="150"/>
      <c r="H35" s="139"/>
      <c r="I35" s="164"/>
      <c r="J35" s="137"/>
      <c r="K35" s="164"/>
      <c r="L35" s="172"/>
      <c r="M35" s="173"/>
      <c r="N35" s="172"/>
      <c r="O35" s="173"/>
      <c r="P35" s="172"/>
      <c r="Q35" s="172"/>
      <c r="R35" s="172"/>
      <c r="S35" s="176">
        <v>0</v>
      </c>
      <c r="T35" s="160">
        <v>42373</v>
      </c>
      <c r="U35" s="273" t="s">
        <v>532</v>
      </c>
      <c r="V35" s="137">
        <v>0</v>
      </c>
      <c r="W35" s="137">
        <v>0</v>
      </c>
      <c r="X35" s="240">
        <v>699300</v>
      </c>
      <c r="Y35" s="270">
        <f t="shared" si="4"/>
        <v>696443.82</v>
      </c>
      <c r="Z35" s="271">
        <v>0</v>
      </c>
      <c r="AA35" s="271">
        <v>0</v>
      </c>
      <c r="AB35" s="271">
        <f t="shared" si="5"/>
        <v>696443.82</v>
      </c>
      <c r="AC35" s="163">
        <v>696443.82</v>
      </c>
      <c r="AD35" s="137">
        <v>0</v>
      </c>
    </row>
    <row r="36" spans="1:30" s="127" customFormat="1" x14ac:dyDescent="0.25">
      <c r="A36" s="151"/>
      <c r="B36" s="152" t="s">
        <v>1044</v>
      </c>
      <c r="C36" s="153"/>
      <c r="D36" s="154"/>
      <c r="E36" s="129"/>
      <c r="F36" s="129"/>
      <c r="G36" s="129"/>
      <c r="H36" s="129"/>
      <c r="I36" s="131"/>
      <c r="J36" s="129"/>
      <c r="K36" s="129"/>
      <c r="L36" s="135"/>
      <c r="M36" s="141">
        <f>SUM(M35:M35)</f>
        <v>0</v>
      </c>
      <c r="N36" s="135"/>
      <c r="O36" s="141">
        <f>SUM(O35:O35)</f>
        <v>0</v>
      </c>
      <c r="P36" s="135"/>
      <c r="Q36" s="141">
        <f>SUM(Q35:Q35)</f>
        <v>0</v>
      </c>
      <c r="R36" s="135"/>
      <c r="S36" s="132">
        <f>SUM(S29:S35)/7</f>
        <v>0.49857142857142855</v>
      </c>
      <c r="T36" s="132"/>
      <c r="U36" s="141">
        <f t="shared" ref="U36:AD36" si="6">SUM(U29:U35)</f>
        <v>0</v>
      </c>
      <c r="V36" s="141">
        <f t="shared" si="6"/>
        <v>0</v>
      </c>
      <c r="W36" s="141">
        <f t="shared" si="6"/>
        <v>0</v>
      </c>
      <c r="X36" s="133">
        <f t="shared" si="6"/>
        <v>20959020</v>
      </c>
      <c r="Y36" s="210">
        <f t="shared" si="6"/>
        <v>20014240.770000003</v>
      </c>
      <c r="Z36" s="141">
        <f t="shared" si="6"/>
        <v>0</v>
      </c>
      <c r="AA36" s="141">
        <f t="shared" si="6"/>
        <v>0</v>
      </c>
      <c r="AB36" s="141">
        <f t="shared" si="6"/>
        <v>20014240.770000003</v>
      </c>
      <c r="AC36" s="141">
        <f t="shared" si="6"/>
        <v>20014240.770000003</v>
      </c>
      <c r="AD36" s="141">
        <f t="shared" si="6"/>
        <v>0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0" fitToHeight="2" orientation="landscape" r:id="rId1"/>
  <rowBreaks count="2" manualBreakCount="2">
    <brk id="19" max="31" man="1"/>
    <brk id="26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R654"/>
  <sheetViews>
    <sheetView zoomScale="120" zoomScaleNormal="120" workbookViewId="0">
      <pane xSplit="12" ySplit="305" topLeftCell="O612" activePane="bottomRight" state="frozen"/>
      <selection pane="topRight" activeCell="M1" sqref="M1"/>
      <selection pane="bottomLeft" activeCell="A306" sqref="A306"/>
      <selection pane="bottomRight" activeCell="T615" sqref="T615"/>
    </sheetView>
  </sheetViews>
  <sheetFormatPr baseColWidth="10" defaultColWidth="11.42578125" defaultRowHeight="15" outlineLevelRow="3" outlineLevelCol="2" x14ac:dyDescent="0.25"/>
  <cols>
    <col min="1" max="1" width="4.7109375" style="18" customWidth="1"/>
    <col min="2" max="2" width="9.7109375" style="18" bestFit="1" customWidth="1"/>
    <col min="3" max="3" width="37.42578125" style="29" customWidth="1"/>
    <col min="4" max="4" width="8.7109375" style="18" customWidth="1"/>
    <col min="5" max="5" width="45.5703125" style="5" hidden="1" customWidth="1" outlineLevel="1"/>
    <col min="6" max="6" width="13.42578125" style="43" hidden="1" customWidth="1" outlineLevel="1" collapsed="1"/>
    <col min="7" max="9" width="13.42578125" style="43" hidden="1" customWidth="1" outlineLevel="1"/>
    <col min="10" max="10" width="13.42578125" style="43" hidden="1" customWidth="1" outlineLevel="2"/>
    <col min="11" max="11" width="13.42578125" style="43" hidden="1" customWidth="1" outlineLevel="1" collapsed="1"/>
    <col min="12" max="12" width="3.140625" style="5" customWidth="1" collapsed="1"/>
    <col min="13" max="15" width="14" style="43" customWidth="1"/>
    <col min="16" max="16" width="4.85546875" style="43" customWidth="1"/>
    <col min="17" max="17" width="12" style="43" customWidth="1"/>
    <col min="18" max="20" width="14" style="43" customWidth="1"/>
    <col min="21" max="21" width="3.7109375" style="63" customWidth="1"/>
    <col min="22" max="22" width="8" style="71" bestFit="1" customWidth="1"/>
    <col min="23" max="23" width="9" style="71" bestFit="1" customWidth="1"/>
    <col min="24" max="24" width="4.140625" hidden="1" customWidth="1"/>
    <col min="25" max="25" width="10.85546875" style="43" bestFit="1" customWidth="1"/>
    <col min="26" max="26" width="7.28515625" style="93" customWidth="1"/>
    <col min="27" max="40" width="11.42578125" style="6"/>
    <col min="41" max="16384" width="11.42578125" style="5"/>
  </cols>
  <sheetData>
    <row r="1" spans="1:44" s="2" customFormat="1" ht="9" customHeight="1" x14ac:dyDescent="0.3">
      <c r="A1" s="58"/>
      <c r="B1" s="42"/>
      <c r="C1" s="27"/>
      <c r="D1" s="17"/>
      <c r="E1" s="1"/>
      <c r="F1" s="51"/>
      <c r="G1" s="51"/>
      <c r="H1" s="52"/>
      <c r="I1" s="52"/>
      <c r="J1" s="52"/>
      <c r="K1" s="9"/>
      <c r="L1" s="3"/>
      <c r="M1" s="9"/>
      <c r="N1" s="9"/>
      <c r="O1" s="9"/>
      <c r="P1" s="9"/>
      <c r="Q1" s="9"/>
      <c r="R1" s="9"/>
      <c r="S1" s="9"/>
      <c r="T1" s="9"/>
      <c r="U1" s="62"/>
      <c r="V1" s="70"/>
      <c r="W1" s="70"/>
      <c r="Y1" s="9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</row>
    <row r="2" spans="1:44" s="3" customFormat="1" ht="9" customHeight="1" x14ac:dyDescent="0.3">
      <c r="A2" s="325" t="s">
        <v>459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</row>
    <row r="3" spans="1:44" s="3" customFormat="1" ht="9" customHeight="1" x14ac:dyDescent="0.3">
      <c r="A3" s="325" t="s">
        <v>460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</row>
    <row r="4" spans="1:44" s="3" customFormat="1" ht="9" customHeight="1" x14ac:dyDescent="0.3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</row>
    <row r="5" spans="1:44" s="3" customFormat="1" ht="9" customHeight="1" x14ac:dyDescent="0.3">
      <c r="A5" s="87"/>
      <c r="B5" s="91"/>
      <c r="C5" s="92"/>
      <c r="D5" s="88"/>
      <c r="E5" s="89"/>
      <c r="F5" s="90"/>
      <c r="G5" s="90"/>
      <c r="H5" s="52"/>
      <c r="I5" s="52"/>
      <c r="J5" s="52"/>
      <c r="K5" s="9"/>
      <c r="M5" s="9"/>
      <c r="N5" s="9"/>
      <c r="O5" s="9"/>
      <c r="P5" s="9"/>
      <c r="Q5" s="9"/>
      <c r="R5" s="9"/>
      <c r="S5" s="9"/>
      <c r="T5" s="9"/>
      <c r="U5" s="9"/>
      <c r="V5" s="70"/>
      <c r="W5" s="70"/>
      <c r="Y5" s="9"/>
    </row>
    <row r="6" spans="1:44" s="37" customFormat="1" ht="22.5" x14ac:dyDescent="0.2">
      <c r="A6" s="75" t="s">
        <v>453</v>
      </c>
      <c r="B6" s="75" t="s">
        <v>452</v>
      </c>
      <c r="C6" s="75" t="s">
        <v>458</v>
      </c>
      <c r="D6" s="75" t="s">
        <v>65</v>
      </c>
      <c r="E6" s="75" t="s">
        <v>68</v>
      </c>
      <c r="F6" s="76" t="s">
        <v>94</v>
      </c>
      <c r="G6" s="76" t="s">
        <v>394</v>
      </c>
      <c r="H6" s="76" t="s">
        <v>95</v>
      </c>
      <c r="I6" s="76" t="s">
        <v>234</v>
      </c>
      <c r="J6" s="76" t="s">
        <v>96</v>
      </c>
      <c r="K6" s="76" t="s">
        <v>96</v>
      </c>
      <c r="L6" s="77"/>
      <c r="M6" s="76" t="s">
        <v>461</v>
      </c>
      <c r="N6" s="76" t="s">
        <v>454</v>
      </c>
      <c r="O6" s="78" t="s">
        <v>455</v>
      </c>
      <c r="P6" s="79"/>
      <c r="Q6" s="80" t="str">
        <f>+M6</f>
        <v>APROBADO</v>
      </c>
      <c r="R6" s="76" t="s">
        <v>462</v>
      </c>
      <c r="S6" s="76" t="s">
        <v>234</v>
      </c>
      <c r="T6" s="78" t="s">
        <v>96</v>
      </c>
      <c r="U6" s="79"/>
      <c r="V6" s="81" t="s">
        <v>398</v>
      </c>
      <c r="W6" s="82" t="s">
        <v>399</v>
      </c>
      <c r="X6" s="83"/>
      <c r="Y6" s="76" t="s">
        <v>394</v>
      </c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</row>
    <row r="7" spans="1:44" ht="15" hidden="1" customHeight="1" outlineLevel="1" x14ac:dyDescent="0.25">
      <c r="B7" s="38">
        <v>14112</v>
      </c>
      <c r="C7" s="30" t="s">
        <v>154</v>
      </c>
      <c r="D7" s="38">
        <v>6140</v>
      </c>
      <c r="E7" s="15" t="s">
        <v>84</v>
      </c>
      <c r="F7" s="46">
        <v>0</v>
      </c>
      <c r="G7" s="46"/>
      <c r="H7" s="46">
        <v>0</v>
      </c>
      <c r="I7" s="46">
        <v>0</v>
      </c>
      <c r="J7" s="46">
        <v>0</v>
      </c>
      <c r="K7" s="46">
        <f>+F7-G7-I7</f>
        <v>0</v>
      </c>
      <c r="L7" s="24"/>
    </row>
    <row r="8" spans="1:44" ht="15" hidden="1" customHeight="1" outlineLevel="1" x14ac:dyDescent="0.25">
      <c r="B8" s="38">
        <v>14000</v>
      </c>
      <c r="C8" s="30" t="s">
        <v>153</v>
      </c>
      <c r="D8" s="38"/>
      <c r="E8" s="15" t="s">
        <v>84</v>
      </c>
      <c r="F8" s="46">
        <v>0</v>
      </c>
      <c r="G8" s="46"/>
      <c r="H8" s="46">
        <v>0</v>
      </c>
      <c r="I8" s="46">
        <v>0</v>
      </c>
      <c r="J8" s="46">
        <v>0</v>
      </c>
      <c r="K8" s="46">
        <f>+F8-G8-I8</f>
        <v>0</v>
      </c>
      <c r="L8" s="24"/>
    </row>
    <row r="9" spans="1:44" hidden="1" outlineLevel="1" x14ac:dyDescent="0.25">
      <c r="F9" s="45">
        <v>0</v>
      </c>
      <c r="G9" s="45"/>
      <c r="H9" s="45">
        <v>0</v>
      </c>
      <c r="I9" s="45">
        <v>0</v>
      </c>
      <c r="J9" s="45">
        <v>0</v>
      </c>
    </row>
    <row r="10" spans="1:44" hidden="1" collapsed="1" x14ac:dyDescent="0.25"/>
    <row r="11" spans="1:44" ht="15" hidden="1" customHeight="1" outlineLevel="1" x14ac:dyDescent="0.25">
      <c r="B11" s="38">
        <v>15001</v>
      </c>
      <c r="C11" s="30" t="s">
        <v>226</v>
      </c>
      <c r="D11" s="38">
        <v>4420</v>
      </c>
      <c r="E11" s="15" t="s">
        <v>225</v>
      </c>
      <c r="F11" s="46">
        <v>4760377.5099999979</v>
      </c>
      <c r="G11" s="46"/>
      <c r="H11" s="46">
        <v>1319900</v>
      </c>
      <c r="I11" s="46">
        <v>2205200</v>
      </c>
      <c r="J11" s="46">
        <v>2555177.5099999979</v>
      </c>
      <c r="K11" s="46">
        <f t="shared" ref="K11:K36" si="0">+F11-G11-I11</f>
        <v>2555177.5099999979</v>
      </c>
      <c r="L11" s="24"/>
    </row>
    <row r="12" spans="1:44" ht="15" hidden="1" customHeight="1" outlineLevel="1" x14ac:dyDescent="0.25">
      <c r="B12" s="38">
        <v>31501</v>
      </c>
      <c r="C12" s="30" t="s">
        <v>142</v>
      </c>
      <c r="D12" s="38">
        <v>2460</v>
      </c>
      <c r="E12" s="15" t="s">
        <v>128</v>
      </c>
      <c r="F12" s="46">
        <v>8656204.7400000021</v>
      </c>
      <c r="G12" s="46"/>
      <c r="H12" s="46">
        <v>0</v>
      </c>
      <c r="I12" s="46">
        <v>8656204.7400000002</v>
      </c>
      <c r="J12" s="46">
        <v>0</v>
      </c>
      <c r="K12" s="46">
        <f t="shared" si="0"/>
        <v>0</v>
      </c>
      <c r="L12" s="24"/>
    </row>
    <row r="13" spans="1:44" ht="15" hidden="1" customHeight="1" outlineLevel="1" x14ac:dyDescent="0.25">
      <c r="B13" s="38"/>
      <c r="C13" s="30"/>
      <c r="D13" s="38">
        <v>3290</v>
      </c>
      <c r="E13" s="15" t="s">
        <v>29</v>
      </c>
      <c r="F13" s="46">
        <v>145624</v>
      </c>
      <c r="G13" s="46"/>
      <c r="H13" s="46">
        <v>36104.06</v>
      </c>
      <c r="I13" s="46">
        <v>83520</v>
      </c>
      <c r="J13" s="46">
        <v>62104</v>
      </c>
      <c r="K13" s="46">
        <f t="shared" si="0"/>
        <v>62104</v>
      </c>
      <c r="L13" s="24"/>
    </row>
    <row r="14" spans="1:44" ht="15" hidden="1" customHeight="1" outlineLevel="1" x14ac:dyDescent="0.25">
      <c r="B14" s="38"/>
      <c r="C14" s="30"/>
      <c r="D14" s="38">
        <v>5410</v>
      </c>
      <c r="E14" s="15" t="s">
        <v>139</v>
      </c>
      <c r="F14" s="46">
        <v>6745080.5</v>
      </c>
      <c r="G14" s="46"/>
      <c r="H14" s="46">
        <v>0</v>
      </c>
      <c r="I14" s="46">
        <v>6745080</v>
      </c>
      <c r="J14" s="46">
        <v>0.5</v>
      </c>
      <c r="K14" s="46">
        <f t="shared" si="0"/>
        <v>0.5</v>
      </c>
      <c r="L14" s="24"/>
    </row>
    <row r="15" spans="1:44" ht="15" hidden="1" customHeight="1" outlineLevel="1" x14ac:dyDescent="0.25">
      <c r="B15" s="38"/>
      <c r="C15" s="30"/>
      <c r="D15" s="38">
        <v>5630</v>
      </c>
      <c r="E15" s="15" t="s">
        <v>57</v>
      </c>
      <c r="F15" s="46">
        <v>3103658.88</v>
      </c>
      <c r="G15" s="46"/>
      <c r="H15" s="46">
        <v>0</v>
      </c>
      <c r="I15" s="46">
        <v>3103658.88</v>
      </c>
      <c r="J15" s="46">
        <v>0</v>
      </c>
      <c r="K15" s="46">
        <f t="shared" si="0"/>
        <v>0</v>
      </c>
      <c r="L15" s="24"/>
    </row>
    <row r="16" spans="1:44" ht="15" hidden="1" customHeight="1" outlineLevel="1" x14ac:dyDescent="0.25">
      <c r="B16" s="38">
        <v>15000</v>
      </c>
      <c r="C16" s="30" t="s">
        <v>155</v>
      </c>
      <c r="D16" s="38">
        <v>6140</v>
      </c>
      <c r="E16" s="15" t="s">
        <v>84</v>
      </c>
      <c r="F16" s="46">
        <v>0</v>
      </c>
      <c r="G16" s="46"/>
      <c r="H16" s="46">
        <v>0</v>
      </c>
      <c r="I16" s="46">
        <v>0</v>
      </c>
      <c r="J16" s="46">
        <v>0</v>
      </c>
      <c r="K16" s="46">
        <f t="shared" si="0"/>
        <v>0</v>
      </c>
      <c r="L16" s="24"/>
    </row>
    <row r="17" spans="2:12" ht="15" hidden="1" customHeight="1" outlineLevel="1" x14ac:dyDescent="0.25">
      <c r="B17" s="38">
        <v>15026</v>
      </c>
      <c r="C17" s="30" t="s">
        <v>156</v>
      </c>
      <c r="D17" s="38"/>
      <c r="E17" s="15" t="s">
        <v>84</v>
      </c>
      <c r="F17" s="46">
        <v>660863.29999999981</v>
      </c>
      <c r="G17" s="46"/>
      <c r="H17" s="46">
        <v>0</v>
      </c>
      <c r="I17" s="46">
        <v>660863.30000000005</v>
      </c>
      <c r="J17" s="46">
        <v>0</v>
      </c>
      <c r="K17" s="46">
        <f t="shared" si="0"/>
        <v>0</v>
      </c>
      <c r="L17" s="24"/>
    </row>
    <row r="18" spans="2:12" ht="15" hidden="1" customHeight="1" outlineLevel="1" x14ac:dyDescent="0.25">
      <c r="B18" s="38">
        <v>15027</v>
      </c>
      <c r="C18" s="30" t="s">
        <v>157</v>
      </c>
      <c r="D18" s="38"/>
      <c r="E18" s="15" t="s">
        <v>84</v>
      </c>
      <c r="F18" s="46">
        <v>0</v>
      </c>
      <c r="G18" s="46"/>
      <c r="H18" s="46">
        <v>0</v>
      </c>
      <c r="I18" s="46">
        <v>0</v>
      </c>
      <c r="J18" s="46">
        <v>0</v>
      </c>
      <c r="K18" s="46">
        <f t="shared" si="0"/>
        <v>0</v>
      </c>
      <c r="L18" s="24"/>
    </row>
    <row r="19" spans="2:12" ht="15" hidden="1" customHeight="1" outlineLevel="1" x14ac:dyDescent="0.25">
      <c r="B19" s="38">
        <v>15028</v>
      </c>
      <c r="C19" s="30" t="s">
        <v>158</v>
      </c>
      <c r="D19" s="38"/>
      <c r="E19" s="15" t="s">
        <v>84</v>
      </c>
      <c r="F19" s="46">
        <v>0</v>
      </c>
      <c r="G19" s="46"/>
      <c r="H19" s="46">
        <v>0</v>
      </c>
      <c r="I19" s="46">
        <v>0</v>
      </c>
      <c r="J19" s="46">
        <v>0</v>
      </c>
      <c r="K19" s="46">
        <f t="shared" si="0"/>
        <v>0</v>
      </c>
      <c r="L19" s="24"/>
    </row>
    <row r="20" spans="2:12" ht="15" hidden="1" customHeight="1" outlineLevel="1" x14ac:dyDescent="0.25">
      <c r="B20" s="38">
        <v>15030</v>
      </c>
      <c r="C20" s="30" t="s">
        <v>159</v>
      </c>
      <c r="D20" s="38"/>
      <c r="E20" s="15" t="s">
        <v>84</v>
      </c>
      <c r="F20" s="46">
        <v>0</v>
      </c>
      <c r="G20" s="46"/>
      <c r="H20" s="46">
        <v>0</v>
      </c>
      <c r="I20" s="46">
        <v>0</v>
      </c>
      <c r="J20" s="46">
        <v>0</v>
      </c>
      <c r="K20" s="46">
        <f t="shared" si="0"/>
        <v>0</v>
      </c>
      <c r="L20" s="24"/>
    </row>
    <row r="21" spans="2:12" ht="15" hidden="1" customHeight="1" outlineLevel="1" x14ac:dyDescent="0.25">
      <c r="B21" s="38">
        <v>15031</v>
      </c>
      <c r="C21" s="30" t="s">
        <v>160</v>
      </c>
      <c r="D21" s="38"/>
      <c r="E21" s="15" t="s">
        <v>84</v>
      </c>
      <c r="F21" s="46">
        <v>0</v>
      </c>
      <c r="G21" s="46"/>
      <c r="H21" s="46">
        <v>0</v>
      </c>
      <c r="I21" s="46">
        <v>0</v>
      </c>
      <c r="J21" s="46">
        <v>0</v>
      </c>
      <c r="K21" s="46">
        <f t="shared" si="0"/>
        <v>0</v>
      </c>
      <c r="L21" s="24"/>
    </row>
    <row r="22" spans="2:12" ht="15" hidden="1" customHeight="1" outlineLevel="1" x14ac:dyDescent="0.25">
      <c r="B22" s="38">
        <v>15032</v>
      </c>
      <c r="C22" s="30" t="s">
        <v>161</v>
      </c>
      <c r="D22" s="38"/>
      <c r="E22" s="15" t="s">
        <v>84</v>
      </c>
      <c r="F22" s="46">
        <v>0</v>
      </c>
      <c r="G22" s="46"/>
      <c r="H22" s="46">
        <v>0</v>
      </c>
      <c r="I22" s="46">
        <v>0</v>
      </c>
      <c r="J22" s="46">
        <v>0</v>
      </c>
      <c r="K22" s="46">
        <f t="shared" si="0"/>
        <v>0</v>
      </c>
      <c r="L22" s="24"/>
    </row>
    <row r="23" spans="2:12" ht="15" hidden="1" customHeight="1" outlineLevel="1" x14ac:dyDescent="0.25">
      <c r="B23" s="38">
        <v>15039</v>
      </c>
      <c r="C23" s="30" t="s">
        <v>162</v>
      </c>
      <c r="D23" s="38"/>
      <c r="E23" s="15" t="s">
        <v>84</v>
      </c>
      <c r="F23" s="46">
        <v>173594.17000000004</v>
      </c>
      <c r="G23" s="46"/>
      <c r="H23" s="46">
        <v>0</v>
      </c>
      <c r="I23" s="46">
        <v>0</v>
      </c>
      <c r="J23" s="46">
        <v>173594.17000000004</v>
      </c>
      <c r="K23" s="46">
        <f t="shared" si="0"/>
        <v>173594.17000000004</v>
      </c>
      <c r="L23" s="24"/>
    </row>
    <row r="24" spans="2:12" ht="15" hidden="1" customHeight="1" outlineLevel="1" x14ac:dyDescent="0.25">
      <c r="B24" s="38">
        <v>15045</v>
      </c>
      <c r="C24" s="30" t="s">
        <v>163</v>
      </c>
      <c r="D24" s="38"/>
      <c r="E24" s="15" t="s">
        <v>84</v>
      </c>
      <c r="F24" s="46">
        <v>21485.840000000004</v>
      </c>
      <c r="G24" s="46"/>
      <c r="H24" s="46">
        <v>0</v>
      </c>
      <c r="I24" s="46">
        <v>21485.84</v>
      </c>
      <c r="J24" s="46">
        <v>0</v>
      </c>
      <c r="K24" s="46">
        <f t="shared" si="0"/>
        <v>0</v>
      </c>
      <c r="L24" s="24"/>
    </row>
    <row r="25" spans="2:12" ht="15" hidden="1" customHeight="1" outlineLevel="1" x14ac:dyDescent="0.25">
      <c r="B25" s="38">
        <v>15046</v>
      </c>
      <c r="C25" s="30" t="s">
        <v>164</v>
      </c>
      <c r="D25" s="38"/>
      <c r="E25" s="15" t="s">
        <v>84</v>
      </c>
      <c r="F25" s="46">
        <v>0</v>
      </c>
      <c r="G25" s="46"/>
      <c r="H25" s="46">
        <v>0</v>
      </c>
      <c r="I25" s="46">
        <v>0</v>
      </c>
      <c r="J25" s="46">
        <v>0</v>
      </c>
      <c r="K25" s="46">
        <f t="shared" si="0"/>
        <v>0</v>
      </c>
      <c r="L25" s="24"/>
    </row>
    <row r="26" spans="2:12" ht="15" hidden="1" customHeight="1" outlineLevel="1" x14ac:dyDescent="0.25">
      <c r="B26" s="38">
        <v>15048</v>
      </c>
      <c r="C26" s="30" t="s">
        <v>165</v>
      </c>
      <c r="D26" s="38"/>
      <c r="E26" s="15" t="s">
        <v>84</v>
      </c>
      <c r="F26" s="46">
        <v>0</v>
      </c>
      <c r="G26" s="46"/>
      <c r="H26" s="46">
        <v>0</v>
      </c>
      <c r="I26" s="46">
        <v>0</v>
      </c>
      <c r="J26" s="46">
        <v>0</v>
      </c>
      <c r="K26" s="46">
        <f t="shared" si="0"/>
        <v>0</v>
      </c>
      <c r="L26" s="24"/>
    </row>
    <row r="27" spans="2:12" ht="15" hidden="1" customHeight="1" outlineLevel="1" x14ac:dyDescent="0.25">
      <c r="B27" s="38">
        <v>15049</v>
      </c>
      <c r="C27" s="30" t="s">
        <v>166</v>
      </c>
      <c r="D27" s="38"/>
      <c r="E27" s="15" t="s">
        <v>84</v>
      </c>
      <c r="F27" s="46">
        <v>0</v>
      </c>
      <c r="G27" s="46"/>
      <c r="H27" s="46">
        <v>0</v>
      </c>
      <c r="I27" s="46">
        <v>0</v>
      </c>
      <c r="J27" s="46">
        <v>0</v>
      </c>
      <c r="K27" s="46">
        <f t="shared" si="0"/>
        <v>0</v>
      </c>
      <c r="L27" s="24"/>
    </row>
    <row r="28" spans="2:12" ht="15" hidden="1" customHeight="1" outlineLevel="1" x14ac:dyDescent="0.25">
      <c r="B28" s="38">
        <v>15053</v>
      </c>
      <c r="C28" s="30" t="s">
        <v>167</v>
      </c>
      <c r="D28" s="38"/>
      <c r="E28" s="15" t="s">
        <v>84</v>
      </c>
      <c r="F28" s="46">
        <v>0</v>
      </c>
      <c r="G28" s="46"/>
      <c r="H28" s="46">
        <v>0</v>
      </c>
      <c r="I28" s="46">
        <v>0</v>
      </c>
      <c r="J28" s="46">
        <v>0</v>
      </c>
      <c r="K28" s="46">
        <f t="shared" si="0"/>
        <v>0</v>
      </c>
      <c r="L28" s="24"/>
    </row>
    <row r="29" spans="2:12" ht="15" hidden="1" customHeight="1" outlineLevel="1" x14ac:dyDescent="0.25">
      <c r="B29" s="38">
        <v>15065</v>
      </c>
      <c r="C29" s="30" t="s">
        <v>168</v>
      </c>
      <c r="D29" s="38"/>
      <c r="E29" s="15" t="s">
        <v>84</v>
      </c>
      <c r="F29" s="46">
        <v>0</v>
      </c>
      <c r="G29" s="46"/>
      <c r="H29" s="46">
        <v>0</v>
      </c>
      <c r="I29" s="46">
        <v>0</v>
      </c>
      <c r="J29" s="46">
        <v>0</v>
      </c>
      <c r="K29" s="46">
        <f t="shared" si="0"/>
        <v>0</v>
      </c>
      <c r="L29" s="24"/>
    </row>
    <row r="30" spans="2:12" ht="15" hidden="1" customHeight="1" outlineLevel="1" x14ac:dyDescent="0.25">
      <c r="B30" s="38">
        <v>15067</v>
      </c>
      <c r="C30" s="30" t="s">
        <v>169</v>
      </c>
      <c r="D30" s="38"/>
      <c r="E30" s="15" t="s">
        <v>84</v>
      </c>
      <c r="F30" s="46">
        <v>0</v>
      </c>
      <c r="G30" s="46"/>
      <c r="H30" s="46">
        <v>0</v>
      </c>
      <c r="I30" s="46">
        <v>0</v>
      </c>
      <c r="J30" s="46">
        <v>0</v>
      </c>
      <c r="K30" s="46">
        <f t="shared" si="0"/>
        <v>0</v>
      </c>
      <c r="L30" s="24"/>
    </row>
    <row r="31" spans="2:12" ht="15" hidden="1" customHeight="1" outlineLevel="1" x14ac:dyDescent="0.25">
      <c r="B31" s="38">
        <v>15069</v>
      </c>
      <c r="C31" s="30" t="s">
        <v>170</v>
      </c>
      <c r="D31" s="38"/>
      <c r="E31" s="15" t="s">
        <v>84</v>
      </c>
      <c r="F31" s="46">
        <v>35239.31</v>
      </c>
      <c r="G31" s="46"/>
      <c r="H31" s="46">
        <v>0</v>
      </c>
      <c r="I31" s="46">
        <v>35239.31</v>
      </c>
      <c r="J31" s="46">
        <v>0</v>
      </c>
      <c r="K31" s="46">
        <f t="shared" si="0"/>
        <v>0</v>
      </c>
      <c r="L31" s="24"/>
    </row>
    <row r="32" spans="2:12" ht="15" hidden="1" customHeight="1" outlineLevel="1" x14ac:dyDescent="0.25">
      <c r="B32" s="38">
        <v>21501</v>
      </c>
      <c r="C32" s="30" t="s">
        <v>136</v>
      </c>
      <c r="D32" s="38">
        <v>2610</v>
      </c>
      <c r="E32" s="15" t="s">
        <v>2</v>
      </c>
      <c r="F32" s="46">
        <v>384764.48</v>
      </c>
      <c r="G32" s="46"/>
      <c r="H32" s="46">
        <v>0</v>
      </c>
      <c r="I32" s="46">
        <v>384764.48000000004</v>
      </c>
      <c r="J32" s="46">
        <v>0</v>
      </c>
      <c r="K32" s="46">
        <f t="shared" si="0"/>
        <v>0</v>
      </c>
      <c r="L32" s="24"/>
    </row>
    <row r="33" spans="1:40" ht="15" hidden="1" customHeight="1" outlineLevel="1" x14ac:dyDescent="0.25">
      <c r="B33" s="38"/>
      <c r="C33" s="30"/>
      <c r="D33" s="38">
        <v>3390</v>
      </c>
      <c r="E33" s="15" t="s">
        <v>122</v>
      </c>
      <c r="F33" s="46">
        <v>737441.00000000012</v>
      </c>
      <c r="G33" s="46"/>
      <c r="H33" s="46">
        <v>0</v>
      </c>
      <c r="I33" s="46">
        <v>737441</v>
      </c>
      <c r="J33" s="46">
        <v>0</v>
      </c>
      <c r="K33" s="46">
        <f t="shared" si="0"/>
        <v>0</v>
      </c>
      <c r="L33" s="24"/>
    </row>
    <row r="34" spans="1:40" ht="15" hidden="1" customHeight="1" outlineLevel="1" x14ac:dyDescent="0.25">
      <c r="B34" s="38"/>
      <c r="C34" s="30"/>
      <c r="D34" s="38">
        <v>3580</v>
      </c>
      <c r="E34" s="15" t="s">
        <v>93</v>
      </c>
      <c r="F34" s="46">
        <v>0</v>
      </c>
      <c r="G34" s="46"/>
      <c r="H34" s="46">
        <v>0</v>
      </c>
      <c r="I34" s="46">
        <v>0</v>
      </c>
      <c r="J34" s="46">
        <v>0</v>
      </c>
      <c r="K34" s="46">
        <f t="shared" si="0"/>
        <v>0</v>
      </c>
      <c r="L34" s="24"/>
    </row>
    <row r="35" spans="1:40" ht="15" hidden="1" customHeight="1" outlineLevel="1" x14ac:dyDescent="0.25">
      <c r="B35" s="38"/>
      <c r="C35" s="30"/>
      <c r="D35" s="38">
        <v>3940</v>
      </c>
      <c r="E35" s="15" t="s">
        <v>137</v>
      </c>
      <c r="F35" s="46">
        <v>270703.48000000021</v>
      </c>
      <c r="G35" s="46"/>
      <c r="H35" s="46">
        <v>0</v>
      </c>
      <c r="I35" s="46">
        <v>270703.48</v>
      </c>
      <c r="J35" s="46">
        <v>0</v>
      </c>
      <c r="K35" s="46">
        <f t="shared" si="0"/>
        <v>0</v>
      </c>
      <c r="L35" s="24"/>
    </row>
    <row r="36" spans="1:40" ht="15" hidden="1" customHeight="1" outlineLevel="1" x14ac:dyDescent="0.25">
      <c r="B36" s="38">
        <v>15068</v>
      </c>
      <c r="C36" s="30" t="s">
        <v>236</v>
      </c>
      <c r="D36" s="38">
        <v>6140</v>
      </c>
      <c r="E36" s="15" t="s">
        <v>84</v>
      </c>
      <c r="F36" s="46">
        <v>49611.6</v>
      </c>
      <c r="G36" s="46"/>
      <c r="H36" s="46">
        <v>0</v>
      </c>
      <c r="I36" s="46">
        <v>49611.6</v>
      </c>
      <c r="J36" s="46">
        <v>0</v>
      </c>
      <c r="K36" s="46">
        <f t="shared" si="0"/>
        <v>0</v>
      </c>
      <c r="L36" s="24"/>
    </row>
    <row r="37" spans="1:40" s="20" customFormat="1" hidden="1" outlineLevel="1" x14ac:dyDescent="0.25">
      <c r="A37" s="21"/>
      <c r="B37" s="23"/>
      <c r="C37" s="31"/>
      <c r="D37" s="23"/>
      <c r="E37" s="22"/>
      <c r="F37" s="48">
        <v>25744648.810000002</v>
      </c>
      <c r="G37" s="48"/>
      <c r="H37" s="48">
        <v>1356004.06</v>
      </c>
      <c r="I37" s="48">
        <v>22953772.630000003</v>
      </c>
      <c r="J37" s="48">
        <v>2790876.1799999978</v>
      </c>
      <c r="K37" s="48"/>
      <c r="L37" s="22"/>
      <c r="M37" s="45"/>
      <c r="N37" s="45"/>
      <c r="O37" s="45"/>
      <c r="P37" s="45"/>
      <c r="Q37" s="45"/>
      <c r="R37" s="45"/>
      <c r="S37" s="45"/>
      <c r="T37" s="45"/>
      <c r="U37" s="64"/>
      <c r="V37" s="72"/>
      <c r="W37" s="72"/>
      <c r="Y37" s="45"/>
      <c r="Z37" s="104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</row>
    <row r="38" spans="1:40" hidden="1" collapsed="1" x14ac:dyDescent="0.25"/>
    <row r="39" spans="1:40" hidden="1" outlineLevel="1" x14ac:dyDescent="0.25">
      <c r="B39" s="38">
        <v>101601</v>
      </c>
      <c r="C39" s="30" t="s">
        <v>131</v>
      </c>
      <c r="D39" s="38">
        <v>6120</v>
      </c>
      <c r="E39" s="15" t="s">
        <v>63</v>
      </c>
      <c r="F39" s="46">
        <v>0</v>
      </c>
      <c r="G39" s="46"/>
      <c r="H39" s="46">
        <v>0</v>
      </c>
      <c r="I39" s="46">
        <v>0</v>
      </c>
      <c r="J39" s="46">
        <v>0</v>
      </c>
      <c r="K39" s="46">
        <f t="shared" ref="K39:K102" si="1">+F39-I39</f>
        <v>0</v>
      </c>
      <c r="L39" s="25"/>
      <c r="M39" s="46">
        <f t="shared" ref="M39:M102" si="2">+F39</f>
        <v>0</v>
      </c>
      <c r="N39" s="46"/>
      <c r="O39" s="46"/>
      <c r="P39" s="46"/>
      <c r="Q39" s="46"/>
      <c r="R39" s="46">
        <f>+M39-T39</f>
        <v>0</v>
      </c>
      <c r="S39" s="46">
        <f>+I39</f>
        <v>0</v>
      </c>
      <c r="T39" s="46">
        <f t="shared" ref="T39:T102" si="3">+M39-S39</f>
        <v>0</v>
      </c>
      <c r="U39" s="65"/>
      <c r="V39" s="69"/>
      <c r="W39" s="69"/>
      <c r="Y39" s="46">
        <f t="shared" ref="Y39:Y102" si="4">+G39</f>
        <v>0</v>
      </c>
    </row>
    <row r="40" spans="1:40" hidden="1" outlineLevel="1" x14ac:dyDescent="0.25">
      <c r="B40" s="38">
        <v>16001</v>
      </c>
      <c r="C40" s="30" t="s">
        <v>134</v>
      </c>
      <c r="D40" s="38">
        <v>2110</v>
      </c>
      <c r="E40" s="15" t="s">
        <v>78</v>
      </c>
      <c r="F40" s="46">
        <v>164309.41</v>
      </c>
      <c r="G40" s="46"/>
      <c r="H40" s="46">
        <v>71652.01999999999</v>
      </c>
      <c r="I40" s="46">
        <v>70935.909999999989</v>
      </c>
      <c r="J40" s="46">
        <v>93373.500000000015</v>
      </c>
      <c r="K40" s="46">
        <f t="shared" si="1"/>
        <v>93373.500000000015</v>
      </c>
      <c r="L40" s="25"/>
      <c r="M40" s="46">
        <f t="shared" si="2"/>
        <v>164309.41</v>
      </c>
      <c r="N40" s="46"/>
      <c r="O40" s="46"/>
      <c r="P40" s="46"/>
      <c r="Q40" s="46"/>
      <c r="R40" s="46">
        <f t="shared" ref="R40:S103" si="5">+H40</f>
        <v>71652.01999999999</v>
      </c>
      <c r="S40" s="46">
        <f t="shared" si="5"/>
        <v>70935.909999999989</v>
      </c>
      <c r="T40" s="46">
        <f t="shared" si="3"/>
        <v>93373.500000000015</v>
      </c>
      <c r="U40" s="65"/>
      <c r="V40" s="69"/>
      <c r="W40" s="69"/>
      <c r="Y40" s="46">
        <f t="shared" si="4"/>
        <v>0</v>
      </c>
    </row>
    <row r="41" spans="1:40" ht="15" hidden="1" customHeight="1" outlineLevel="2" x14ac:dyDescent="0.25">
      <c r="B41" s="38"/>
      <c r="C41" s="30"/>
      <c r="D41" s="38">
        <v>2120</v>
      </c>
      <c r="E41" s="15" t="s">
        <v>85</v>
      </c>
      <c r="F41" s="46">
        <v>121.08999999999651</v>
      </c>
      <c r="G41" s="46"/>
      <c r="H41" s="46">
        <v>0</v>
      </c>
      <c r="I41" s="46">
        <v>0</v>
      </c>
      <c r="J41" s="46">
        <v>121.08999999999651</v>
      </c>
      <c r="K41" s="46">
        <f t="shared" si="1"/>
        <v>121.08999999999651</v>
      </c>
      <c r="L41" s="25"/>
      <c r="M41" s="46">
        <f t="shared" si="2"/>
        <v>121.08999999999651</v>
      </c>
      <c r="N41" s="46"/>
      <c r="O41" s="46"/>
      <c r="P41" s="46"/>
      <c r="Q41" s="46"/>
      <c r="R41" s="46">
        <f t="shared" si="5"/>
        <v>0</v>
      </c>
      <c r="S41" s="46">
        <f t="shared" si="5"/>
        <v>0</v>
      </c>
      <c r="T41" s="46">
        <f t="shared" si="3"/>
        <v>121.08999999999651</v>
      </c>
      <c r="U41" s="65"/>
      <c r="V41" s="69"/>
      <c r="W41" s="69"/>
      <c r="Y41" s="46">
        <f t="shared" si="4"/>
        <v>0</v>
      </c>
    </row>
    <row r="42" spans="1:40" ht="15" hidden="1" customHeight="1" outlineLevel="2" x14ac:dyDescent="0.25">
      <c r="B42" s="38"/>
      <c r="C42" s="30"/>
      <c r="D42" s="38">
        <v>2140</v>
      </c>
      <c r="E42" s="15" t="s">
        <v>125</v>
      </c>
      <c r="F42" s="46">
        <v>249298.65000000002</v>
      </c>
      <c r="G42" s="46"/>
      <c r="H42" s="46">
        <v>25642.400000000001</v>
      </c>
      <c r="I42" s="46">
        <v>132115.54</v>
      </c>
      <c r="J42" s="46">
        <v>117183.11000000002</v>
      </c>
      <c r="K42" s="46">
        <f t="shared" si="1"/>
        <v>117183.11000000002</v>
      </c>
      <c r="L42" s="25"/>
      <c r="M42" s="46">
        <f t="shared" si="2"/>
        <v>249298.65000000002</v>
      </c>
      <c r="N42" s="46"/>
      <c r="O42" s="46"/>
      <c r="P42" s="46"/>
      <c r="Q42" s="46"/>
      <c r="R42" s="46">
        <f t="shared" si="5"/>
        <v>25642.400000000001</v>
      </c>
      <c r="S42" s="46">
        <f t="shared" si="5"/>
        <v>132115.54</v>
      </c>
      <c r="T42" s="46">
        <f t="shared" si="3"/>
        <v>117183.11000000002</v>
      </c>
      <c r="U42" s="65"/>
      <c r="V42" s="69"/>
      <c r="W42" s="69"/>
      <c r="Y42" s="46">
        <f t="shared" si="4"/>
        <v>0</v>
      </c>
    </row>
    <row r="43" spans="1:40" ht="15" hidden="1" customHeight="1" outlineLevel="2" x14ac:dyDescent="0.25">
      <c r="B43" s="38"/>
      <c r="C43" s="30"/>
      <c r="D43" s="38">
        <v>2150</v>
      </c>
      <c r="E43" s="15" t="s">
        <v>118</v>
      </c>
      <c r="F43" s="46">
        <v>245098.21999999991</v>
      </c>
      <c r="G43" s="46"/>
      <c r="H43" s="46">
        <v>29835.200000000001</v>
      </c>
      <c r="I43" s="46">
        <v>139155.22</v>
      </c>
      <c r="J43" s="46">
        <v>105942.99999999991</v>
      </c>
      <c r="K43" s="46">
        <f t="shared" si="1"/>
        <v>105942.99999999991</v>
      </c>
      <c r="L43" s="25"/>
      <c r="M43" s="46">
        <f t="shared" si="2"/>
        <v>245098.21999999991</v>
      </c>
      <c r="N43" s="46"/>
      <c r="O43" s="46"/>
      <c r="P43" s="46"/>
      <c r="Q43" s="46"/>
      <c r="R43" s="46">
        <f t="shared" si="5"/>
        <v>29835.200000000001</v>
      </c>
      <c r="S43" s="46">
        <f t="shared" si="5"/>
        <v>139155.22</v>
      </c>
      <c r="T43" s="46">
        <f t="shared" si="3"/>
        <v>105942.99999999991</v>
      </c>
      <c r="U43" s="65"/>
      <c r="V43" s="69"/>
      <c r="W43" s="69"/>
      <c r="Y43" s="46">
        <f t="shared" si="4"/>
        <v>0</v>
      </c>
    </row>
    <row r="44" spans="1:40" ht="15" hidden="1" customHeight="1" outlineLevel="2" x14ac:dyDescent="0.25">
      <c r="B44" s="38"/>
      <c r="C44" s="30"/>
      <c r="D44" s="38">
        <v>2210</v>
      </c>
      <c r="E44" s="15" t="s">
        <v>14</v>
      </c>
      <c r="F44" s="46">
        <v>6763.5200000000186</v>
      </c>
      <c r="G44" s="46"/>
      <c r="H44" s="46">
        <v>0</v>
      </c>
      <c r="I44" s="46">
        <v>117.2</v>
      </c>
      <c r="J44" s="46">
        <v>6646.3200000000188</v>
      </c>
      <c r="K44" s="46">
        <f t="shared" si="1"/>
        <v>6646.3200000000188</v>
      </c>
      <c r="L44" s="25"/>
      <c r="M44" s="46">
        <f t="shared" si="2"/>
        <v>6763.5200000000186</v>
      </c>
      <c r="N44" s="46"/>
      <c r="O44" s="46"/>
      <c r="P44" s="46"/>
      <c r="Q44" s="46"/>
      <c r="R44" s="46">
        <f t="shared" si="5"/>
        <v>0</v>
      </c>
      <c r="S44" s="46">
        <f t="shared" si="5"/>
        <v>117.2</v>
      </c>
      <c r="T44" s="46">
        <f t="shared" si="3"/>
        <v>6646.3200000000188</v>
      </c>
      <c r="U44" s="65"/>
      <c r="V44" s="69"/>
      <c r="W44" s="69"/>
      <c r="Y44" s="46">
        <f t="shared" si="4"/>
        <v>0</v>
      </c>
    </row>
    <row r="45" spans="1:40" ht="15" hidden="1" customHeight="1" outlineLevel="2" x14ac:dyDescent="0.25">
      <c r="B45" s="38"/>
      <c r="C45" s="30"/>
      <c r="D45" s="38">
        <v>2460</v>
      </c>
      <c r="E45" s="15" t="s">
        <v>128</v>
      </c>
      <c r="F45" s="46">
        <v>76638.48</v>
      </c>
      <c r="G45" s="46"/>
      <c r="H45" s="46">
        <v>56750.69</v>
      </c>
      <c r="I45" s="46">
        <v>14937.49</v>
      </c>
      <c r="J45" s="46">
        <v>61700.99</v>
      </c>
      <c r="K45" s="46">
        <f t="shared" si="1"/>
        <v>61700.99</v>
      </c>
      <c r="L45" s="25"/>
      <c r="M45" s="46">
        <f t="shared" si="2"/>
        <v>76638.48</v>
      </c>
      <c r="N45" s="46"/>
      <c r="O45" s="46"/>
      <c r="P45" s="46"/>
      <c r="Q45" s="46"/>
      <c r="R45" s="46">
        <f t="shared" si="5"/>
        <v>56750.69</v>
      </c>
      <c r="S45" s="46">
        <f t="shared" si="5"/>
        <v>14937.49</v>
      </c>
      <c r="T45" s="46">
        <f t="shared" si="3"/>
        <v>61700.99</v>
      </c>
      <c r="U45" s="65"/>
      <c r="V45" s="69"/>
      <c r="W45" s="69"/>
      <c r="Y45" s="46">
        <f t="shared" si="4"/>
        <v>0</v>
      </c>
    </row>
    <row r="46" spans="1:40" ht="15" hidden="1" customHeight="1" outlineLevel="2" x14ac:dyDescent="0.25">
      <c r="B46" s="38"/>
      <c r="C46" s="30"/>
      <c r="D46" s="38">
        <v>2910</v>
      </c>
      <c r="E46" s="15" t="s">
        <v>22</v>
      </c>
      <c r="F46" s="46">
        <v>10000</v>
      </c>
      <c r="G46" s="46"/>
      <c r="H46" s="46">
        <v>9952.7999999999993</v>
      </c>
      <c r="I46" s="46">
        <v>0</v>
      </c>
      <c r="J46" s="46">
        <v>10000</v>
      </c>
      <c r="K46" s="46">
        <f t="shared" si="1"/>
        <v>10000</v>
      </c>
      <c r="L46" s="25"/>
      <c r="M46" s="46">
        <f t="shared" si="2"/>
        <v>10000</v>
      </c>
      <c r="N46" s="46"/>
      <c r="O46" s="46"/>
      <c r="P46" s="46"/>
      <c r="Q46" s="46"/>
      <c r="R46" s="46">
        <f t="shared" si="5"/>
        <v>9952.7999999999993</v>
      </c>
      <c r="S46" s="46">
        <f t="shared" si="5"/>
        <v>0</v>
      </c>
      <c r="T46" s="46">
        <f t="shared" si="3"/>
        <v>10000</v>
      </c>
      <c r="U46" s="65"/>
      <c r="V46" s="69"/>
      <c r="W46" s="69"/>
      <c r="Y46" s="46">
        <f t="shared" si="4"/>
        <v>0</v>
      </c>
    </row>
    <row r="47" spans="1:40" ht="15" hidden="1" customHeight="1" outlineLevel="2" x14ac:dyDescent="0.25">
      <c r="B47" s="38"/>
      <c r="C47" s="30"/>
      <c r="D47" s="38">
        <v>2920</v>
      </c>
      <c r="E47" s="15" t="s">
        <v>129</v>
      </c>
      <c r="F47" s="46">
        <v>11200</v>
      </c>
      <c r="G47" s="46"/>
      <c r="H47" s="46">
        <v>0</v>
      </c>
      <c r="I47" s="46">
        <v>0</v>
      </c>
      <c r="J47" s="46">
        <v>11200</v>
      </c>
      <c r="K47" s="46">
        <f t="shared" si="1"/>
        <v>11200</v>
      </c>
      <c r="L47" s="25"/>
      <c r="M47" s="46">
        <f t="shared" si="2"/>
        <v>11200</v>
      </c>
      <c r="N47" s="46"/>
      <c r="O47" s="46"/>
      <c r="P47" s="46"/>
      <c r="Q47" s="46"/>
      <c r="R47" s="46">
        <f t="shared" si="5"/>
        <v>0</v>
      </c>
      <c r="S47" s="46">
        <f t="shared" si="5"/>
        <v>0</v>
      </c>
      <c r="T47" s="46">
        <f t="shared" si="3"/>
        <v>11200</v>
      </c>
      <c r="U47" s="65"/>
      <c r="V47" s="69"/>
      <c r="W47" s="69"/>
      <c r="Y47" s="46">
        <f t="shared" si="4"/>
        <v>0</v>
      </c>
    </row>
    <row r="48" spans="1:40" ht="15" hidden="1" customHeight="1" outlineLevel="2" x14ac:dyDescent="0.25">
      <c r="B48" s="38"/>
      <c r="C48" s="30"/>
      <c r="D48" s="38">
        <v>2940</v>
      </c>
      <c r="E48" s="15" t="s">
        <v>70</v>
      </c>
      <c r="F48" s="46">
        <v>131496.25</v>
      </c>
      <c r="G48" s="46"/>
      <c r="H48" s="46">
        <v>38326.400000000001</v>
      </c>
      <c r="I48" s="46">
        <v>13600.3</v>
      </c>
      <c r="J48" s="46">
        <v>117895.95</v>
      </c>
      <c r="K48" s="46">
        <f t="shared" si="1"/>
        <v>117895.95</v>
      </c>
      <c r="L48" s="25"/>
      <c r="M48" s="46">
        <f t="shared" si="2"/>
        <v>131496.25</v>
      </c>
      <c r="N48" s="46"/>
      <c r="O48" s="46"/>
      <c r="P48" s="46"/>
      <c r="Q48" s="46"/>
      <c r="R48" s="46">
        <f t="shared" si="5"/>
        <v>38326.400000000001</v>
      </c>
      <c r="S48" s="46">
        <f t="shared" si="5"/>
        <v>13600.3</v>
      </c>
      <c r="T48" s="46">
        <f t="shared" si="3"/>
        <v>117895.95</v>
      </c>
      <c r="U48" s="65"/>
      <c r="V48" s="69"/>
      <c r="W48" s="69"/>
      <c r="Y48" s="46">
        <f t="shared" si="4"/>
        <v>0</v>
      </c>
    </row>
    <row r="49" spans="2:25" ht="15" hidden="1" customHeight="1" outlineLevel="2" x14ac:dyDescent="0.25">
      <c r="B49" s="38"/>
      <c r="C49" s="30"/>
      <c r="D49" s="38">
        <v>3170</v>
      </c>
      <c r="E49" s="15" t="s">
        <v>81</v>
      </c>
      <c r="F49" s="46">
        <v>696</v>
      </c>
      <c r="G49" s="46"/>
      <c r="H49" s="46">
        <v>0</v>
      </c>
      <c r="I49" s="46">
        <v>696</v>
      </c>
      <c r="J49" s="46">
        <v>0</v>
      </c>
      <c r="K49" s="46">
        <f t="shared" si="1"/>
        <v>0</v>
      </c>
      <c r="L49" s="25"/>
      <c r="M49" s="46">
        <f t="shared" si="2"/>
        <v>696</v>
      </c>
      <c r="N49" s="46"/>
      <c r="O49" s="46"/>
      <c r="P49" s="46"/>
      <c r="Q49" s="46"/>
      <c r="R49" s="46">
        <f t="shared" si="5"/>
        <v>0</v>
      </c>
      <c r="S49" s="46">
        <f t="shared" si="5"/>
        <v>696</v>
      </c>
      <c r="T49" s="46">
        <f t="shared" si="3"/>
        <v>0</v>
      </c>
      <c r="U49" s="65"/>
      <c r="V49" s="69"/>
      <c r="W49" s="69"/>
      <c r="Y49" s="46">
        <f t="shared" si="4"/>
        <v>0</v>
      </c>
    </row>
    <row r="50" spans="2:25" ht="15" hidden="1" customHeight="1" outlineLevel="2" x14ac:dyDescent="0.25">
      <c r="B50" s="38"/>
      <c r="C50" s="30"/>
      <c r="D50" s="38">
        <v>3520</v>
      </c>
      <c r="E50" s="15" t="s">
        <v>86</v>
      </c>
      <c r="F50" s="46">
        <v>7532</v>
      </c>
      <c r="G50" s="46"/>
      <c r="H50" s="46">
        <v>0</v>
      </c>
      <c r="I50" s="46">
        <v>7532</v>
      </c>
      <c r="J50" s="46">
        <v>0</v>
      </c>
      <c r="K50" s="46">
        <f t="shared" si="1"/>
        <v>0</v>
      </c>
      <c r="L50" s="25"/>
      <c r="M50" s="46">
        <f t="shared" si="2"/>
        <v>7532</v>
      </c>
      <c r="N50" s="46"/>
      <c r="O50" s="46"/>
      <c r="P50" s="46"/>
      <c r="Q50" s="46"/>
      <c r="R50" s="46">
        <f t="shared" si="5"/>
        <v>0</v>
      </c>
      <c r="S50" s="46">
        <f t="shared" si="5"/>
        <v>7532</v>
      </c>
      <c r="T50" s="46">
        <f t="shared" si="3"/>
        <v>0</v>
      </c>
      <c r="U50" s="65"/>
      <c r="V50" s="69"/>
      <c r="W50" s="69"/>
      <c r="Y50" s="46">
        <f t="shared" si="4"/>
        <v>0</v>
      </c>
    </row>
    <row r="51" spans="2:25" ht="15" hidden="1" customHeight="1" outlineLevel="2" x14ac:dyDescent="0.25">
      <c r="B51" s="38"/>
      <c r="C51" s="30"/>
      <c r="D51" s="38">
        <v>3850</v>
      </c>
      <c r="E51" s="15" t="s">
        <v>40</v>
      </c>
      <c r="F51" s="46">
        <v>26763.52</v>
      </c>
      <c r="G51" s="46"/>
      <c r="H51" s="46">
        <v>0</v>
      </c>
      <c r="I51" s="46">
        <v>26753.52</v>
      </c>
      <c r="J51" s="46">
        <v>10</v>
      </c>
      <c r="K51" s="46">
        <f t="shared" si="1"/>
        <v>10</v>
      </c>
      <c r="L51" s="25"/>
      <c r="M51" s="46">
        <f t="shared" si="2"/>
        <v>26763.52</v>
      </c>
      <c r="N51" s="46"/>
      <c r="O51" s="46"/>
      <c r="P51" s="46"/>
      <c r="Q51" s="46"/>
      <c r="R51" s="46">
        <f t="shared" si="5"/>
        <v>0</v>
      </c>
      <c r="S51" s="46">
        <f t="shared" si="5"/>
        <v>26753.52</v>
      </c>
      <c r="T51" s="46">
        <f t="shared" si="3"/>
        <v>10</v>
      </c>
      <c r="U51" s="65"/>
      <c r="V51" s="69"/>
      <c r="W51" s="69"/>
      <c r="Y51" s="46">
        <f t="shared" si="4"/>
        <v>0</v>
      </c>
    </row>
    <row r="52" spans="2:25" ht="15" hidden="1" customHeight="1" outlineLevel="2" x14ac:dyDescent="0.25">
      <c r="B52" s="38"/>
      <c r="C52" s="30"/>
      <c r="D52" s="38">
        <v>5150</v>
      </c>
      <c r="E52" s="15" t="s">
        <v>87</v>
      </c>
      <c r="F52" s="46">
        <v>602470.61</v>
      </c>
      <c r="G52" s="46"/>
      <c r="H52" s="46">
        <v>441673.08</v>
      </c>
      <c r="I52" s="46">
        <v>88711.260000000009</v>
      </c>
      <c r="J52" s="46">
        <v>513759.35</v>
      </c>
      <c r="K52" s="46">
        <f t="shared" si="1"/>
        <v>513759.35</v>
      </c>
      <c r="L52" s="25"/>
      <c r="M52" s="46">
        <f t="shared" si="2"/>
        <v>602470.61</v>
      </c>
      <c r="N52" s="46"/>
      <c r="O52" s="46"/>
      <c r="P52" s="46"/>
      <c r="Q52" s="46"/>
      <c r="R52" s="46">
        <f t="shared" si="5"/>
        <v>441673.08</v>
      </c>
      <c r="S52" s="46">
        <f t="shared" si="5"/>
        <v>88711.260000000009</v>
      </c>
      <c r="T52" s="46">
        <f t="shared" si="3"/>
        <v>513759.35</v>
      </c>
      <c r="U52" s="65"/>
      <c r="V52" s="69"/>
      <c r="W52" s="69"/>
      <c r="Y52" s="46">
        <f t="shared" si="4"/>
        <v>0</v>
      </c>
    </row>
    <row r="53" spans="2:25" ht="15" hidden="1" customHeight="1" outlineLevel="2" x14ac:dyDescent="0.25">
      <c r="B53" s="38"/>
      <c r="C53" s="30"/>
      <c r="D53" s="38">
        <v>5190</v>
      </c>
      <c r="E53" s="15" t="s">
        <v>135</v>
      </c>
      <c r="F53" s="46">
        <v>230284</v>
      </c>
      <c r="G53" s="46"/>
      <c r="H53" s="46">
        <v>0</v>
      </c>
      <c r="I53" s="46">
        <v>0</v>
      </c>
      <c r="J53" s="46">
        <v>230284</v>
      </c>
      <c r="K53" s="46">
        <f t="shared" si="1"/>
        <v>230284</v>
      </c>
      <c r="L53" s="25"/>
      <c r="M53" s="46">
        <f t="shared" si="2"/>
        <v>230284</v>
      </c>
      <c r="N53" s="46"/>
      <c r="O53" s="46"/>
      <c r="P53" s="46"/>
      <c r="Q53" s="46"/>
      <c r="R53" s="46">
        <f t="shared" si="5"/>
        <v>0</v>
      </c>
      <c r="S53" s="46">
        <f t="shared" si="5"/>
        <v>0</v>
      </c>
      <c r="T53" s="46">
        <f t="shared" si="3"/>
        <v>230284</v>
      </c>
      <c r="U53" s="65"/>
      <c r="V53" s="69"/>
      <c r="W53" s="69"/>
      <c r="Y53" s="46">
        <f t="shared" si="4"/>
        <v>0</v>
      </c>
    </row>
    <row r="54" spans="2:25" ht="15" hidden="1" customHeight="1" outlineLevel="2" x14ac:dyDescent="0.25">
      <c r="B54" s="38"/>
      <c r="C54" s="30"/>
      <c r="D54" s="38">
        <v>5230</v>
      </c>
      <c r="E54" s="15" t="s">
        <v>52</v>
      </c>
      <c r="F54" s="46">
        <v>34850</v>
      </c>
      <c r="G54" s="46"/>
      <c r="H54" s="46">
        <v>13314.01</v>
      </c>
      <c r="I54" s="46">
        <v>3336.28</v>
      </c>
      <c r="J54" s="46">
        <v>31513.72</v>
      </c>
      <c r="K54" s="46">
        <f t="shared" si="1"/>
        <v>31513.72</v>
      </c>
      <c r="L54" s="25"/>
      <c r="M54" s="46">
        <f t="shared" si="2"/>
        <v>34850</v>
      </c>
      <c r="N54" s="46"/>
      <c r="O54" s="46"/>
      <c r="P54" s="46"/>
      <c r="Q54" s="46"/>
      <c r="R54" s="46">
        <f t="shared" si="5"/>
        <v>13314.01</v>
      </c>
      <c r="S54" s="46">
        <f t="shared" si="5"/>
        <v>3336.28</v>
      </c>
      <c r="T54" s="46">
        <f t="shared" si="3"/>
        <v>31513.72</v>
      </c>
      <c r="U54" s="65"/>
      <c r="V54" s="69"/>
      <c r="W54" s="69"/>
      <c r="Y54" s="46">
        <f t="shared" si="4"/>
        <v>0</v>
      </c>
    </row>
    <row r="55" spans="2:25" ht="15" hidden="1" customHeight="1" outlineLevel="2" x14ac:dyDescent="0.25">
      <c r="B55" s="38"/>
      <c r="C55" s="30"/>
      <c r="D55" s="38">
        <v>5910</v>
      </c>
      <c r="E55" s="15" t="s">
        <v>61</v>
      </c>
      <c r="F55" s="46">
        <v>1500</v>
      </c>
      <c r="G55" s="46"/>
      <c r="H55" s="46">
        <v>0</v>
      </c>
      <c r="I55" s="46">
        <v>0</v>
      </c>
      <c r="J55" s="46">
        <v>1500</v>
      </c>
      <c r="K55" s="46">
        <f t="shared" si="1"/>
        <v>1500</v>
      </c>
      <c r="L55" s="25"/>
      <c r="M55" s="46">
        <f t="shared" si="2"/>
        <v>1500</v>
      </c>
      <c r="N55" s="46"/>
      <c r="O55" s="46"/>
      <c r="P55" s="46"/>
      <c r="Q55" s="46"/>
      <c r="R55" s="46">
        <f t="shared" si="5"/>
        <v>0</v>
      </c>
      <c r="S55" s="46">
        <f t="shared" si="5"/>
        <v>0</v>
      </c>
      <c r="T55" s="46">
        <f t="shared" si="3"/>
        <v>1500</v>
      </c>
      <c r="U55" s="65"/>
      <c r="V55" s="69"/>
      <c r="W55" s="69"/>
      <c r="Y55" s="46">
        <f t="shared" si="4"/>
        <v>0</v>
      </c>
    </row>
    <row r="56" spans="2:25" ht="15" hidden="1" customHeight="1" outlineLevel="2" x14ac:dyDescent="0.25">
      <c r="B56" s="38"/>
      <c r="C56" s="30"/>
      <c r="D56" s="38">
        <v>2930</v>
      </c>
      <c r="E56" s="15" t="s">
        <v>99</v>
      </c>
      <c r="F56" s="46">
        <v>532.80999999999995</v>
      </c>
      <c r="G56" s="46"/>
      <c r="H56" s="46">
        <v>0</v>
      </c>
      <c r="I56" s="46">
        <v>0</v>
      </c>
      <c r="J56" s="46">
        <v>532.80999999999995</v>
      </c>
      <c r="K56" s="46">
        <f t="shared" si="1"/>
        <v>532.80999999999995</v>
      </c>
      <c r="L56" s="25"/>
      <c r="M56" s="46">
        <f t="shared" si="2"/>
        <v>532.80999999999995</v>
      </c>
      <c r="N56" s="46"/>
      <c r="O56" s="46"/>
      <c r="P56" s="46"/>
      <c r="Q56" s="46"/>
      <c r="R56" s="46">
        <f t="shared" si="5"/>
        <v>0</v>
      </c>
      <c r="S56" s="46">
        <f t="shared" si="5"/>
        <v>0</v>
      </c>
      <c r="T56" s="46">
        <f t="shared" si="3"/>
        <v>532.80999999999995</v>
      </c>
      <c r="U56" s="65"/>
      <c r="V56" s="69"/>
      <c r="W56" s="69"/>
      <c r="Y56" s="46">
        <f t="shared" si="4"/>
        <v>0</v>
      </c>
    </row>
    <row r="57" spans="2:25" ht="15" hidden="1" customHeight="1" outlineLevel="2" x14ac:dyDescent="0.25">
      <c r="B57" s="38"/>
      <c r="C57" s="30"/>
      <c r="D57" s="38">
        <v>2990</v>
      </c>
      <c r="E57" s="15" t="s">
        <v>145</v>
      </c>
      <c r="F57" s="46">
        <v>6000</v>
      </c>
      <c r="G57" s="46"/>
      <c r="H57" s="46">
        <v>3244.34</v>
      </c>
      <c r="I57" s="46">
        <v>0</v>
      </c>
      <c r="J57" s="46">
        <v>6000</v>
      </c>
      <c r="K57" s="46">
        <f t="shared" si="1"/>
        <v>6000</v>
      </c>
      <c r="L57" s="25"/>
      <c r="M57" s="46">
        <f t="shared" si="2"/>
        <v>6000</v>
      </c>
      <c r="N57" s="46"/>
      <c r="O57" s="46"/>
      <c r="P57" s="46"/>
      <c r="Q57" s="46"/>
      <c r="R57" s="46">
        <f t="shared" si="5"/>
        <v>3244.34</v>
      </c>
      <c r="S57" s="46">
        <f t="shared" si="5"/>
        <v>0</v>
      </c>
      <c r="T57" s="46">
        <f t="shared" si="3"/>
        <v>6000</v>
      </c>
      <c r="U57" s="65"/>
      <c r="V57" s="69"/>
      <c r="W57" s="69"/>
      <c r="Y57" s="46">
        <f t="shared" si="4"/>
        <v>0</v>
      </c>
    </row>
    <row r="58" spans="2:25" ht="15" hidden="1" customHeight="1" outlineLevel="2" x14ac:dyDescent="0.25">
      <c r="B58" s="38"/>
      <c r="C58" s="30"/>
      <c r="D58" s="38">
        <v>5110</v>
      </c>
      <c r="E58" s="15" t="s">
        <v>48</v>
      </c>
      <c r="F58" s="46">
        <v>71400</v>
      </c>
      <c r="G58" s="46"/>
      <c r="H58" s="46">
        <v>61609.919999999998</v>
      </c>
      <c r="I58" s="46">
        <v>0</v>
      </c>
      <c r="J58" s="46">
        <v>71400</v>
      </c>
      <c r="K58" s="46">
        <f t="shared" si="1"/>
        <v>71400</v>
      </c>
      <c r="L58" s="25"/>
      <c r="M58" s="46">
        <f t="shared" si="2"/>
        <v>71400</v>
      </c>
      <c r="N58" s="46"/>
      <c r="O58" s="46"/>
      <c r="P58" s="46"/>
      <c r="Q58" s="46"/>
      <c r="R58" s="46">
        <f t="shared" si="5"/>
        <v>61609.919999999998</v>
      </c>
      <c r="S58" s="46">
        <f t="shared" si="5"/>
        <v>0</v>
      </c>
      <c r="T58" s="46">
        <f t="shared" si="3"/>
        <v>71400</v>
      </c>
      <c r="U58" s="65"/>
      <c r="V58" s="69"/>
      <c r="W58" s="69"/>
      <c r="Y58" s="46">
        <f t="shared" si="4"/>
        <v>0</v>
      </c>
    </row>
    <row r="59" spans="2:25" hidden="1" outlineLevel="1" collapsed="1" x14ac:dyDescent="0.25">
      <c r="B59" s="38">
        <v>16002</v>
      </c>
      <c r="C59" s="30" t="s">
        <v>227</v>
      </c>
      <c r="D59" s="38">
        <v>2110</v>
      </c>
      <c r="E59" s="15" t="s">
        <v>78</v>
      </c>
      <c r="F59" s="46">
        <v>18408.270000000004</v>
      </c>
      <c r="G59" s="46"/>
      <c r="H59" s="46">
        <v>1758.23</v>
      </c>
      <c r="I59" s="46">
        <v>16650.060000000001</v>
      </c>
      <c r="J59" s="46">
        <v>1758.2100000000028</v>
      </c>
      <c r="K59" s="46">
        <f t="shared" si="1"/>
        <v>1758.2100000000028</v>
      </c>
      <c r="L59" s="25"/>
      <c r="M59" s="46">
        <f t="shared" si="2"/>
        <v>18408.270000000004</v>
      </c>
      <c r="N59" s="46"/>
      <c r="O59" s="46"/>
      <c r="P59" s="46"/>
      <c r="Q59" s="46"/>
      <c r="R59" s="46">
        <f t="shared" si="5"/>
        <v>1758.23</v>
      </c>
      <c r="S59" s="46">
        <f t="shared" si="5"/>
        <v>16650.060000000001</v>
      </c>
      <c r="T59" s="46">
        <f t="shared" si="3"/>
        <v>1758.2100000000028</v>
      </c>
      <c r="U59" s="65"/>
      <c r="V59" s="69"/>
      <c r="W59" s="69"/>
      <c r="Y59" s="46">
        <f t="shared" si="4"/>
        <v>0</v>
      </c>
    </row>
    <row r="60" spans="2:25" ht="15" hidden="1" customHeight="1" outlineLevel="2" x14ac:dyDescent="0.25">
      <c r="B60" s="38"/>
      <c r="C60" s="30"/>
      <c r="D60" s="38">
        <v>2120</v>
      </c>
      <c r="E60" s="15" t="s">
        <v>85</v>
      </c>
      <c r="F60" s="46">
        <v>522</v>
      </c>
      <c r="G60" s="46"/>
      <c r="H60" s="46">
        <v>0</v>
      </c>
      <c r="I60" s="46">
        <v>458.2</v>
      </c>
      <c r="J60" s="46">
        <v>63.800000000000011</v>
      </c>
      <c r="K60" s="46">
        <f t="shared" si="1"/>
        <v>63.800000000000011</v>
      </c>
      <c r="L60" s="25"/>
      <c r="M60" s="46">
        <f t="shared" si="2"/>
        <v>522</v>
      </c>
      <c r="N60" s="46"/>
      <c r="O60" s="46"/>
      <c r="P60" s="46"/>
      <c r="Q60" s="46"/>
      <c r="R60" s="46">
        <f t="shared" si="5"/>
        <v>0</v>
      </c>
      <c r="S60" s="46">
        <f t="shared" si="5"/>
        <v>458.2</v>
      </c>
      <c r="T60" s="46">
        <f t="shared" si="3"/>
        <v>63.800000000000011</v>
      </c>
      <c r="U60" s="65"/>
      <c r="V60" s="69"/>
      <c r="W60" s="69"/>
      <c r="Y60" s="46">
        <f t="shared" si="4"/>
        <v>0</v>
      </c>
    </row>
    <row r="61" spans="2:25" ht="15" hidden="1" customHeight="1" outlineLevel="2" x14ac:dyDescent="0.25">
      <c r="B61" s="38"/>
      <c r="C61" s="30"/>
      <c r="D61" s="38">
        <v>2140</v>
      </c>
      <c r="E61" s="15" t="s">
        <v>125</v>
      </c>
      <c r="F61" s="46">
        <v>4640</v>
      </c>
      <c r="G61" s="46"/>
      <c r="H61" s="46">
        <v>0</v>
      </c>
      <c r="I61" s="46">
        <v>3201.6</v>
      </c>
      <c r="J61" s="46">
        <v>1438.4</v>
      </c>
      <c r="K61" s="46">
        <f t="shared" si="1"/>
        <v>1438.4</v>
      </c>
      <c r="L61" s="25"/>
      <c r="M61" s="46">
        <f t="shared" si="2"/>
        <v>4640</v>
      </c>
      <c r="N61" s="46"/>
      <c r="O61" s="46"/>
      <c r="P61" s="46"/>
      <c r="Q61" s="46"/>
      <c r="R61" s="46">
        <f t="shared" si="5"/>
        <v>0</v>
      </c>
      <c r="S61" s="46">
        <f t="shared" si="5"/>
        <v>3201.6</v>
      </c>
      <c r="T61" s="46">
        <f t="shared" si="3"/>
        <v>1438.4</v>
      </c>
      <c r="U61" s="65"/>
      <c r="V61" s="69"/>
      <c r="W61" s="69"/>
      <c r="Y61" s="46">
        <f t="shared" si="4"/>
        <v>0</v>
      </c>
    </row>
    <row r="62" spans="2:25" ht="15" hidden="1" customHeight="1" outlineLevel="2" x14ac:dyDescent="0.25">
      <c r="B62" s="38"/>
      <c r="C62" s="30"/>
      <c r="D62" s="38">
        <v>2160</v>
      </c>
      <c r="E62" s="15" t="s">
        <v>13</v>
      </c>
      <c r="F62" s="46">
        <v>1363</v>
      </c>
      <c r="G62" s="46"/>
      <c r="H62" s="46">
        <v>0</v>
      </c>
      <c r="I62" s="46">
        <v>1212.27</v>
      </c>
      <c r="J62" s="46">
        <v>150.73000000000002</v>
      </c>
      <c r="K62" s="46">
        <f t="shared" si="1"/>
        <v>150.73000000000002</v>
      </c>
      <c r="L62" s="25"/>
      <c r="M62" s="46">
        <f t="shared" si="2"/>
        <v>1363</v>
      </c>
      <c r="N62" s="46"/>
      <c r="O62" s="46"/>
      <c r="P62" s="46"/>
      <c r="Q62" s="46"/>
      <c r="R62" s="46">
        <f t="shared" si="5"/>
        <v>0</v>
      </c>
      <c r="S62" s="46">
        <f t="shared" si="5"/>
        <v>1212.27</v>
      </c>
      <c r="T62" s="46">
        <f t="shared" si="3"/>
        <v>150.73000000000002</v>
      </c>
      <c r="U62" s="65"/>
      <c r="V62" s="69"/>
      <c r="W62" s="69"/>
      <c r="Y62" s="46">
        <f t="shared" si="4"/>
        <v>0</v>
      </c>
    </row>
    <row r="63" spans="2:25" ht="15" hidden="1" customHeight="1" outlineLevel="2" x14ac:dyDescent="0.25">
      <c r="B63" s="38"/>
      <c r="C63" s="30"/>
      <c r="D63" s="38">
        <v>2210</v>
      </c>
      <c r="E63" s="15" t="s">
        <v>14</v>
      </c>
      <c r="F63" s="46">
        <v>62252.579999999987</v>
      </c>
      <c r="G63" s="46"/>
      <c r="H63" s="46">
        <v>0</v>
      </c>
      <c r="I63" s="46">
        <v>61845.979999999996</v>
      </c>
      <c r="J63" s="46">
        <v>406.59999999999127</v>
      </c>
      <c r="K63" s="46">
        <f t="shared" si="1"/>
        <v>406.59999999999127</v>
      </c>
      <c r="L63" s="25"/>
      <c r="M63" s="46">
        <f t="shared" si="2"/>
        <v>62252.579999999987</v>
      </c>
      <c r="N63" s="46"/>
      <c r="O63" s="46"/>
      <c r="P63" s="46"/>
      <c r="Q63" s="46"/>
      <c r="R63" s="46">
        <f t="shared" si="5"/>
        <v>0</v>
      </c>
      <c r="S63" s="46">
        <f t="shared" si="5"/>
        <v>61845.979999999996</v>
      </c>
      <c r="T63" s="46">
        <f t="shared" si="3"/>
        <v>406.59999999999127</v>
      </c>
      <c r="U63" s="65"/>
      <c r="V63" s="69"/>
      <c r="W63" s="69"/>
      <c r="Y63" s="46">
        <f t="shared" si="4"/>
        <v>0</v>
      </c>
    </row>
    <row r="64" spans="2:25" ht="15" hidden="1" customHeight="1" outlineLevel="2" x14ac:dyDescent="0.25">
      <c r="B64" s="38"/>
      <c r="C64" s="30"/>
      <c r="D64" s="38">
        <v>2740</v>
      </c>
      <c r="E64" s="15" t="s">
        <v>21</v>
      </c>
      <c r="F64" s="46">
        <v>279.99999999999989</v>
      </c>
      <c r="G64" s="46"/>
      <c r="H64" s="46">
        <v>9.0399999999999991</v>
      </c>
      <c r="I64" s="46">
        <v>8.6300000000000008</v>
      </c>
      <c r="J64" s="46">
        <v>271.36999999999989</v>
      </c>
      <c r="K64" s="46">
        <f t="shared" si="1"/>
        <v>271.36999999999989</v>
      </c>
      <c r="L64" s="25"/>
      <c r="M64" s="46">
        <f t="shared" si="2"/>
        <v>279.99999999999989</v>
      </c>
      <c r="N64" s="46"/>
      <c r="O64" s="46"/>
      <c r="P64" s="46"/>
      <c r="Q64" s="46"/>
      <c r="R64" s="46">
        <f t="shared" si="5"/>
        <v>9.0399999999999991</v>
      </c>
      <c r="S64" s="46">
        <f t="shared" si="5"/>
        <v>8.6300000000000008</v>
      </c>
      <c r="T64" s="46">
        <f t="shared" si="3"/>
        <v>271.36999999999989</v>
      </c>
      <c r="U64" s="65"/>
      <c r="V64" s="69"/>
      <c r="W64" s="69"/>
      <c r="Y64" s="46">
        <f t="shared" si="4"/>
        <v>0</v>
      </c>
    </row>
    <row r="65" spans="2:25" ht="15" hidden="1" customHeight="1" outlineLevel="2" x14ac:dyDescent="0.25">
      <c r="B65" s="38"/>
      <c r="C65" s="30"/>
      <c r="D65" s="38">
        <v>2910</v>
      </c>
      <c r="E65" s="15" t="s">
        <v>22</v>
      </c>
      <c r="F65" s="46">
        <v>0</v>
      </c>
      <c r="G65" s="46"/>
      <c r="H65" s="46">
        <v>0</v>
      </c>
      <c r="I65" s="46">
        <v>0</v>
      </c>
      <c r="J65" s="46">
        <v>0</v>
      </c>
      <c r="K65" s="46">
        <f t="shared" si="1"/>
        <v>0</v>
      </c>
      <c r="L65" s="25"/>
      <c r="M65" s="46">
        <f t="shared" si="2"/>
        <v>0</v>
      </c>
      <c r="N65" s="46"/>
      <c r="O65" s="46"/>
      <c r="P65" s="46"/>
      <c r="Q65" s="46"/>
      <c r="R65" s="46">
        <f t="shared" si="5"/>
        <v>0</v>
      </c>
      <c r="S65" s="46">
        <f t="shared" si="5"/>
        <v>0</v>
      </c>
      <c r="T65" s="46">
        <f t="shared" si="3"/>
        <v>0</v>
      </c>
      <c r="U65" s="65"/>
      <c r="V65" s="69"/>
      <c r="W65" s="69"/>
      <c r="Y65" s="46">
        <f t="shared" si="4"/>
        <v>0</v>
      </c>
    </row>
    <row r="66" spans="2:25" ht="15" hidden="1" customHeight="1" outlineLevel="2" x14ac:dyDescent="0.25">
      <c r="B66" s="38"/>
      <c r="C66" s="30"/>
      <c r="D66" s="38">
        <v>3250</v>
      </c>
      <c r="E66" s="15" t="s">
        <v>27</v>
      </c>
      <c r="F66" s="46">
        <v>127660</v>
      </c>
      <c r="G66" s="46"/>
      <c r="H66" s="46">
        <v>106480</v>
      </c>
      <c r="I66" s="46">
        <v>11500</v>
      </c>
      <c r="J66" s="46">
        <v>116160</v>
      </c>
      <c r="K66" s="46">
        <f t="shared" si="1"/>
        <v>116160</v>
      </c>
      <c r="L66" s="25"/>
      <c r="M66" s="46">
        <f t="shared" si="2"/>
        <v>127660</v>
      </c>
      <c r="N66" s="46"/>
      <c r="O66" s="46"/>
      <c r="P66" s="46"/>
      <c r="Q66" s="46"/>
      <c r="R66" s="46">
        <f t="shared" si="5"/>
        <v>106480</v>
      </c>
      <c r="S66" s="46">
        <f t="shared" si="5"/>
        <v>11500</v>
      </c>
      <c r="T66" s="46">
        <f t="shared" si="3"/>
        <v>116160</v>
      </c>
      <c r="U66" s="65"/>
      <c r="V66" s="69"/>
      <c r="W66" s="69"/>
      <c r="Y66" s="46">
        <f t="shared" si="4"/>
        <v>0</v>
      </c>
    </row>
    <row r="67" spans="2:25" ht="15" hidden="1" customHeight="1" outlineLevel="2" x14ac:dyDescent="0.25">
      <c r="B67" s="38"/>
      <c r="C67" s="30"/>
      <c r="D67" s="38">
        <v>3290</v>
      </c>
      <c r="E67" s="15" t="s">
        <v>29</v>
      </c>
      <c r="F67" s="46">
        <v>215543.88999999998</v>
      </c>
      <c r="G67" s="46"/>
      <c r="H67" s="46">
        <v>0</v>
      </c>
      <c r="I67" s="46">
        <v>210621.19999999998</v>
      </c>
      <c r="J67" s="46">
        <v>4922.6900000000023</v>
      </c>
      <c r="K67" s="46">
        <f t="shared" si="1"/>
        <v>4922.6900000000023</v>
      </c>
      <c r="L67" s="25"/>
      <c r="M67" s="46">
        <f t="shared" si="2"/>
        <v>215543.88999999998</v>
      </c>
      <c r="N67" s="46"/>
      <c r="O67" s="46"/>
      <c r="P67" s="46"/>
      <c r="Q67" s="46"/>
      <c r="R67" s="46">
        <f t="shared" si="5"/>
        <v>0</v>
      </c>
      <c r="S67" s="46">
        <f t="shared" si="5"/>
        <v>210621.19999999998</v>
      </c>
      <c r="T67" s="46">
        <f t="shared" si="3"/>
        <v>4922.6900000000023</v>
      </c>
      <c r="U67" s="65"/>
      <c r="V67" s="69"/>
      <c r="W67" s="69"/>
      <c r="Y67" s="46">
        <f t="shared" si="4"/>
        <v>0</v>
      </c>
    </row>
    <row r="68" spans="2:25" ht="15" hidden="1" customHeight="1" outlineLevel="2" x14ac:dyDescent="0.25">
      <c r="B68" s="38"/>
      <c r="C68" s="30"/>
      <c r="D68" s="38">
        <v>3850</v>
      </c>
      <c r="E68" s="15" t="s">
        <v>40</v>
      </c>
      <c r="F68" s="46">
        <v>90959.53</v>
      </c>
      <c r="G68" s="46"/>
      <c r="H68" s="46">
        <v>14434.34</v>
      </c>
      <c r="I68" s="46">
        <v>64288.94</v>
      </c>
      <c r="J68" s="46">
        <v>26670.589999999997</v>
      </c>
      <c r="K68" s="46">
        <f t="shared" si="1"/>
        <v>26670.589999999997</v>
      </c>
      <c r="L68" s="25"/>
      <c r="M68" s="46">
        <f t="shared" si="2"/>
        <v>90959.53</v>
      </c>
      <c r="N68" s="46"/>
      <c r="O68" s="46"/>
      <c r="P68" s="46"/>
      <c r="Q68" s="46"/>
      <c r="R68" s="46">
        <f t="shared" si="5"/>
        <v>14434.34</v>
      </c>
      <c r="S68" s="46">
        <f t="shared" si="5"/>
        <v>64288.94</v>
      </c>
      <c r="T68" s="46">
        <f t="shared" si="3"/>
        <v>26670.589999999997</v>
      </c>
      <c r="U68" s="65"/>
      <c r="V68" s="69"/>
      <c r="W68" s="69"/>
      <c r="Y68" s="46">
        <f t="shared" si="4"/>
        <v>0</v>
      </c>
    </row>
    <row r="69" spans="2:25" ht="15" hidden="1" customHeight="1" outlineLevel="2" x14ac:dyDescent="0.25">
      <c r="B69" s="38"/>
      <c r="C69" s="30"/>
      <c r="D69" s="38">
        <v>4420</v>
      </c>
      <c r="E69" s="15" t="s">
        <v>225</v>
      </c>
      <c r="F69" s="46">
        <v>4849377.8900000006</v>
      </c>
      <c r="G69" s="46"/>
      <c r="H69" s="46">
        <v>0</v>
      </c>
      <c r="I69" s="46">
        <v>4301270</v>
      </c>
      <c r="J69" s="46">
        <v>548107.8900000006</v>
      </c>
      <c r="K69" s="46">
        <f t="shared" si="1"/>
        <v>548107.8900000006</v>
      </c>
      <c r="L69" s="25"/>
      <c r="M69" s="46">
        <f t="shared" si="2"/>
        <v>4849377.8900000006</v>
      </c>
      <c r="N69" s="46"/>
      <c r="O69" s="46"/>
      <c r="P69" s="46"/>
      <c r="Q69" s="46"/>
      <c r="R69" s="46">
        <f t="shared" si="5"/>
        <v>0</v>
      </c>
      <c r="S69" s="46">
        <f t="shared" si="5"/>
        <v>4301270</v>
      </c>
      <c r="T69" s="46">
        <f t="shared" si="3"/>
        <v>548107.8900000006</v>
      </c>
      <c r="U69" s="65"/>
      <c r="V69" s="69"/>
      <c r="W69" s="69"/>
      <c r="Y69" s="46">
        <f t="shared" si="4"/>
        <v>0</v>
      </c>
    </row>
    <row r="70" spans="2:25" ht="15" hidden="1" customHeight="1" outlineLevel="2" x14ac:dyDescent="0.25">
      <c r="B70" s="38"/>
      <c r="C70" s="30"/>
      <c r="D70" s="38">
        <v>4412</v>
      </c>
      <c r="E70" s="15" t="s">
        <v>45</v>
      </c>
      <c r="F70" s="46">
        <v>25445</v>
      </c>
      <c r="G70" s="46"/>
      <c r="H70" s="46">
        <v>0</v>
      </c>
      <c r="I70" s="46">
        <v>25445</v>
      </c>
      <c r="J70" s="46">
        <v>0</v>
      </c>
      <c r="K70" s="46">
        <f t="shared" si="1"/>
        <v>0</v>
      </c>
      <c r="L70" s="25"/>
      <c r="M70" s="46">
        <f t="shared" si="2"/>
        <v>25445</v>
      </c>
      <c r="N70" s="46"/>
      <c r="O70" s="46"/>
      <c r="P70" s="46"/>
      <c r="Q70" s="46"/>
      <c r="R70" s="46">
        <f t="shared" si="5"/>
        <v>0</v>
      </c>
      <c r="S70" s="46">
        <f t="shared" si="5"/>
        <v>25445</v>
      </c>
      <c r="T70" s="46">
        <f t="shared" si="3"/>
        <v>0</v>
      </c>
      <c r="U70" s="65"/>
      <c r="V70" s="69"/>
      <c r="W70" s="69"/>
      <c r="Y70" s="46">
        <f t="shared" si="4"/>
        <v>0</v>
      </c>
    </row>
    <row r="71" spans="2:25" ht="15" hidden="1" customHeight="1" outlineLevel="2" x14ac:dyDescent="0.25">
      <c r="B71" s="38"/>
      <c r="C71" s="30"/>
      <c r="D71" s="38">
        <v>4411</v>
      </c>
      <c r="E71" s="15" t="s">
        <v>217</v>
      </c>
      <c r="F71" s="46">
        <v>122725.20999999999</v>
      </c>
      <c r="G71" s="46"/>
      <c r="H71" s="46">
        <v>0</v>
      </c>
      <c r="I71" s="46">
        <v>122725.21</v>
      </c>
      <c r="J71" s="46">
        <v>0</v>
      </c>
      <c r="K71" s="46">
        <f t="shared" si="1"/>
        <v>0</v>
      </c>
      <c r="L71" s="25"/>
      <c r="M71" s="46">
        <f t="shared" si="2"/>
        <v>122725.20999999999</v>
      </c>
      <c r="N71" s="46"/>
      <c r="O71" s="46"/>
      <c r="P71" s="46"/>
      <c r="Q71" s="46"/>
      <c r="R71" s="46">
        <f t="shared" si="5"/>
        <v>0</v>
      </c>
      <c r="S71" s="46">
        <f t="shared" si="5"/>
        <v>122725.21</v>
      </c>
      <c r="T71" s="46">
        <f t="shared" si="3"/>
        <v>0</v>
      </c>
      <c r="U71" s="65"/>
      <c r="V71" s="69"/>
      <c r="W71" s="69"/>
      <c r="Y71" s="46">
        <f t="shared" si="4"/>
        <v>0</v>
      </c>
    </row>
    <row r="72" spans="2:25" hidden="1" outlineLevel="1" collapsed="1" x14ac:dyDescent="0.25">
      <c r="B72" s="38">
        <v>16003</v>
      </c>
      <c r="C72" s="30" t="s">
        <v>228</v>
      </c>
      <c r="D72" s="38">
        <v>2110</v>
      </c>
      <c r="E72" s="15" t="s">
        <v>78</v>
      </c>
      <c r="F72" s="46">
        <v>13841.07</v>
      </c>
      <c r="G72" s="46"/>
      <c r="H72" s="46">
        <v>0</v>
      </c>
      <c r="I72" s="46">
        <v>13841.08</v>
      </c>
      <c r="J72" s="46">
        <v>-1.0000000000218279E-2</v>
      </c>
      <c r="K72" s="46">
        <f t="shared" si="1"/>
        <v>-1.0000000000218279E-2</v>
      </c>
      <c r="L72" s="25"/>
      <c r="M72" s="46">
        <f t="shared" si="2"/>
        <v>13841.07</v>
      </c>
      <c r="N72" s="46"/>
      <c r="O72" s="46"/>
      <c r="P72" s="46"/>
      <c r="Q72" s="46"/>
      <c r="R72" s="46">
        <f t="shared" si="5"/>
        <v>0</v>
      </c>
      <c r="S72" s="46">
        <f t="shared" si="5"/>
        <v>13841.08</v>
      </c>
      <c r="T72" s="46">
        <f t="shared" si="3"/>
        <v>-1.0000000000218279E-2</v>
      </c>
      <c r="U72" s="65"/>
      <c r="V72" s="69"/>
      <c r="W72" s="69"/>
      <c r="Y72" s="46">
        <f t="shared" si="4"/>
        <v>0</v>
      </c>
    </row>
    <row r="73" spans="2:25" ht="15" hidden="1" customHeight="1" outlineLevel="2" x14ac:dyDescent="0.25">
      <c r="B73" s="38"/>
      <c r="C73" s="30"/>
      <c r="D73" s="38">
        <v>2150</v>
      </c>
      <c r="E73" s="15" t="s">
        <v>118</v>
      </c>
      <c r="F73" s="46">
        <v>0</v>
      </c>
      <c r="G73" s="46"/>
      <c r="H73" s="46">
        <v>0</v>
      </c>
      <c r="I73" s="46">
        <v>0</v>
      </c>
      <c r="J73" s="46">
        <v>0</v>
      </c>
      <c r="K73" s="46">
        <f t="shared" si="1"/>
        <v>0</v>
      </c>
      <c r="L73" s="25"/>
      <c r="M73" s="46">
        <f t="shared" si="2"/>
        <v>0</v>
      </c>
      <c r="N73" s="46"/>
      <c r="O73" s="46"/>
      <c r="P73" s="46"/>
      <c r="Q73" s="46"/>
      <c r="R73" s="46">
        <f t="shared" si="5"/>
        <v>0</v>
      </c>
      <c r="S73" s="46">
        <f t="shared" si="5"/>
        <v>0</v>
      </c>
      <c r="T73" s="46">
        <f t="shared" si="3"/>
        <v>0</v>
      </c>
      <c r="U73" s="65"/>
      <c r="V73" s="69"/>
      <c r="W73" s="69"/>
      <c r="Y73" s="46">
        <f t="shared" si="4"/>
        <v>0</v>
      </c>
    </row>
    <row r="74" spans="2:25" ht="15" hidden="1" customHeight="1" outlineLevel="2" x14ac:dyDescent="0.25">
      <c r="B74" s="38"/>
      <c r="C74" s="30"/>
      <c r="D74" s="38">
        <v>2210</v>
      </c>
      <c r="E74" s="15" t="s">
        <v>14</v>
      </c>
      <c r="F74" s="46">
        <v>6500</v>
      </c>
      <c r="G74" s="46"/>
      <c r="H74" s="46">
        <v>0</v>
      </c>
      <c r="I74" s="46">
        <v>0</v>
      </c>
      <c r="J74" s="46">
        <v>6500</v>
      </c>
      <c r="K74" s="46">
        <f t="shared" si="1"/>
        <v>6500</v>
      </c>
      <c r="L74" s="25"/>
      <c r="M74" s="46">
        <f t="shared" si="2"/>
        <v>6500</v>
      </c>
      <c r="N74" s="46"/>
      <c r="O74" s="46"/>
      <c r="P74" s="46"/>
      <c r="Q74" s="46"/>
      <c r="R74" s="46">
        <f t="shared" si="5"/>
        <v>0</v>
      </c>
      <c r="S74" s="46">
        <f t="shared" si="5"/>
        <v>0</v>
      </c>
      <c r="T74" s="46">
        <f t="shared" si="3"/>
        <v>6500</v>
      </c>
      <c r="U74" s="65"/>
      <c r="V74" s="69"/>
      <c r="W74" s="69"/>
      <c r="Y74" s="46">
        <f t="shared" si="4"/>
        <v>0</v>
      </c>
    </row>
    <row r="75" spans="2:25" ht="15" hidden="1" customHeight="1" outlineLevel="2" x14ac:dyDescent="0.25">
      <c r="B75" s="38"/>
      <c r="C75" s="30"/>
      <c r="D75" s="38">
        <v>2420</v>
      </c>
      <c r="E75" s="15" t="s">
        <v>15</v>
      </c>
      <c r="F75" s="46">
        <v>0</v>
      </c>
      <c r="G75" s="46"/>
      <c r="H75" s="46">
        <v>0</v>
      </c>
      <c r="I75" s="46">
        <v>0</v>
      </c>
      <c r="J75" s="46">
        <v>0</v>
      </c>
      <c r="K75" s="46">
        <f t="shared" si="1"/>
        <v>0</v>
      </c>
      <c r="L75" s="25"/>
      <c r="M75" s="46">
        <f t="shared" si="2"/>
        <v>0</v>
      </c>
      <c r="N75" s="46"/>
      <c r="O75" s="46"/>
      <c r="P75" s="46"/>
      <c r="Q75" s="46"/>
      <c r="R75" s="46">
        <f t="shared" si="5"/>
        <v>0</v>
      </c>
      <c r="S75" s="46">
        <f t="shared" si="5"/>
        <v>0</v>
      </c>
      <c r="T75" s="46">
        <f t="shared" si="3"/>
        <v>0</v>
      </c>
      <c r="U75" s="65"/>
      <c r="V75" s="69"/>
      <c r="W75" s="69"/>
      <c r="Y75" s="46">
        <f t="shared" si="4"/>
        <v>0</v>
      </c>
    </row>
    <row r="76" spans="2:25" ht="15" hidden="1" customHeight="1" outlineLevel="2" x14ac:dyDescent="0.25">
      <c r="B76" s="38"/>
      <c r="C76" s="30"/>
      <c r="D76" s="38">
        <v>2430</v>
      </c>
      <c r="E76" s="15" t="s">
        <v>16</v>
      </c>
      <c r="F76" s="46">
        <v>0</v>
      </c>
      <c r="G76" s="46"/>
      <c r="H76" s="46">
        <v>0</v>
      </c>
      <c r="I76" s="46">
        <v>0</v>
      </c>
      <c r="J76" s="46">
        <v>0</v>
      </c>
      <c r="K76" s="46">
        <f t="shared" si="1"/>
        <v>0</v>
      </c>
      <c r="L76" s="25"/>
      <c r="M76" s="46">
        <f t="shared" si="2"/>
        <v>0</v>
      </c>
      <c r="N76" s="46"/>
      <c r="O76" s="46"/>
      <c r="P76" s="46"/>
      <c r="Q76" s="46"/>
      <c r="R76" s="46">
        <f t="shared" si="5"/>
        <v>0</v>
      </c>
      <c r="S76" s="46">
        <f t="shared" si="5"/>
        <v>0</v>
      </c>
      <c r="T76" s="46">
        <f t="shared" si="3"/>
        <v>0</v>
      </c>
      <c r="U76" s="65"/>
      <c r="V76" s="69"/>
      <c r="W76" s="69"/>
      <c r="Y76" s="46">
        <f t="shared" si="4"/>
        <v>0</v>
      </c>
    </row>
    <row r="77" spans="2:25" ht="15" hidden="1" customHeight="1" outlineLevel="2" x14ac:dyDescent="0.25">
      <c r="B77" s="38"/>
      <c r="C77" s="30"/>
      <c r="D77" s="38">
        <v>2490</v>
      </c>
      <c r="E77" s="15" t="s">
        <v>123</v>
      </c>
      <c r="F77" s="46">
        <v>655.9900000000016</v>
      </c>
      <c r="G77" s="46"/>
      <c r="H77" s="46">
        <v>655.99</v>
      </c>
      <c r="I77" s="46">
        <v>0</v>
      </c>
      <c r="J77" s="46">
        <v>655.9900000000016</v>
      </c>
      <c r="K77" s="46">
        <f t="shared" si="1"/>
        <v>655.9900000000016</v>
      </c>
      <c r="L77" s="25"/>
      <c r="M77" s="46">
        <f t="shared" si="2"/>
        <v>655.9900000000016</v>
      </c>
      <c r="N77" s="46"/>
      <c r="O77" s="46"/>
      <c r="P77" s="46"/>
      <c r="Q77" s="46"/>
      <c r="R77" s="46">
        <f t="shared" si="5"/>
        <v>655.99</v>
      </c>
      <c r="S77" s="46">
        <f t="shared" si="5"/>
        <v>0</v>
      </c>
      <c r="T77" s="46">
        <f t="shared" si="3"/>
        <v>655.9900000000016</v>
      </c>
      <c r="U77" s="65"/>
      <c r="V77" s="69"/>
      <c r="W77" s="69"/>
      <c r="Y77" s="46">
        <f t="shared" si="4"/>
        <v>0</v>
      </c>
    </row>
    <row r="78" spans="2:25" ht="15" hidden="1" customHeight="1" outlineLevel="2" x14ac:dyDescent="0.25">
      <c r="B78" s="38"/>
      <c r="C78" s="30"/>
      <c r="D78" s="38">
        <v>2710</v>
      </c>
      <c r="E78" s="15" t="s">
        <v>20</v>
      </c>
      <c r="F78" s="46">
        <v>10811.199999999997</v>
      </c>
      <c r="G78" s="46"/>
      <c r="H78" s="46">
        <v>0</v>
      </c>
      <c r="I78" s="46">
        <v>10811.2</v>
      </c>
      <c r="J78" s="46">
        <v>0</v>
      </c>
      <c r="K78" s="46">
        <f t="shared" si="1"/>
        <v>0</v>
      </c>
      <c r="L78" s="25"/>
      <c r="M78" s="46">
        <f t="shared" si="2"/>
        <v>10811.199999999997</v>
      </c>
      <c r="N78" s="46"/>
      <c r="O78" s="46"/>
      <c r="P78" s="46"/>
      <c r="Q78" s="46"/>
      <c r="R78" s="46">
        <f t="shared" si="5"/>
        <v>0</v>
      </c>
      <c r="S78" s="46">
        <f t="shared" si="5"/>
        <v>10811.2</v>
      </c>
      <c r="T78" s="46">
        <f t="shared" si="3"/>
        <v>0</v>
      </c>
      <c r="U78" s="65"/>
      <c r="V78" s="69"/>
      <c r="W78" s="69"/>
      <c r="Y78" s="46">
        <f t="shared" si="4"/>
        <v>0</v>
      </c>
    </row>
    <row r="79" spans="2:25" ht="15" hidden="1" customHeight="1" outlineLevel="2" x14ac:dyDescent="0.25">
      <c r="B79" s="38"/>
      <c r="C79" s="30"/>
      <c r="D79" s="38">
        <v>2740</v>
      </c>
      <c r="E79" s="15" t="s">
        <v>21</v>
      </c>
      <c r="F79" s="46">
        <v>0</v>
      </c>
      <c r="G79" s="46"/>
      <c r="H79" s="46">
        <v>0</v>
      </c>
      <c r="I79" s="46">
        <v>0</v>
      </c>
      <c r="J79" s="46">
        <v>0</v>
      </c>
      <c r="K79" s="46">
        <f t="shared" si="1"/>
        <v>0</v>
      </c>
      <c r="L79" s="25"/>
      <c r="M79" s="46">
        <f t="shared" si="2"/>
        <v>0</v>
      </c>
      <c r="N79" s="46"/>
      <c r="O79" s="46"/>
      <c r="P79" s="46"/>
      <c r="Q79" s="46"/>
      <c r="R79" s="46">
        <f t="shared" si="5"/>
        <v>0</v>
      </c>
      <c r="S79" s="46">
        <f t="shared" si="5"/>
        <v>0</v>
      </c>
      <c r="T79" s="46">
        <f t="shared" si="3"/>
        <v>0</v>
      </c>
      <c r="U79" s="65"/>
      <c r="V79" s="69"/>
      <c r="W79" s="69"/>
      <c r="Y79" s="46">
        <f t="shared" si="4"/>
        <v>0</v>
      </c>
    </row>
    <row r="80" spans="2:25" ht="15" hidden="1" customHeight="1" outlineLevel="2" x14ac:dyDescent="0.25">
      <c r="B80" s="38"/>
      <c r="C80" s="30"/>
      <c r="D80" s="38">
        <v>2910</v>
      </c>
      <c r="E80" s="15" t="s">
        <v>22</v>
      </c>
      <c r="F80" s="46">
        <v>9.9999999983992893E-3</v>
      </c>
      <c r="G80" s="46"/>
      <c r="H80" s="46">
        <v>0</v>
      </c>
      <c r="I80" s="46">
        <v>0</v>
      </c>
      <c r="J80" s="46">
        <v>9.9999999983992893E-3</v>
      </c>
      <c r="K80" s="46">
        <f t="shared" si="1"/>
        <v>9.9999999983992893E-3</v>
      </c>
      <c r="L80" s="25"/>
      <c r="M80" s="46">
        <f t="shared" si="2"/>
        <v>9.9999999983992893E-3</v>
      </c>
      <c r="N80" s="46"/>
      <c r="O80" s="46"/>
      <c r="P80" s="46"/>
      <c r="Q80" s="46"/>
      <c r="R80" s="46">
        <f t="shared" si="5"/>
        <v>0</v>
      </c>
      <c r="S80" s="46">
        <f t="shared" si="5"/>
        <v>0</v>
      </c>
      <c r="T80" s="46">
        <f t="shared" si="3"/>
        <v>9.9999999983992893E-3</v>
      </c>
      <c r="U80" s="65"/>
      <c r="V80" s="69"/>
      <c r="W80" s="69"/>
      <c r="Y80" s="46">
        <f t="shared" si="4"/>
        <v>0</v>
      </c>
    </row>
    <row r="81" spans="2:25" ht="15" hidden="1" customHeight="1" outlineLevel="2" x14ac:dyDescent="0.25">
      <c r="B81" s="38"/>
      <c r="C81" s="30"/>
      <c r="D81" s="38">
        <v>3250</v>
      </c>
      <c r="E81" s="15" t="s">
        <v>27</v>
      </c>
      <c r="F81" s="46">
        <v>0</v>
      </c>
      <c r="G81" s="46"/>
      <c r="H81" s="46">
        <v>0</v>
      </c>
      <c r="I81" s="46">
        <v>0</v>
      </c>
      <c r="J81" s="46">
        <v>0</v>
      </c>
      <c r="K81" s="46">
        <f t="shared" si="1"/>
        <v>0</v>
      </c>
      <c r="L81" s="25"/>
      <c r="M81" s="46">
        <f t="shared" si="2"/>
        <v>0</v>
      </c>
      <c r="N81" s="46"/>
      <c r="O81" s="46"/>
      <c r="P81" s="46"/>
      <c r="Q81" s="46"/>
      <c r="R81" s="46">
        <f t="shared" si="5"/>
        <v>0</v>
      </c>
      <c r="S81" s="46">
        <f t="shared" si="5"/>
        <v>0</v>
      </c>
      <c r="T81" s="46">
        <f t="shared" si="3"/>
        <v>0</v>
      </c>
      <c r="U81" s="65"/>
      <c r="V81" s="69"/>
      <c r="W81" s="69"/>
      <c r="Y81" s="46">
        <f t="shared" si="4"/>
        <v>0</v>
      </c>
    </row>
    <row r="82" spans="2:25" ht="15" hidden="1" customHeight="1" outlineLevel="2" x14ac:dyDescent="0.25">
      <c r="B82" s="38"/>
      <c r="C82" s="30"/>
      <c r="D82" s="38">
        <v>3290</v>
      </c>
      <c r="E82" s="15" t="s">
        <v>29</v>
      </c>
      <c r="F82" s="46">
        <v>0</v>
      </c>
      <c r="G82" s="46"/>
      <c r="H82" s="46">
        <v>0</v>
      </c>
      <c r="I82" s="46">
        <v>0</v>
      </c>
      <c r="J82" s="46">
        <v>0</v>
      </c>
      <c r="K82" s="46">
        <f t="shared" si="1"/>
        <v>0</v>
      </c>
      <c r="L82" s="25"/>
      <c r="M82" s="46">
        <f t="shared" si="2"/>
        <v>0</v>
      </c>
      <c r="N82" s="46"/>
      <c r="O82" s="46"/>
      <c r="P82" s="46"/>
      <c r="Q82" s="46"/>
      <c r="R82" s="46">
        <f t="shared" si="5"/>
        <v>0</v>
      </c>
      <c r="S82" s="46">
        <f t="shared" si="5"/>
        <v>0</v>
      </c>
      <c r="T82" s="46">
        <f t="shared" si="3"/>
        <v>0</v>
      </c>
      <c r="U82" s="65"/>
      <c r="V82" s="69"/>
      <c r="W82" s="69"/>
      <c r="Y82" s="46">
        <f t="shared" si="4"/>
        <v>0</v>
      </c>
    </row>
    <row r="83" spans="2:25" ht="15" hidden="1" customHeight="1" outlineLevel="2" x14ac:dyDescent="0.25">
      <c r="B83" s="38"/>
      <c r="C83" s="30"/>
      <c r="D83" s="38">
        <v>3390</v>
      </c>
      <c r="E83" s="15" t="s">
        <v>122</v>
      </c>
      <c r="F83" s="46">
        <v>165000</v>
      </c>
      <c r="G83" s="46"/>
      <c r="H83" s="46">
        <v>0</v>
      </c>
      <c r="I83" s="46">
        <v>165000</v>
      </c>
      <c r="J83" s="46">
        <v>0</v>
      </c>
      <c r="K83" s="46">
        <f t="shared" si="1"/>
        <v>0</v>
      </c>
      <c r="L83" s="25"/>
      <c r="M83" s="46">
        <f t="shared" si="2"/>
        <v>165000</v>
      </c>
      <c r="N83" s="46"/>
      <c r="O83" s="46"/>
      <c r="P83" s="46"/>
      <c r="Q83" s="46"/>
      <c r="R83" s="46">
        <f t="shared" si="5"/>
        <v>0</v>
      </c>
      <c r="S83" s="46">
        <f t="shared" si="5"/>
        <v>165000</v>
      </c>
      <c r="T83" s="46">
        <f t="shared" si="3"/>
        <v>0</v>
      </c>
      <c r="U83" s="65"/>
      <c r="V83" s="69"/>
      <c r="W83" s="69"/>
      <c r="Y83" s="46">
        <f t="shared" si="4"/>
        <v>0</v>
      </c>
    </row>
    <row r="84" spans="2:25" ht="15" hidden="1" customHeight="1" outlineLevel="2" x14ac:dyDescent="0.25">
      <c r="B84" s="38"/>
      <c r="C84" s="30"/>
      <c r="D84" s="38">
        <v>3590</v>
      </c>
      <c r="E84" s="15" t="s">
        <v>34</v>
      </c>
      <c r="F84" s="46">
        <v>754</v>
      </c>
      <c r="G84" s="46"/>
      <c r="H84" s="46">
        <v>0</v>
      </c>
      <c r="I84" s="46">
        <v>754</v>
      </c>
      <c r="J84" s="46">
        <v>0</v>
      </c>
      <c r="K84" s="46">
        <f t="shared" si="1"/>
        <v>0</v>
      </c>
      <c r="L84" s="25"/>
      <c r="M84" s="46">
        <f t="shared" si="2"/>
        <v>754</v>
      </c>
      <c r="N84" s="46"/>
      <c r="O84" s="46"/>
      <c r="P84" s="46"/>
      <c r="Q84" s="46"/>
      <c r="R84" s="46">
        <f t="shared" si="5"/>
        <v>0</v>
      </c>
      <c r="S84" s="46">
        <f t="shared" si="5"/>
        <v>754</v>
      </c>
      <c r="T84" s="46">
        <f t="shared" si="3"/>
        <v>0</v>
      </c>
      <c r="U84" s="65"/>
      <c r="V84" s="69"/>
      <c r="W84" s="69"/>
      <c r="Y84" s="46">
        <f t="shared" si="4"/>
        <v>0</v>
      </c>
    </row>
    <row r="85" spans="2:25" ht="15" hidden="1" customHeight="1" outlineLevel="2" x14ac:dyDescent="0.25">
      <c r="B85" s="38"/>
      <c r="C85" s="30"/>
      <c r="D85" s="38">
        <v>3610</v>
      </c>
      <c r="E85" s="15" t="s">
        <v>121</v>
      </c>
      <c r="F85" s="46">
        <v>1080</v>
      </c>
      <c r="G85" s="46"/>
      <c r="H85" s="46">
        <v>0</v>
      </c>
      <c r="I85" s="46">
        <v>0</v>
      </c>
      <c r="J85" s="46">
        <v>1080</v>
      </c>
      <c r="K85" s="46">
        <f t="shared" si="1"/>
        <v>1080</v>
      </c>
      <c r="L85" s="25"/>
      <c r="M85" s="46">
        <f t="shared" si="2"/>
        <v>1080</v>
      </c>
      <c r="N85" s="46"/>
      <c r="O85" s="46"/>
      <c r="P85" s="46"/>
      <c r="Q85" s="46"/>
      <c r="R85" s="46">
        <f t="shared" si="5"/>
        <v>0</v>
      </c>
      <c r="S85" s="46">
        <f t="shared" si="5"/>
        <v>0</v>
      </c>
      <c r="T85" s="46">
        <f t="shared" si="3"/>
        <v>1080</v>
      </c>
      <c r="U85" s="65"/>
      <c r="V85" s="69"/>
      <c r="W85" s="69"/>
      <c r="Y85" s="46">
        <f t="shared" si="4"/>
        <v>0</v>
      </c>
    </row>
    <row r="86" spans="2:25" ht="15" hidden="1" customHeight="1" outlineLevel="2" x14ac:dyDescent="0.25">
      <c r="B86" s="38"/>
      <c r="C86" s="30"/>
      <c r="D86" s="38">
        <v>3720</v>
      </c>
      <c r="E86" s="15" t="s">
        <v>35</v>
      </c>
      <c r="F86" s="46">
        <v>400</v>
      </c>
      <c r="G86" s="46"/>
      <c r="H86" s="46">
        <v>0</v>
      </c>
      <c r="I86" s="46">
        <v>400</v>
      </c>
      <c r="J86" s="46">
        <v>0</v>
      </c>
      <c r="K86" s="46">
        <f t="shared" si="1"/>
        <v>0</v>
      </c>
      <c r="L86" s="25"/>
      <c r="M86" s="46">
        <f t="shared" si="2"/>
        <v>400</v>
      </c>
      <c r="N86" s="46"/>
      <c r="O86" s="46"/>
      <c r="P86" s="46"/>
      <c r="Q86" s="46"/>
      <c r="R86" s="46">
        <f t="shared" si="5"/>
        <v>0</v>
      </c>
      <c r="S86" s="46">
        <f t="shared" si="5"/>
        <v>400</v>
      </c>
      <c r="T86" s="46">
        <f t="shared" si="3"/>
        <v>0</v>
      </c>
      <c r="U86" s="65"/>
      <c r="V86" s="69"/>
      <c r="W86" s="69"/>
      <c r="Y86" s="46">
        <f t="shared" si="4"/>
        <v>0</v>
      </c>
    </row>
    <row r="87" spans="2:25" ht="15" hidden="1" customHeight="1" outlineLevel="2" x14ac:dyDescent="0.25">
      <c r="B87" s="38"/>
      <c r="C87" s="30"/>
      <c r="D87" s="38">
        <v>3820</v>
      </c>
      <c r="E87" s="15" t="s">
        <v>38</v>
      </c>
      <c r="F87" s="46">
        <v>3201.6</v>
      </c>
      <c r="G87" s="46"/>
      <c r="H87" s="46">
        <v>3199.99</v>
      </c>
      <c r="I87" s="46">
        <v>0</v>
      </c>
      <c r="J87" s="46">
        <v>3201.6</v>
      </c>
      <c r="K87" s="46">
        <f t="shared" si="1"/>
        <v>3201.6</v>
      </c>
      <c r="L87" s="25"/>
      <c r="M87" s="46">
        <f t="shared" si="2"/>
        <v>3201.6</v>
      </c>
      <c r="N87" s="46"/>
      <c r="O87" s="46"/>
      <c r="P87" s="46"/>
      <c r="Q87" s="46"/>
      <c r="R87" s="46">
        <f t="shared" si="5"/>
        <v>3199.99</v>
      </c>
      <c r="S87" s="46">
        <f t="shared" si="5"/>
        <v>0</v>
      </c>
      <c r="T87" s="46">
        <f t="shared" si="3"/>
        <v>3201.6</v>
      </c>
      <c r="U87" s="65"/>
      <c r="V87" s="69"/>
      <c r="W87" s="69"/>
      <c r="Y87" s="46">
        <f t="shared" si="4"/>
        <v>0</v>
      </c>
    </row>
    <row r="88" spans="2:25" ht="15" hidden="1" customHeight="1" outlineLevel="2" x14ac:dyDescent="0.25">
      <c r="B88" s="38"/>
      <c r="C88" s="30"/>
      <c r="D88" s="38">
        <v>3990</v>
      </c>
      <c r="E88" s="15" t="s">
        <v>3</v>
      </c>
      <c r="F88" s="46">
        <v>0</v>
      </c>
      <c r="G88" s="46"/>
      <c r="H88" s="46">
        <v>0</v>
      </c>
      <c r="I88" s="46">
        <v>0</v>
      </c>
      <c r="J88" s="46">
        <v>0</v>
      </c>
      <c r="K88" s="46">
        <f t="shared" si="1"/>
        <v>0</v>
      </c>
      <c r="L88" s="25"/>
      <c r="M88" s="46">
        <f t="shared" si="2"/>
        <v>0</v>
      </c>
      <c r="N88" s="46"/>
      <c r="O88" s="46"/>
      <c r="P88" s="46"/>
      <c r="Q88" s="46"/>
      <c r="R88" s="46">
        <f t="shared" si="5"/>
        <v>0</v>
      </c>
      <c r="S88" s="46">
        <f t="shared" si="5"/>
        <v>0</v>
      </c>
      <c r="T88" s="46">
        <f t="shared" si="3"/>
        <v>0</v>
      </c>
      <c r="U88" s="65"/>
      <c r="V88" s="69"/>
      <c r="W88" s="69"/>
      <c r="Y88" s="46">
        <f t="shared" si="4"/>
        <v>0</v>
      </c>
    </row>
    <row r="89" spans="2:25" ht="15" hidden="1" customHeight="1" outlineLevel="2" x14ac:dyDescent="0.25">
      <c r="B89" s="38"/>
      <c r="C89" s="30"/>
      <c r="D89" s="38">
        <v>5190</v>
      </c>
      <c r="E89" s="15" t="s">
        <v>135</v>
      </c>
      <c r="F89" s="46">
        <v>0</v>
      </c>
      <c r="G89" s="46"/>
      <c r="H89" s="46">
        <v>0</v>
      </c>
      <c r="I89" s="46">
        <v>0</v>
      </c>
      <c r="J89" s="46">
        <v>0</v>
      </c>
      <c r="K89" s="46">
        <f t="shared" si="1"/>
        <v>0</v>
      </c>
      <c r="L89" s="25"/>
      <c r="M89" s="46">
        <f t="shared" si="2"/>
        <v>0</v>
      </c>
      <c r="N89" s="46"/>
      <c r="O89" s="46"/>
      <c r="P89" s="46"/>
      <c r="Q89" s="46"/>
      <c r="R89" s="46">
        <f t="shared" si="5"/>
        <v>0</v>
      </c>
      <c r="S89" s="46">
        <f t="shared" si="5"/>
        <v>0</v>
      </c>
      <c r="T89" s="46">
        <f t="shared" si="3"/>
        <v>0</v>
      </c>
      <c r="U89" s="65"/>
      <c r="V89" s="69"/>
      <c r="W89" s="69"/>
      <c r="Y89" s="46">
        <f t="shared" si="4"/>
        <v>0</v>
      </c>
    </row>
    <row r="90" spans="2:25" ht="15" hidden="1" customHeight="1" outlineLevel="2" x14ac:dyDescent="0.25">
      <c r="B90" s="38"/>
      <c r="C90" s="30"/>
      <c r="D90" s="38">
        <v>2990</v>
      </c>
      <c r="E90" s="15" t="s">
        <v>145</v>
      </c>
      <c r="F90" s="46">
        <v>0</v>
      </c>
      <c r="G90" s="46"/>
      <c r="H90" s="46">
        <v>0</v>
      </c>
      <c r="I90" s="46">
        <v>0</v>
      </c>
      <c r="J90" s="46">
        <v>0</v>
      </c>
      <c r="K90" s="46">
        <f t="shared" si="1"/>
        <v>0</v>
      </c>
      <c r="L90" s="25"/>
      <c r="M90" s="46">
        <f t="shared" si="2"/>
        <v>0</v>
      </c>
      <c r="N90" s="46"/>
      <c r="O90" s="46"/>
      <c r="P90" s="46"/>
      <c r="Q90" s="46"/>
      <c r="R90" s="46">
        <f t="shared" si="5"/>
        <v>0</v>
      </c>
      <c r="S90" s="46">
        <f t="shared" si="5"/>
        <v>0</v>
      </c>
      <c r="T90" s="46">
        <f t="shared" si="3"/>
        <v>0</v>
      </c>
      <c r="U90" s="65"/>
      <c r="V90" s="69"/>
      <c r="W90" s="69"/>
      <c r="Y90" s="46">
        <f t="shared" si="4"/>
        <v>0</v>
      </c>
    </row>
    <row r="91" spans="2:25" ht="15" hidden="1" customHeight="1" outlineLevel="2" x14ac:dyDescent="0.25">
      <c r="B91" s="38"/>
      <c r="C91" s="30"/>
      <c r="D91" s="38">
        <v>3512</v>
      </c>
      <c r="E91" s="15" t="s">
        <v>100</v>
      </c>
      <c r="F91" s="46">
        <v>37004</v>
      </c>
      <c r="G91" s="46"/>
      <c r="H91" s="46">
        <v>0</v>
      </c>
      <c r="I91" s="46">
        <v>37004</v>
      </c>
      <c r="J91" s="46">
        <v>0</v>
      </c>
      <c r="K91" s="46">
        <f t="shared" si="1"/>
        <v>0</v>
      </c>
      <c r="L91" s="25"/>
      <c r="M91" s="46">
        <f t="shared" si="2"/>
        <v>37004</v>
      </c>
      <c r="N91" s="46"/>
      <c r="O91" s="46"/>
      <c r="P91" s="46"/>
      <c r="Q91" s="46"/>
      <c r="R91" s="46">
        <f t="shared" si="5"/>
        <v>0</v>
      </c>
      <c r="S91" s="46">
        <f t="shared" si="5"/>
        <v>37004</v>
      </c>
      <c r="T91" s="46">
        <f t="shared" si="3"/>
        <v>0</v>
      </c>
      <c r="U91" s="65"/>
      <c r="V91" s="69"/>
      <c r="W91" s="69"/>
      <c r="Y91" s="46">
        <f t="shared" si="4"/>
        <v>0</v>
      </c>
    </row>
    <row r="92" spans="2:25" ht="15" hidden="1" customHeight="1" outlineLevel="2" x14ac:dyDescent="0.25">
      <c r="B92" s="38"/>
      <c r="C92" s="30"/>
      <c r="D92" s="38">
        <v>3994</v>
      </c>
      <c r="E92" s="15" t="s">
        <v>151</v>
      </c>
      <c r="F92" s="46">
        <v>1950</v>
      </c>
      <c r="G92" s="46"/>
      <c r="H92" s="46">
        <v>0</v>
      </c>
      <c r="I92" s="46">
        <v>1950</v>
      </c>
      <c r="J92" s="46">
        <v>0</v>
      </c>
      <c r="K92" s="46">
        <f t="shared" si="1"/>
        <v>0</v>
      </c>
      <c r="L92" s="25"/>
      <c r="M92" s="46">
        <f t="shared" si="2"/>
        <v>1950</v>
      </c>
      <c r="N92" s="46"/>
      <c r="O92" s="46"/>
      <c r="P92" s="46"/>
      <c r="Q92" s="46"/>
      <c r="R92" s="46">
        <f t="shared" si="5"/>
        <v>0</v>
      </c>
      <c r="S92" s="46">
        <f t="shared" si="5"/>
        <v>1950</v>
      </c>
      <c r="T92" s="46">
        <f t="shared" si="3"/>
        <v>0</v>
      </c>
      <c r="U92" s="65"/>
      <c r="V92" s="69"/>
      <c r="W92" s="69"/>
      <c r="Y92" s="46">
        <f t="shared" si="4"/>
        <v>0</v>
      </c>
    </row>
    <row r="93" spans="2:25" ht="15" hidden="1" customHeight="1" outlineLevel="2" x14ac:dyDescent="0.25">
      <c r="B93" s="38"/>
      <c r="C93" s="30"/>
      <c r="D93" s="38">
        <v>4412</v>
      </c>
      <c r="E93" s="15" t="s">
        <v>45</v>
      </c>
      <c r="F93" s="46">
        <v>0</v>
      </c>
      <c r="G93" s="46"/>
      <c r="H93" s="46">
        <v>0</v>
      </c>
      <c r="I93" s="46">
        <v>0</v>
      </c>
      <c r="J93" s="46">
        <v>0</v>
      </c>
      <c r="K93" s="46">
        <f t="shared" si="1"/>
        <v>0</v>
      </c>
      <c r="L93" s="25"/>
      <c r="M93" s="46">
        <f t="shared" si="2"/>
        <v>0</v>
      </c>
      <c r="N93" s="46"/>
      <c r="O93" s="46"/>
      <c r="P93" s="46"/>
      <c r="Q93" s="46"/>
      <c r="R93" s="46">
        <f t="shared" si="5"/>
        <v>0</v>
      </c>
      <c r="S93" s="46">
        <f t="shared" si="5"/>
        <v>0</v>
      </c>
      <c r="T93" s="46">
        <f t="shared" si="3"/>
        <v>0</v>
      </c>
      <c r="U93" s="65"/>
      <c r="V93" s="69"/>
      <c r="W93" s="69"/>
      <c r="Y93" s="46">
        <f t="shared" si="4"/>
        <v>0</v>
      </c>
    </row>
    <row r="94" spans="2:25" ht="15" hidden="1" customHeight="1" outlineLevel="2" x14ac:dyDescent="0.25">
      <c r="B94" s="38"/>
      <c r="C94" s="30"/>
      <c r="D94" s="38">
        <v>2480</v>
      </c>
      <c r="E94" s="15" t="s">
        <v>19</v>
      </c>
      <c r="F94" s="46">
        <v>0</v>
      </c>
      <c r="G94" s="46"/>
      <c r="H94" s="46">
        <v>0</v>
      </c>
      <c r="I94" s="46">
        <v>0</v>
      </c>
      <c r="J94" s="46">
        <v>0</v>
      </c>
      <c r="K94" s="46">
        <f t="shared" si="1"/>
        <v>0</v>
      </c>
      <c r="L94" s="25"/>
      <c r="M94" s="46">
        <f t="shared" si="2"/>
        <v>0</v>
      </c>
      <c r="N94" s="46"/>
      <c r="O94" s="46"/>
      <c r="P94" s="46"/>
      <c r="Q94" s="46"/>
      <c r="R94" s="46">
        <f t="shared" si="5"/>
        <v>0</v>
      </c>
      <c r="S94" s="46">
        <f t="shared" si="5"/>
        <v>0</v>
      </c>
      <c r="T94" s="46">
        <f t="shared" si="3"/>
        <v>0</v>
      </c>
      <c r="U94" s="65"/>
      <c r="V94" s="69"/>
      <c r="W94" s="69"/>
      <c r="Y94" s="46">
        <f t="shared" si="4"/>
        <v>0</v>
      </c>
    </row>
    <row r="95" spans="2:25" ht="15" hidden="1" customHeight="1" outlineLevel="2" x14ac:dyDescent="0.25">
      <c r="B95" s="38"/>
      <c r="C95" s="30"/>
      <c r="D95" s="38">
        <v>5210</v>
      </c>
      <c r="E95" s="15" t="s">
        <v>50</v>
      </c>
      <c r="F95" s="46">
        <v>0</v>
      </c>
      <c r="G95" s="46"/>
      <c r="H95" s="46">
        <v>0</v>
      </c>
      <c r="I95" s="46">
        <v>0</v>
      </c>
      <c r="J95" s="46">
        <v>0</v>
      </c>
      <c r="K95" s="46">
        <f t="shared" si="1"/>
        <v>0</v>
      </c>
      <c r="L95" s="25"/>
      <c r="M95" s="46">
        <f t="shared" si="2"/>
        <v>0</v>
      </c>
      <c r="N95" s="46"/>
      <c r="O95" s="46"/>
      <c r="P95" s="46"/>
      <c r="Q95" s="46"/>
      <c r="R95" s="46">
        <f t="shared" si="5"/>
        <v>0</v>
      </c>
      <c r="S95" s="46">
        <f t="shared" si="5"/>
        <v>0</v>
      </c>
      <c r="T95" s="46">
        <f t="shared" si="3"/>
        <v>0</v>
      </c>
      <c r="U95" s="65"/>
      <c r="V95" s="69"/>
      <c r="W95" s="69"/>
      <c r="Y95" s="46">
        <f t="shared" si="4"/>
        <v>0</v>
      </c>
    </row>
    <row r="96" spans="2:25" hidden="1" outlineLevel="1" collapsed="1" x14ac:dyDescent="0.25">
      <c r="B96" s="38">
        <v>16006</v>
      </c>
      <c r="C96" s="30" t="s">
        <v>233</v>
      </c>
      <c r="D96" s="38">
        <v>8530</v>
      </c>
      <c r="E96" s="15" t="s">
        <v>64</v>
      </c>
      <c r="F96" s="46">
        <v>200000</v>
      </c>
      <c r="G96" s="46"/>
      <c r="H96" s="46">
        <v>0</v>
      </c>
      <c r="I96" s="46">
        <v>200000</v>
      </c>
      <c r="J96" s="46">
        <v>0</v>
      </c>
      <c r="K96" s="46">
        <f t="shared" si="1"/>
        <v>0</v>
      </c>
      <c r="L96" s="25"/>
      <c r="M96" s="46">
        <f t="shared" si="2"/>
        <v>200000</v>
      </c>
      <c r="N96" s="46"/>
      <c r="O96" s="46"/>
      <c r="P96" s="46"/>
      <c r="Q96" s="46"/>
      <c r="R96" s="46">
        <f t="shared" si="5"/>
        <v>0</v>
      </c>
      <c r="S96" s="46">
        <f t="shared" si="5"/>
        <v>200000</v>
      </c>
      <c r="T96" s="46">
        <f t="shared" si="3"/>
        <v>0</v>
      </c>
      <c r="U96" s="65"/>
      <c r="V96" s="69"/>
      <c r="W96" s="69"/>
      <c r="Y96" s="46">
        <f t="shared" si="4"/>
        <v>0</v>
      </c>
    </row>
    <row r="97" spans="2:25" ht="15" hidden="1" customHeight="1" outlineLevel="2" x14ac:dyDescent="0.25">
      <c r="B97" s="38"/>
      <c r="C97" s="30"/>
      <c r="D97" s="38">
        <v>4412</v>
      </c>
      <c r="E97" s="15" t="s">
        <v>45</v>
      </c>
      <c r="F97" s="46">
        <v>0</v>
      </c>
      <c r="G97" s="46"/>
      <c r="H97" s="46">
        <v>0</v>
      </c>
      <c r="I97" s="46">
        <v>0</v>
      </c>
      <c r="J97" s="46">
        <v>0</v>
      </c>
      <c r="K97" s="46">
        <f t="shared" si="1"/>
        <v>0</v>
      </c>
      <c r="L97" s="25"/>
      <c r="M97" s="46">
        <f t="shared" si="2"/>
        <v>0</v>
      </c>
      <c r="N97" s="46"/>
      <c r="O97" s="46"/>
      <c r="P97" s="46"/>
      <c r="Q97" s="46"/>
      <c r="R97" s="46">
        <f t="shared" si="5"/>
        <v>0</v>
      </c>
      <c r="S97" s="46">
        <f t="shared" si="5"/>
        <v>0</v>
      </c>
      <c r="T97" s="46">
        <f t="shared" si="3"/>
        <v>0</v>
      </c>
      <c r="U97" s="65"/>
      <c r="V97" s="69"/>
      <c r="W97" s="69"/>
      <c r="Y97" s="46">
        <f t="shared" si="4"/>
        <v>0</v>
      </c>
    </row>
    <row r="98" spans="2:25" hidden="1" outlineLevel="1" collapsed="1" x14ac:dyDescent="0.25">
      <c r="B98" s="38">
        <v>16005</v>
      </c>
      <c r="C98" s="30" t="s">
        <v>232</v>
      </c>
      <c r="D98" s="38">
        <v>8530</v>
      </c>
      <c r="E98" s="15" t="s">
        <v>64</v>
      </c>
      <c r="F98" s="46">
        <v>2000000</v>
      </c>
      <c r="G98" s="46"/>
      <c r="H98" s="46">
        <v>0</v>
      </c>
      <c r="I98" s="46">
        <v>0</v>
      </c>
      <c r="J98" s="46">
        <v>2000000</v>
      </c>
      <c r="K98" s="46">
        <f t="shared" si="1"/>
        <v>2000000</v>
      </c>
      <c r="L98" s="25"/>
      <c r="M98" s="46">
        <f t="shared" si="2"/>
        <v>2000000</v>
      </c>
      <c r="N98" s="46"/>
      <c r="O98" s="46"/>
      <c r="P98" s="46"/>
      <c r="Q98" s="46"/>
      <c r="R98" s="46">
        <f t="shared" si="5"/>
        <v>0</v>
      </c>
      <c r="S98" s="46">
        <f t="shared" si="5"/>
        <v>0</v>
      </c>
      <c r="T98" s="46">
        <f t="shared" si="3"/>
        <v>2000000</v>
      </c>
      <c r="U98" s="65"/>
      <c r="V98" s="69"/>
      <c r="W98" s="69"/>
      <c r="Y98" s="46">
        <f t="shared" si="4"/>
        <v>0</v>
      </c>
    </row>
    <row r="99" spans="2:25" ht="15" hidden="1" customHeight="1" outlineLevel="2" x14ac:dyDescent="0.25">
      <c r="B99" s="38"/>
      <c r="C99" s="30"/>
      <c r="D99" s="38">
        <v>4412</v>
      </c>
      <c r="E99" s="15" t="s">
        <v>45</v>
      </c>
      <c r="F99" s="46">
        <v>0</v>
      </c>
      <c r="G99" s="46"/>
      <c r="H99" s="46">
        <v>0</v>
      </c>
      <c r="I99" s="46">
        <v>0</v>
      </c>
      <c r="J99" s="46">
        <v>0</v>
      </c>
      <c r="K99" s="46">
        <f t="shared" si="1"/>
        <v>0</v>
      </c>
      <c r="L99" s="25"/>
      <c r="M99" s="46">
        <f t="shared" si="2"/>
        <v>0</v>
      </c>
      <c r="N99" s="46"/>
      <c r="O99" s="46"/>
      <c r="P99" s="46"/>
      <c r="Q99" s="46"/>
      <c r="R99" s="46">
        <f t="shared" si="5"/>
        <v>0</v>
      </c>
      <c r="S99" s="46">
        <f t="shared" si="5"/>
        <v>0</v>
      </c>
      <c r="T99" s="46">
        <f t="shared" si="3"/>
        <v>0</v>
      </c>
      <c r="U99" s="65"/>
      <c r="V99" s="69"/>
      <c r="W99" s="69"/>
      <c r="Y99" s="46">
        <f t="shared" si="4"/>
        <v>0</v>
      </c>
    </row>
    <row r="100" spans="2:25" hidden="1" outlineLevel="1" collapsed="1" x14ac:dyDescent="0.25">
      <c r="B100" s="38">
        <v>16004</v>
      </c>
      <c r="C100" s="30" t="s">
        <v>231</v>
      </c>
      <c r="D100" s="38">
        <v>4310</v>
      </c>
      <c r="E100" s="15" t="s">
        <v>43</v>
      </c>
      <c r="F100" s="46">
        <v>1815000</v>
      </c>
      <c r="G100" s="46"/>
      <c r="H100" s="46">
        <v>0</v>
      </c>
      <c r="I100" s="46">
        <v>550000</v>
      </c>
      <c r="J100" s="46">
        <v>1265000</v>
      </c>
      <c r="K100" s="46">
        <f t="shared" si="1"/>
        <v>1265000</v>
      </c>
      <c r="L100" s="25"/>
      <c r="M100" s="46">
        <f t="shared" si="2"/>
        <v>1815000</v>
      </c>
      <c r="N100" s="46"/>
      <c r="O100" s="46"/>
      <c r="P100" s="46"/>
      <c r="Q100" s="46"/>
      <c r="R100" s="46">
        <f t="shared" si="5"/>
        <v>0</v>
      </c>
      <c r="S100" s="46">
        <f t="shared" si="5"/>
        <v>550000</v>
      </c>
      <c r="T100" s="46">
        <f t="shared" si="3"/>
        <v>1265000</v>
      </c>
      <c r="U100" s="65"/>
      <c r="V100" s="69"/>
      <c r="W100" s="69"/>
      <c r="Y100" s="46">
        <f t="shared" si="4"/>
        <v>0</v>
      </c>
    </row>
    <row r="101" spans="2:25" ht="15" hidden="1" customHeight="1" outlineLevel="2" x14ac:dyDescent="0.25">
      <c r="B101" s="38"/>
      <c r="C101" s="30"/>
      <c r="D101" s="38">
        <v>4412</v>
      </c>
      <c r="E101" s="15" t="s">
        <v>45</v>
      </c>
      <c r="F101" s="46">
        <v>0</v>
      </c>
      <c r="G101" s="46"/>
      <c r="H101" s="46">
        <v>0</v>
      </c>
      <c r="I101" s="46">
        <v>0</v>
      </c>
      <c r="J101" s="46">
        <v>0</v>
      </c>
      <c r="K101" s="46">
        <f t="shared" si="1"/>
        <v>0</v>
      </c>
      <c r="L101" s="25"/>
      <c r="M101" s="46">
        <f t="shared" si="2"/>
        <v>0</v>
      </c>
      <c r="N101" s="46"/>
      <c r="O101" s="46"/>
      <c r="P101" s="46"/>
      <c r="Q101" s="46"/>
      <c r="R101" s="46">
        <f t="shared" si="5"/>
        <v>0</v>
      </c>
      <c r="S101" s="46">
        <f t="shared" si="5"/>
        <v>0</v>
      </c>
      <c r="T101" s="46">
        <f t="shared" si="3"/>
        <v>0</v>
      </c>
      <c r="U101" s="65"/>
      <c r="V101" s="69"/>
      <c r="W101" s="69"/>
      <c r="Y101" s="46">
        <f t="shared" si="4"/>
        <v>0</v>
      </c>
    </row>
    <row r="102" spans="2:25" ht="15" hidden="1" customHeight="1" outlineLevel="2" x14ac:dyDescent="0.25">
      <c r="B102" s="38"/>
      <c r="C102" s="30"/>
      <c r="D102" s="38">
        <v>5610</v>
      </c>
      <c r="E102" s="15" t="s">
        <v>56</v>
      </c>
      <c r="F102" s="46">
        <v>185000</v>
      </c>
      <c r="G102" s="46"/>
      <c r="H102" s="46">
        <v>0</v>
      </c>
      <c r="I102" s="46">
        <v>0</v>
      </c>
      <c r="J102" s="46">
        <v>185000</v>
      </c>
      <c r="K102" s="46">
        <f t="shared" si="1"/>
        <v>185000</v>
      </c>
      <c r="L102" s="25"/>
      <c r="M102" s="46">
        <f t="shared" si="2"/>
        <v>185000</v>
      </c>
      <c r="N102" s="46"/>
      <c r="O102" s="46"/>
      <c r="P102" s="46"/>
      <c r="Q102" s="46"/>
      <c r="R102" s="46">
        <f t="shared" si="5"/>
        <v>0</v>
      </c>
      <c r="S102" s="46">
        <f t="shared" si="5"/>
        <v>0</v>
      </c>
      <c r="T102" s="46">
        <f t="shared" si="3"/>
        <v>185000</v>
      </c>
      <c r="U102" s="65"/>
      <c r="V102" s="69"/>
      <c r="W102" s="69"/>
      <c r="Y102" s="46">
        <f t="shared" si="4"/>
        <v>0</v>
      </c>
    </row>
    <row r="103" spans="2:25" hidden="1" outlineLevel="1" collapsed="1" x14ac:dyDescent="0.25">
      <c r="B103" s="38">
        <v>16007</v>
      </c>
      <c r="C103" s="30" t="s">
        <v>230</v>
      </c>
      <c r="D103" s="38">
        <v>2110</v>
      </c>
      <c r="E103" s="15" t="s">
        <v>78</v>
      </c>
      <c r="F103" s="46">
        <v>2162.4600000000005</v>
      </c>
      <c r="G103" s="46"/>
      <c r="H103" s="46">
        <v>0</v>
      </c>
      <c r="I103" s="46">
        <v>1889.01</v>
      </c>
      <c r="J103" s="46">
        <v>273.4500000000005</v>
      </c>
      <c r="K103" s="46">
        <f t="shared" ref="K103:K166" si="6">+F103-I103</f>
        <v>273.4500000000005</v>
      </c>
      <c r="L103" s="25"/>
      <c r="M103" s="46">
        <f t="shared" ref="M103:M166" si="7">+F103</f>
        <v>2162.4600000000005</v>
      </c>
      <c r="N103" s="46"/>
      <c r="O103" s="46"/>
      <c r="P103" s="46"/>
      <c r="Q103" s="46"/>
      <c r="R103" s="46">
        <f t="shared" si="5"/>
        <v>0</v>
      </c>
      <c r="S103" s="46">
        <f t="shared" ref="S103:S166" si="8">+I103</f>
        <v>1889.01</v>
      </c>
      <c r="T103" s="46">
        <f t="shared" ref="T103:T166" si="9">+M103-S103</f>
        <v>273.4500000000005</v>
      </c>
      <c r="U103" s="65"/>
      <c r="V103" s="69"/>
      <c r="W103" s="69"/>
      <c r="Y103" s="46">
        <f t="shared" ref="Y103:Y166" si="10">+G103</f>
        <v>0</v>
      </c>
    </row>
    <row r="104" spans="2:25" ht="15" hidden="1" customHeight="1" outlineLevel="2" x14ac:dyDescent="0.25">
      <c r="B104" s="38"/>
      <c r="C104" s="30"/>
      <c r="D104" s="38">
        <v>2140</v>
      </c>
      <c r="E104" s="15" t="s">
        <v>125</v>
      </c>
      <c r="F104" s="46">
        <v>6500</v>
      </c>
      <c r="G104" s="46"/>
      <c r="H104" s="46">
        <v>0</v>
      </c>
      <c r="I104" s="46">
        <v>610.74</v>
      </c>
      <c r="J104" s="46">
        <v>5889.26</v>
      </c>
      <c r="K104" s="46">
        <f t="shared" si="6"/>
        <v>5889.26</v>
      </c>
      <c r="L104" s="25"/>
      <c r="M104" s="46">
        <f t="shared" si="7"/>
        <v>6500</v>
      </c>
      <c r="N104" s="46"/>
      <c r="O104" s="46"/>
      <c r="P104" s="46"/>
      <c r="Q104" s="46"/>
      <c r="R104" s="46">
        <f t="shared" ref="R104:S167" si="11">+H104</f>
        <v>0</v>
      </c>
      <c r="S104" s="46">
        <f t="shared" si="8"/>
        <v>610.74</v>
      </c>
      <c r="T104" s="46">
        <f t="shared" si="9"/>
        <v>5889.26</v>
      </c>
      <c r="U104" s="65"/>
      <c r="V104" s="69"/>
      <c r="W104" s="69"/>
      <c r="Y104" s="46">
        <f t="shared" si="10"/>
        <v>0</v>
      </c>
    </row>
    <row r="105" spans="2:25" ht="15" hidden="1" customHeight="1" outlineLevel="2" x14ac:dyDescent="0.25">
      <c r="B105" s="38"/>
      <c r="C105" s="30"/>
      <c r="D105" s="38">
        <v>2530</v>
      </c>
      <c r="E105" s="15" t="s">
        <v>111</v>
      </c>
      <c r="F105" s="46">
        <v>2600</v>
      </c>
      <c r="G105" s="46"/>
      <c r="H105" s="46">
        <v>0</v>
      </c>
      <c r="I105" s="46">
        <v>0</v>
      </c>
      <c r="J105" s="46">
        <v>2600</v>
      </c>
      <c r="K105" s="46">
        <f t="shared" si="6"/>
        <v>2600</v>
      </c>
      <c r="L105" s="25"/>
      <c r="M105" s="46">
        <f t="shared" si="7"/>
        <v>2600</v>
      </c>
      <c r="N105" s="46"/>
      <c r="O105" s="46"/>
      <c r="P105" s="46"/>
      <c r="Q105" s="46"/>
      <c r="R105" s="46">
        <f t="shared" si="11"/>
        <v>0</v>
      </c>
      <c r="S105" s="46">
        <f t="shared" si="8"/>
        <v>0</v>
      </c>
      <c r="T105" s="46">
        <f t="shared" si="9"/>
        <v>2600</v>
      </c>
      <c r="U105" s="65"/>
      <c r="V105" s="69"/>
      <c r="W105" s="69"/>
      <c r="Y105" s="46">
        <f t="shared" si="10"/>
        <v>0</v>
      </c>
    </row>
    <row r="106" spans="2:25" ht="15" hidden="1" customHeight="1" outlineLevel="2" x14ac:dyDescent="0.25">
      <c r="B106" s="38"/>
      <c r="C106" s="30"/>
      <c r="D106" s="38">
        <v>2540</v>
      </c>
      <c r="E106" s="15" t="s">
        <v>148</v>
      </c>
      <c r="F106" s="46">
        <v>2900</v>
      </c>
      <c r="G106" s="46"/>
      <c r="H106" s="46">
        <v>1732.4</v>
      </c>
      <c r="I106" s="46">
        <v>0</v>
      </c>
      <c r="J106" s="46">
        <v>2900</v>
      </c>
      <c r="K106" s="46">
        <f t="shared" si="6"/>
        <v>2900</v>
      </c>
      <c r="L106" s="25"/>
      <c r="M106" s="46">
        <f t="shared" si="7"/>
        <v>2900</v>
      </c>
      <c r="N106" s="46"/>
      <c r="O106" s="46"/>
      <c r="P106" s="46"/>
      <c r="Q106" s="46"/>
      <c r="R106" s="46">
        <f t="shared" si="11"/>
        <v>1732.4</v>
      </c>
      <c r="S106" s="46">
        <f t="shared" si="8"/>
        <v>0</v>
      </c>
      <c r="T106" s="46">
        <f t="shared" si="9"/>
        <v>2900</v>
      </c>
      <c r="U106" s="65"/>
      <c r="V106" s="69"/>
      <c r="W106" s="69"/>
      <c r="Y106" s="46">
        <f t="shared" si="10"/>
        <v>0</v>
      </c>
    </row>
    <row r="107" spans="2:25" ht="15" hidden="1" customHeight="1" outlineLevel="2" x14ac:dyDescent="0.25">
      <c r="B107" s="38"/>
      <c r="C107" s="30"/>
      <c r="D107" s="38">
        <v>2730</v>
      </c>
      <c r="E107" s="15" t="s">
        <v>207</v>
      </c>
      <c r="F107" s="46">
        <v>50028.649999999994</v>
      </c>
      <c r="G107" s="46"/>
      <c r="H107" s="46">
        <v>0</v>
      </c>
      <c r="I107" s="46">
        <v>50028.65</v>
      </c>
      <c r="J107" s="46">
        <v>0</v>
      </c>
      <c r="K107" s="46">
        <f t="shared" si="6"/>
        <v>0</v>
      </c>
      <c r="L107" s="25"/>
      <c r="M107" s="46">
        <f t="shared" si="7"/>
        <v>50028.649999999994</v>
      </c>
      <c r="N107" s="46"/>
      <c r="O107" s="46"/>
      <c r="P107" s="46"/>
      <c r="Q107" s="46"/>
      <c r="R107" s="46">
        <f t="shared" si="11"/>
        <v>0</v>
      </c>
      <c r="S107" s="46">
        <f t="shared" si="8"/>
        <v>50028.65</v>
      </c>
      <c r="T107" s="46">
        <f t="shared" si="9"/>
        <v>0</v>
      </c>
      <c r="U107" s="65"/>
      <c r="V107" s="69"/>
      <c r="W107" s="69"/>
      <c r="Y107" s="46">
        <f t="shared" si="10"/>
        <v>0</v>
      </c>
    </row>
    <row r="108" spans="2:25" ht="15" hidden="1" customHeight="1" outlineLevel="2" x14ac:dyDescent="0.25">
      <c r="B108" s="38"/>
      <c r="C108" s="30"/>
      <c r="D108" s="38">
        <v>2910</v>
      </c>
      <c r="E108" s="15" t="s">
        <v>22</v>
      </c>
      <c r="F108" s="46">
        <v>258.99</v>
      </c>
      <c r="G108" s="46"/>
      <c r="H108" s="46">
        <v>0</v>
      </c>
      <c r="I108" s="46">
        <v>258.99</v>
      </c>
      <c r="J108" s="46">
        <v>0</v>
      </c>
      <c r="K108" s="46">
        <f t="shared" si="6"/>
        <v>0</v>
      </c>
      <c r="L108" s="25"/>
      <c r="M108" s="46">
        <f t="shared" si="7"/>
        <v>258.99</v>
      </c>
      <c r="N108" s="46"/>
      <c r="O108" s="46"/>
      <c r="P108" s="46"/>
      <c r="Q108" s="46"/>
      <c r="R108" s="46">
        <f t="shared" si="11"/>
        <v>0</v>
      </c>
      <c r="S108" s="46">
        <f t="shared" si="8"/>
        <v>258.99</v>
      </c>
      <c r="T108" s="46">
        <f t="shared" si="9"/>
        <v>0</v>
      </c>
      <c r="U108" s="65"/>
      <c r="V108" s="69"/>
      <c r="W108" s="69"/>
      <c r="Y108" s="46">
        <f t="shared" si="10"/>
        <v>0</v>
      </c>
    </row>
    <row r="109" spans="2:25" ht="15" hidden="1" customHeight="1" outlineLevel="2" x14ac:dyDescent="0.25">
      <c r="B109" s="38"/>
      <c r="C109" s="30"/>
      <c r="D109" s="38">
        <v>3120</v>
      </c>
      <c r="E109" s="15" t="s">
        <v>23</v>
      </c>
      <c r="F109" s="46">
        <v>381104.80999999994</v>
      </c>
      <c r="G109" s="46"/>
      <c r="H109" s="46">
        <v>6598.24</v>
      </c>
      <c r="I109" s="46">
        <v>279645.14</v>
      </c>
      <c r="J109" s="46">
        <v>101459.66999999993</v>
      </c>
      <c r="K109" s="46">
        <f t="shared" si="6"/>
        <v>101459.66999999993</v>
      </c>
      <c r="L109" s="25"/>
      <c r="M109" s="46">
        <f t="shared" si="7"/>
        <v>381104.80999999994</v>
      </c>
      <c r="N109" s="46"/>
      <c r="O109" s="46"/>
      <c r="P109" s="46"/>
      <c r="Q109" s="46"/>
      <c r="R109" s="46">
        <f t="shared" si="11"/>
        <v>6598.24</v>
      </c>
      <c r="S109" s="46">
        <f t="shared" si="8"/>
        <v>279645.14</v>
      </c>
      <c r="T109" s="46">
        <f t="shared" si="9"/>
        <v>101459.66999999993</v>
      </c>
      <c r="U109" s="65"/>
      <c r="V109" s="69"/>
      <c r="W109" s="69"/>
      <c r="Y109" s="46">
        <f t="shared" si="10"/>
        <v>0</v>
      </c>
    </row>
    <row r="110" spans="2:25" ht="15" hidden="1" customHeight="1" outlineLevel="2" x14ac:dyDescent="0.25">
      <c r="B110" s="38"/>
      <c r="C110" s="30"/>
      <c r="D110" s="38">
        <v>3130</v>
      </c>
      <c r="E110" s="15" t="s">
        <v>24</v>
      </c>
      <c r="F110" s="46">
        <v>267119.26</v>
      </c>
      <c r="G110" s="46"/>
      <c r="H110" s="46">
        <v>0</v>
      </c>
      <c r="I110" s="46">
        <v>267118</v>
      </c>
      <c r="J110" s="46">
        <v>1.2600000000093132</v>
      </c>
      <c r="K110" s="46">
        <f t="shared" si="6"/>
        <v>1.2600000000093132</v>
      </c>
      <c r="L110" s="25"/>
      <c r="M110" s="46">
        <f t="shared" si="7"/>
        <v>267119.26</v>
      </c>
      <c r="N110" s="46"/>
      <c r="O110" s="46"/>
      <c r="P110" s="46"/>
      <c r="Q110" s="46"/>
      <c r="R110" s="46">
        <f t="shared" si="11"/>
        <v>0</v>
      </c>
      <c r="S110" s="46">
        <f t="shared" si="8"/>
        <v>267118</v>
      </c>
      <c r="T110" s="46">
        <f t="shared" si="9"/>
        <v>1.2600000000093132</v>
      </c>
      <c r="U110" s="65"/>
      <c r="V110" s="69"/>
      <c r="W110" s="69"/>
      <c r="Y110" s="46">
        <f t="shared" si="10"/>
        <v>0</v>
      </c>
    </row>
    <row r="111" spans="2:25" ht="15" hidden="1" customHeight="1" outlineLevel="2" x14ac:dyDescent="0.25">
      <c r="B111" s="38"/>
      <c r="C111" s="30"/>
      <c r="D111" s="38">
        <v>3390</v>
      </c>
      <c r="E111" s="15" t="s">
        <v>122</v>
      </c>
      <c r="F111" s="46">
        <v>984428.8</v>
      </c>
      <c r="G111" s="46"/>
      <c r="H111" s="46">
        <v>182120</v>
      </c>
      <c r="I111" s="46">
        <v>801038</v>
      </c>
      <c r="J111" s="46">
        <v>183390.80000000005</v>
      </c>
      <c r="K111" s="46">
        <f t="shared" si="6"/>
        <v>183390.80000000005</v>
      </c>
      <c r="L111" s="25"/>
      <c r="M111" s="46">
        <f t="shared" si="7"/>
        <v>984428.8</v>
      </c>
      <c r="N111" s="46"/>
      <c r="O111" s="46"/>
      <c r="P111" s="46"/>
      <c r="Q111" s="46"/>
      <c r="R111" s="46">
        <f t="shared" si="11"/>
        <v>182120</v>
      </c>
      <c r="S111" s="46">
        <f t="shared" si="8"/>
        <v>801038</v>
      </c>
      <c r="T111" s="46">
        <f t="shared" si="9"/>
        <v>183390.80000000005</v>
      </c>
      <c r="U111" s="65"/>
      <c r="V111" s="69"/>
      <c r="W111" s="69"/>
      <c r="Y111" s="46">
        <f t="shared" si="10"/>
        <v>0</v>
      </c>
    </row>
    <row r="112" spans="2:25" ht="15" hidden="1" customHeight="1" outlineLevel="2" x14ac:dyDescent="0.25">
      <c r="B112" s="38"/>
      <c r="C112" s="30"/>
      <c r="D112" s="38">
        <v>3570</v>
      </c>
      <c r="E112" s="15" t="s">
        <v>92</v>
      </c>
      <c r="F112" s="46">
        <v>0.30000000000291038</v>
      </c>
      <c r="G112" s="46"/>
      <c r="H112" s="46">
        <v>0</v>
      </c>
      <c r="I112" s="46">
        <v>0</v>
      </c>
      <c r="J112" s="46">
        <v>0.30000000000291038</v>
      </c>
      <c r="K112" s="46">
        <f t="shared" si="6"/>
        <v>0.30000000000291038</v>
      </c>
      <c r="L112" s="25"/>
      <c r="M112" s="46">
        <f t="shared" si="7"/>
        <v>0.30000000000291038</v>
      </c>
      <c r="N112" s="46"/>
      <c r="O112" s="46"/>
      <c r="P112" s="46"/>
      <c r="Q112" s="46"/>
      <c r="R112" s="46">
        <f t="shared" si="11"/>
        <v>0</v>
      </c>
      <c r="S112" s="46">
        <f t="shared" si="8"/>
        <v>0</v>
      </c>
      <c r="T112" s="46">
        <f t="shared" si="9"/>
        <v>0.30000000000291038</v>
      </c>
      <c r="U112" s="65"/>
      <c r="V112" s="69"/>
      <c r="W112" s="69"/>
      <c r="Y112" s="46">
        <f t="shared" si="10"/>
        <v>0</v>
      </c>
    </row>
    <row r="113" spans="2:25" ht="15" hidden="1" customHeight="1" outlineLevel="2" x14ac:dyDescent="0.25">
      <c r="B113" s="38"/>
      <c r="C113" s="30"/>
      <c r="D113" s="38">
        <v>3111</v>
      </c>
      <c r="E113" s="15" t="s">
        <v>116</v>
      </c>
      <c r="F113" s="46">
        <v>139670.86000000002</v>
      </c>
      <c r="G113" s="46"/>
      <c r="H113" s="46">
        <v>0</v>
      </c>
      <c r="I113" s="46">
        <v>139667</v>
      </c>
      <c r="J113" s="46">
        <v>3.860000000015134</v>
      </c>
      <c r="K113" s="46">
        <f t="shared" si="6"/>
        <v>3.860000000015134</v>
      </c>
      <c r="L113" s="25"/>
      <c r="M113" s="46">
        <f t="shared" si="7"/>
        <v>139670.86000000002</v>
      </c>
      <c r="N113" s="46"/>
      <c r="O113" s="46"/>
      <c r="P113" s="46"/>
      <c r="Q113" s="46"/>
      <c r="R113" s="46">
        <f t="shared" si="11"/>
        <v>0</v>
      </c>
      <c r="S113" s="46">
        <f t="shared" si="8"/>
        <v>139667</v>
      </c>
      <c r="T113" s="46">
        <f t="shared" si="9"/>
        <v>3.860000000015134</v>
      </c>
      <c r="U113" s="65"/>
      <c r="V113" s="69"/>
      <c r="W113" s="69"/>
      <c r="Y113" s="46">
        <f t="shared" si="10"/>
        <v>0</v>
      </c>
    </row>
    <row r="114" spans="2:25" ht="15" hidden="1" customHeight="1" outlineLevel="2" x14ac:dyDescent="0.25">
      <c r="B114" s="38"/>
      <c r="C114" s="30"/>
      <c r="D114" s="38">
        <v>2990</v>
      </c>
      <c r="E114" s="15" t="s">
        <v>145</v>
      </c>
      <c r="F114" s="46">
        <v>0</v>
      </c>
      <c r="G114" s="46"/>
      <c r="H114" s="46">
        <v>0</v>
      </c>
      <c r="I114" s="46">
        <v>0</v>
      </c>
      <c r="J114" s="46">
        <v>0</v>
      </c>
      <c r="K114" s="46">
        <f t="shared" si="6"/>
        <v>0</v>
      </c>
      <c r="L114" s="25"/>
      <c r="M114" s="46">
        <f t="shared" si="7"/>
        <v>0</v>
      </c>
      <c r="N114" s="46"/>
      <c r="O114" s="46"/>
      <c r="P114" s="46"/>
      <c r="Q114" s="46"/>
      <c r="R114" s="46">
        <f t="shared" si="11"/>
        <v>0</v>
      </c>
      <c r="S114" s="46">
        <f t="shared" si="8"/>
        <v>0</v>
      </c>
      <c r="T114" s="46">
        <f t="shared" si="9"/>
        <v>0</v>
      </c>
      <c r="U114" s="65"/>
      <c r="V114" s="69"/>
      <c r="W114" s="69"/>
      <c r="Y114" s="46">
        <f t="shared" si="10"/>
        <v>0</v>
      </c>
    </row>
    <row r="115" spans="2:25" ht="15" hidden="1" customHeight="1" outlineLevel="2" x14ac:dyDescent="0.25">
      <c r="B115" s="38"/>
      <c r="C115" s="30"/>
      <c r="D115" s="38">
        <v>3512</v>
      </c>
      <c r="E115" s="15" t="s">
        <v>100</v>
      </c>
      <c r="F115" s="46">
        <v>1336012</v>
      </c>
      <c r="G115" s="46"/>
      <c r="H115" s="46">
        <v>606727.19999999995</v>
      </c>
      <c r="I115" s="46">
        <v>729284.8</v>
      </c>
      <c r="J115" s="46">
        <v>606727.19999999995</v>
      </c>
      <c r="K115" s="46">
        <f t="shared" si="6"/>
        <v>606727.19999999995</v>
      </c>
      <c r="L115" s="25"/>
      <c r="M115" s="46">
        <f t="shared" si="7"/>
        <v>1336012</v>
      </c>
      <c r="N115" s="46"/>
      <c r="O115" s="46"/>
      <c r="P115" s="46"/>
      <c r="Q115" s="46"/>
      <c r="R115" s="46">
        <f t="shared" si="11"/>
        <v>606727.19999999995</v>
      </c>
      <c r="S115" s="46">
        <f t="shared" si="8"/>
        <v>729284.8</v>
      </c>
      <c r="T115" s="46">
        <f t="shared" si="9"/>
        <v>606727.19999999995</v>
      </c>
      <c r="U115" s="65"/>
      <c r="V115" s="69"/>
      <c r="W115" s="69"/>
      <c r="Y115" s="46">
        <f t="shared" si="10"/>
        <v>0</v>
      </c>
    </row>
    <row r="116" spans="2:25" ht="15" hidden="1" customHeight="1" outlineLevel="2" x14ac:dyDescent="0.25">
      <c r="B116" s="38"/>
      <c r="C116" s="30"/>
      <c r="D116" s="38">
        <v>5310</v>
      </c>
      <c r="E116" s="15" t="s">
        <v>53</v>
      </c>
      <c r="F116" s="46">
        <v>0</v>
      </c>
      <c r="G116" s="46"/>
      <c r="H116" s="46">
        <v>0</v>
      </c>
      <c r="I116" s="46">
        <v>0</v>
      </c>
      <c r="J116" s="46">
        <v>0</v>
      </c>
      <c r="K116" s="46">
        <f t="shared" si="6"/>
        <v>0</v>
      </c>
      <c r="L116" s="25"/>
      <c r="M116" s="46">
        <f t="shared" si="7"/>
        <v>0</v>
      </c>
      <c r="N116" s="46"/>
      <c r="O116" s="46"/>
      <c r="P116" s="46"/>
      <c r="Q116" s="46"/>
      <c r="R116" s="46">
        <f t="shared" si="11"/>
        <v>0</v>
      </c>
      <c r="S116" s="46">
        <f t="shared" si="8"/>
        <v>0</v>
      </c>
      <c r="T116" s="46">
        <f t="shared" si="9"/>
        <v>0</v>
      </c>
      <c r="U116" s="65"/>
      <c r="V116" s="69"/>
      <c r="W116" s="69"/>
      <c r="Y116" s="46">
        <f t="shared" si="10"/>
        <v>0</v>
      </c>
    </row>
    <row r="117" spans="2:25" hidden="1" outlineLevel="1" collapsed="1" x14ac:dyDescent="0.25">
      <c r="B117" s="38">
        <v>11601</v>
      </c>
      <c r="C117" s="30" t="s">
        <v>106</v>
      </c>
      <c r="D117" s="38">
        <v>1110</v>
      </c>
      <c r="E117" s="15" t="s">
        <v>4</v>
      </c>
      <c r="F117" s="46">
        <v>9851893.1699999999</v>
      </c>
      <c r="G117" s="46"/>
      <c r="H117" s="46">
        <v>0</v>
      </c>
      <c r="I117" s="46">
        <v>9427208.0599999987</v>
      </c>
      <c r="J117" s="46">
        <v>424685.11000000138</v>
      </c>
      <c r="K117" s="46">
        <f t="shared" si="6"/>
        <v>424685.11000000127</v>
      </c>
      <c r="L117" s="25"/>
      <c r="M117" s="46">
        <f t="shared" si="7"/>
        <v>9851893.1699999999</v>
      </c>
      <c r="N117" s="46"/>
      <c r="O117" s="46"/>
      <c r="P117" s="46"/>
      <c r="Q117" s="46"/>
      <c r="R117" s="46">
        <f t="shared" si="11"/>
        <v>0</v>
      </c>
      <c r="S117" s="46">
        <f t="shared" si="8"/>
        <v>9427208.0599999987</v>
      </c>
      <c r="T117" s="46">
        <f t="shared" si="9"/>
        <v>424685.11000000127</v>
      </c>
      <c r="U117" s="65"/>
      <c r="V117" s="69"/>
      <c r="W117" s="69"/>
      <c r="Y117" s="46">
        <f t="shared" si="10"/>
        <v>0</v>
      </c>
    </row>
    <row r="118" spans="2:25" ht="15" hidden="1" customHeight="1" outlineLevel="2" x14ac:dyDescent="0.25">
      <c r="B118" s="38"/>
      <c r="C118" s="30"/>
      <c r="D118" s="38">
        <v>1130</v>
      </c>
      <c r="E118" s="15" t="s">
        <v>5</v>
      </c>
      <c r="F118" s="46">
        <v>100038910.78</v>
      </c>
      <c r="G118" s="46"/>
      <c r="H118" s="46">
        <v>0</v>
      </c>
      <c r="I118" s="46">
        <v>91089333.219999999</v>
      </c>
      <c r="J118" s="46">
        <v>8949577.5599999912</v>
      </c>
      <c r="K118" s="46">
        <f t="shared" si="6"/>
        <v>8949577.5600000024</v>
      </c>
      <c r="L118" s="25"/>
      <c r="M118" s="46">
        <f t="shared" si="7"/>
        <v>100038910.78</v>
      </c>
      <c r="N118" s="46"/>
      <c r="O118" s="46"/>
      <c r="P118" s="46"/>
      <c r="Q118" s="46"/>
      <c r="R118" s="46">
        <f t="shared" si="11"/>
        <v>0</v>
      </c>
      <c r="S118" s="46">
        <f t="shared" si="8"/>
        <v>91089333.219999999</v>
      </c>
      <c r="T118" s="46">
        <f t="shared" si="9"/>
        <v>8949577.5600000024</v>
      </c>
      <c r="U118" s="65"/>
      <c r="V118" s="69"/>
      <c r="W118" s="69"/>
      <c r="Y118" s="46">
        <f t="shared" si="10"/>
        <v>0</v>
      </c>
    </row>
    <row r="119" spans="2:25" ht="15" hidden="1" customHeight="1" outlineLevel="2" x14ac:dyDescent="0.25">
      <c r="B119" s="38"/>
      <c r="C119" s="30"/>
      <c r="D119" s="38">
        <v>1310</v>
      </c>
      <c r="E119" s="15" t="s">
        <v>82</v>
      </c>
      <c r="F119" s="46">
        <v>4414926.37</v>
      </c>
      <c r="G119" s="46"/>
      <c r="H119" s="46">
        <v>0</v>
      </c>
      <c r="I119" s="46">
        <v>4413191.0200000005</v>
      </c>
      <c r="J119" s="46">
        <v>1735.350000000326</v>
      </c>
      <c r="K119" s="46">
        <f t="shared" si="6"/>
        <v>1735.3499999996275</v>
      </c>
      <c r="L119" s="25"/>
      <c r="M119" s="46">
        <f t="shared" si="7"/>
        <v>4414926.37</v>
      </c>
      <c r="N119" s="46"/>
      <c r="O119" s="46"/>
      <c r="P119" s="46"/>
      <c r="Q119" s="46"/>
      <c r="R119" s="46">
        <f t="shared" si="11"/>
        <v>0</v>
      </c>
      <c r="S119" s="46">
        <f t="shared" si="8"/>
        <v>4413191.0200000005</v>
      </c>
      <c r="T119" s="46">
        <f t="shared" si="9"/>
        <v>1735.3499999996275</v>
      </c>
      <c r="U119" s="65"/>
      <c r="V119" s="69"/>
      <c r="W119" s="69"/>
      <c r="Y119" s="46">
        <f t="shared" si="10"/>
        <v>0</v>
      </c>
    </row>
    <row r="120" spans="2:25" ht="15" hidden="1" customHeight="1" outlineLevel="2" x14ac:dyDescent="0.25">
      <c r="B120" s="38"/>
      <c r="C120" s="30"/>
      <c r="D120" s="38">
        <v>1330</v>
      </c>
      <c r="E120" s="15" t="s">
        <v>6</v>
      </c>
      <c r="F120" s="46">
        <v>3729313.78</v>
      </c>
      <c r="G120" s="46"/>
      <c r="H120" s="46">
        <v>0</v>
      </c>
      <c r="I120" s="46">
        <v>3618062.0600000005</v>
      </c>
      <c r="J120" s="46">
        <v>111251.72000000009</v>
      </c>
      <c r="K120" s="46">
        <f t="shared" si="6"/>
        <v>111251.71999999927</v>
      </c>
      <c r="L120" s="25"/>
      <c r="M120" s="46">
        <f t="shared" si="7"/>
        <v>3729313.78</v>
      </c>
      <c r="N120" s="46"/>
      <c r="O120" s="46"/>
      <c r="P120" s="46"/>
      <c r="Q120" s="46"/>
      <c r="R120" s="46">
        <f t="shared" si="11"/>
        <v>0</v>
      </c>
      <c r="S120" s="46">
        <f t="shared" si="8"/>
        <v>3618062.0600000005</v>
      </c>
      <c r="T120" s="46">
        <f t="shared" si="9"/>
        <v>111251.71999999927</v>
      </c>
      <c r="U120" s="65"/>
      <c r="V120" s="69"/>
      <c r="W120" s="69"/>
      <c r="Y120" s="46">
        <f t="shared" si="10"/>
        <v>0</v>
      </c>
    </row>
    <row r="121" spans="2:25" ht="15" hidden="1" customHeight="1" outlineLevel="2" x14ac:dyDescent="0.25">
      <c r="B121" s="38"/>
      <c r="C121" s="30"/>
      <c r="D121" s="38">
        <v>1340</v>
      </c>
      <c r="E121" s="15" t="s">
        <v>7</v>
      </c>
      <c r="F121" s="46">
        <v>58142.400000000009</v>
      </c>
      <c r="G121" s="46"/>
      <c r="H121" s="46">
        <v>0</v>
      </c>
      <c r="I121" s="46">
        <v>43606.8</v>
      </c>
      <c r="J121" s="46">
        <v>14535.600000000006</v>
      </c>
      <c r="K121" s="46">
        <f t="shared" si="6"/>
        <v>14535.600000000006</v>
      </c>
      <c r="L121" s="25"/>
      <c r="M121" s="46">
        <f t="shared" si="7"/>
        <v>58142.400000000009</v>
      </c>
      <c r="N121" s="46"/>
      <c r="O121" s="46"/>
      <c r="P121" s="46"/>
      <c r="Q121" s="46"/>
      <c r="R121" s="46">
        <f t="shared" si="11"/>
        <v>0</v>
      </c>
      <c r="S121" s="46">
        <f t="shared" si="8"/>
        <v>43606.8</v>
      </c>
      <c r="T121" s="46">
        <f t="shared" si="9"/>
        <v>14535.600000000006</v>
      </c>
      <c r="U121" s="65"/>
      <c r="V121" s="69"/>
      <c r="W121" s="69"/>
      <c r="Y121" s="46">
        <f t="shared" si="10"/>
        <v>0</v>
      </c>
    </row>
    <row r="122" spans="2:25" ht="15" hidden="1" customHeight="1" outlineLevel="2" x14ac:dyDescent="0.25">
      <c r="B122" s="38"/>
      <c r="C122" s="30"/>
      <c r="D122" s="38">
        <v>1410</v>
      </c>
      <c r="E122" s="15" t="s">
        <v>8</v>
      </c>
      <c r="F122" s="46">
        <v>13426381.320000004</v>
      </c>
      <c r="G122" s="46"/>
      <c r="H122" s="46">
        <v>215388.76</v>
      </c>
      <c r="I122" s="46">
        <v>9154665.4299999997</v>
      </c>
      <c r="J122" s="46">
        <v>4271715.8900000015</v>
      </c>
      <c r="K122" s="46">
        <f t="shared" si="6"/>
        <v>4271715.8900000043</v>
      </c>
      <c r="L122" s="25"/>
      <c r="M122" s="46">
        <f t="shared" si="7"/>
        <v>13426381.320000004</v>
      </c>
      <c r="N122" s="46"/>
      <c r="O122" s="46"/>
      <c r="P122" s="46"/>
      <c r="Q122" s="46"/>
      <c r="R122" s="46">
        <f t="shared" si="11"/>
        <v>215388.76</v>
      </c>
      <c r="S122" s="46">
        <f t="shared" si="8"/>
        <v>9154665.4299999997</v>
      </c>
      <c r="T122" s="46">
        <f t="shared" si="9"/>
        <v>4271715.8900000043</v>
      </c>
      <c r="U122" s="65"/>
      <c r="V122" s="69"/>
      <c r="W122" s="69"/>
      <c r="Y122" s="46">
        <f t="shared" si="10"/>
        <v>0</v>
      </c>
    </row>
    <row r="123" spans="2:25" ht="15" hidden="1" customHeight="1" outlineLevel="2" x14ac:dyDescent="0.25">
      <c r="B123" s="38"/>
      <c r="C123" s="30"/>
      <c r="D123" s="38">
        <v>1510</v>
      </c>
      <c r="E123" s="15" t="s">
        <v>80</v>
      </c>
      <c r="F123" s="46">
        <v>1540731.31</v>
      </c>
      <c r="G123" s="46"/>
      <c r="H123" s="46">
        <v>0</v>
      </c>
      <c r="I123" s="46">
        <v>1216486.1399999999</v>
      </c>
      <c r="J123" s="46">
        <v>324245.17000000016</v>
      </c>
      <c r="K123" s="46">
        <f t="shared" si="6"/>
        <v>324245.17000000016</v>
      </c>
      <c r="L123" s="25"/>
      <c r="M123" s="46">
        <f t="shared" si="7"/>
        <v>1540731.31</v>
      </c>
      <c r="N123" s="46"/>
      <c r="O123" s="46"/>
      <c r="P123" s="46"/>
      <c r="Q123" s="46"/>
      <c r="R123" s="46">
        <f t="shared" si="11"/>
        <v>0</v>
      </c>
      <c r="S123" s="46">
        <f t="shared" si="8"/>
        <v>1216486.1399999999</v>
      </c>
      <c r="T123" s="46">
        <f t="shared" si="9"/>
        <v>324245.17000000016</v>
      </c>
      <c r="U123" s="65"/>
      <c r="V123" s="69"/>
      <c r="W123" s="69"/>
      <c r="Y123" s="46">
        <f t="shared" si="10"/>
        <v>0</v>
      </c>
    </row>
    <row r="124" spans="2:25" ht="15" hidden="1" customHeight="1" outlineLevel="2" x14ac:dyDescent="0.25">
      <c r="B124" s="38"/>
      <c r="C124" s="30"/>
      <c r="D124" s="38">
        <v>1520</v>
      </c>
      <c r="E124" s="15" t="s">
        <v>10</v>
      </c>
      <c r="F124" s="46">
        <v>11265096.84</v>
      </c>
      <c r="G124" s="46"/>
      <c r="H124" s="46">
        <v>0</v>
      </c>
      <c r="I124" s="46">
        <v>11264535.359999998</v>
      </c>
      <c r="J124" s="46">
        <v>561.47999999998137</v>
      </c>
      <c r="K124" s="46">
        <f t="shared" si="6"/>
        <v>561.48000000230968</v>
      </c>
      <c r="L124" s="25"/>
      <c r="M124" s="46">
        <f t="shared" si="7"/>
        <v>11265096.84</v>
      </c>
      <c r="N124" s="46"/>
      <c r="O124" s="46"/>
      <c r="P124" s="46"/>
      <c r="Q124" s="46"/>
      <c r="R124" s="46">
        <f t="shared" si="11"/>
        <v>0</v>
      </c>
      <c r="S124" s="46">
        <f t="shared" si="8"/>
        <v>11264535.359999998</v>
      </c>
      <c r="T124" s="46">
        <f t="shared" si="9"/>
        <v>561.48000000230968</v>
      </c>
      <c r="U124" s="65"/>
      <c r="V124" s="69"/>
      <c r="W124" s="69"/>
      <c r="Y124" s="46">
        <f t="shared" si="10"/>
        <v>0</v>
      </c>
    </row>
    <row r="125" spans="2:25" ht="15" hidden="1" customHeight="1" outlineLevel="2" x14ac:dyDescent="0.25">
      <c r="B125" s="38"/>
      <c r="C125" s="30"/>
      <c r="D125" s="38">
        <v>1540</v>
      </c>
      <c r="E125" s="15" t="s">
        <v>11</v>
      </c>
      <c r="F125" s="46">
        <v>5332493.5999999987</v>
      </c>
      <c r="G125" s="46"/>
      <c r="H125" s="46">
        <v>0</v>
      </c>
      <c r="I125" s="46">
        <v>4935139.67</v>
      </c>
      <c r="J125" s="46">
        <v>397353.93000000011</v>
      </c>
      <c r="K125" s="46">
        <f t="shared" si="6"/>
        <v>397353.92999999877</v>
      </c>
      <c r="L125" s="25"/>
      <c r="M125" s="46">
        <f t="shared" si="7"/>
        <v>5332493.5999999987</v>
      </c>
      <c r="N125" s="46"/>
      <c r="O125" s="46"/>
      <c r="P125" s="46"/>
      <c r="Q125" s="46"/>
      <c r="R125" s="46">
        <f t="shared" si="11"/>
        <v>0</v>
      </c>
      <c r="S125" s="46">
        <f t="shared" si="8"/>
        <v>4935139.67</v>
      </c>
      <c r="T125" s="46">
        <f t="shared" si="9"/>
        <v>397353.92999999877</v>
      </c>
      <c r="U125" s="65"/>
      <c r="V125" s="69"/>
      <c r="W125" s="69"/>
      <c r="Y125" s="46">
        <f t="shared" si="10"/>
        <v>0</v>
      </c>
    </row>
    <row r="126" spans="2:25" ht="15" hidden="1" customHeight="1" outlineLevel="2" x14ac:dyDescent="0.25">
      <c r="B126" s="38"/>
      <c r="C126" s="30"/>
      <c r="D126" s="38">
        <v>1590</v>
      </c>
      <c r="E126" s="15" t="s">
        <v>12</v>
      </c>
      <c r="F126" s="46">
        <v>661039.9300000011</v>
      </c>
      <c r="G126" s="46"/>
      <c r="H126" s="46">
        <v>0</v>
      </c>
      <c r="I126" s="46">
        <v>550126.31000000006</v>
      </c>
      <c r="J126" s="46">
        <v>110913.6200000011</v>
      </c>
      <c r="K126" s="46">
        <f t="shared" si="6"/>
        <v>110913.62000000104</v>
      </c>
      <c r="L126" s="25"/>
      <c r="M126" s="46">
        <f t="shared" si="7"/>
        <v>661039.9300000011</v>
      </c>
      <c r="N126" s="46"/>
      <c r="O126" s="46"/>
      <c r="P126" s="46"/>
      <c r="Q126" s="46"/>
      <c r="R126" s="46">
        <f t="shared" si="11"/>
        <v>0</v>
      </c>
      <c r="S126" s="46">
        <f t="shared" si="8"/>
        <v>550126.31000000006</v>
      </c>
      <c r="T126" s="46">
        <f t="shared" si="9"/>
        <v>110913.62000000104</v>
      </c>
      <c r="U126" s="65"/>
      <c r="V126" s="69"/>
      <c r="W126" s="69"/>
      <c r="Y126" s="46">
        <f t="shared" si="10"/>
        <v>0</v>
      </c>
    </row>
    <row r="127" spans="2:25" ht="15" hidden="1" customHeight="1" outlineLevel="2" x14ac:dyDescent="0.25">
      <c r="B127" s="38"/>
      <c r="C127" s="30"/>
      <c r="D127" s="38">
        <v>1710</v>
      </c>
      <c r="E127" s="15" t="s">
        <v>124</v>
      </c>
      <c r="F127" s="46">
        <v>1977663.2700000005</v>
      </c>
      <c r="G127" s="46"/>
      <c r="H127" s="46">
        <v>0</v>
      </c>
      <c r="I127" s="46">
        <v>1455896.9900000002</v>
      </c>
      <c r="J127" s="46">
        <v>521766.28000000038</v>
      </c>
      <c r="K127" s="46">
        <f t="shared" si="6"/>
        <v>521766.28000000026</v>
      </c>
      <c r="L127" s="25"/>
      <c r="M127" s="46">
        <f t="shared" si="7"/>
        <v>1977663.2700000005</v>
      </c>
      <c r="N127" s="46"/>
      <c r="O127" s="46"/>
      <c r="P127" s="46"/>
      <c r="Q127" s="46"/>
      <c r="R127" s="46">
        <f t="shared" si="11"/>
        <v>0</v>
      </c>
      <c r="S127" s="46">
        <f t="shared" si="8"/>
        <v>1455896.9900000002</v>
      </c>
      <c r="T127" s="46">
        <f t="shared" si="9"/>
        <v>521766.28000000026</v>
      </c>
      <c r="U127" s="65"/>
      <c r="V127" s="69"/>
      <c r="W127" s="69"/>
      <c r="Y127" s="46">
        <f t="shared" si="10"/>
        <v>0</v>
      </c>
    </row>
    <row r="128" spans="2:25" ht="15" hidden="1" customHeight="1" outlineLevel="2" x14ac:dyDescent="0.25">
      <c r="B128" s="38"/>
      <c r="C128" s="30"/>
      <c r="D128" s="38">
        <v>2710</v>
      </c>
      <c r="E128" s="15" t="s">
        <v>20</v>
      </c>
      <c r="F128" s="46">
        <v>188724</v>
      </c>
      <c r="G128" s="46"/>
      <c r="H128" s="46">
        <v>0</v>
      </c>
      <c r="I128" s="46">
        <v>0</v>
      </c>
      <c r="J128" s="46">
        <v>188724</v>
      </c>
      <c r="K128" s="46">
        <f t="shared" si="6"/>
        <v>188724</v>
      </c>
      <c r="L128" s="25"/>
      <c r="M128" s="46">
        <f t="shared" si="7"/>
        <v>188724</v>
      </c>
      <c r="N128" s="46"/>
      <c r="O128" s="46"/>
      <c r="P128" s="46"/>
      <c r="Q128" s="46"/>
      <c r="R128" s="46">
        <f t="shared" si="11"/>
        <v>0</v>
      </c>
      <c r="S128" s="46">
        <f t="shared" si="8"/>
        <v>0</v>
      </c>
      <c r="T128" s="46">
        <f t="shared" si="9"/>
        <v>188724</v>
      </c>
      <c r="U128" s="65"/>
      <c r="V128" s="69"/>
      <c r="W128" s="69"/>
      <c r="Y128" s="46">
        <f t="shared" si="10"/>
        <v>0</v>
      </c>
    </row>
    <row r="129" spans="2:25" ht="15" hidden="1" customHeight="1" outlineLevel="2" x14ac:dyDescent="0.25">
      <c r="B129" s="38"/>
      <c r="C129" s="30"/>
      <c r="D129" s="38">
        <v>3120</v>
      </c>
      <c r="E129" s="15" t="s">
        <v>23</v>
      </c>
      <c r="F129" s="46">
        <v>0</v>
      </c>
      <c r="G129" s="46"/>
      <c r="H129" s="46">
        <v>0</v>
      </c>
      <c r="I129" s="46">
        <v>0</v>
      </c>
      <c r="J129" s="46">
        <v>0</v>
      </c>
      <c r="K129" s="46">
        <f t="shared" si="6"/>
        <v>0</v>
      </c>
      <c r="L129" s="25"/>
      <c r="M129" s="46">
        <f t="shared" si="7"/>
        <v>0</v>
      </c>
      <c r="N129" s="46"/>
      <c r="O129" s="46"/>
      <c r="P129" s="46"/>
      <c r="Q129" s="46"/>
      <c r="R129" s="46">
        <f t="shared" si="11"/>
        <v>0</v>
      </c>
      <c r="S129" s="46">
        <f t="shared" si="8"/>
        <v>0</v>
      </c>
      <c r="T129" s="46">
        <f t="shared" si="9"/>
        <v>0</v>
      </c>
      <c r="U129" s="65"/>
      <c r="V129" s="69"/>
      <c r="W129" s="69"/>
      <c r="Y129" s="46">
        <f t="shared" si="10"/>
        <v>0</v>
      </c>
    </row>
    <row r="130" spans="2:25" ht="15" hidden="1" customHeight="1" outlineLevel="2" x14ac:dyDescent="0.25">
      <c r="B130" s="38"/>
      <c r="C130" s="30"/>
      <c r="D130" s="38">
        <v>3290</v>
      </c>
      <c r="E130" s="15" t="s">
        <v>29</v>
      </c>
      <c r="F130" s="46">
        <v>7029</v>
      </c>
      <c r="G130" s="46"/>
      <c r="H130" s="46">
        <v>0</v>
      </c>
      <c r="I130" s="46">
        <v>7027.85</v>
      </c>
      <c r="J130" s="46">
        <v>1.1499999999996362</v>
      </c>
      <c r="K130" s="46">
        <f t="shared" si="6"/>
        <v>1.1499999999996362</v>
      </c>
      <c r="L130" s="25"/>
      <c r="M130" s="46">
        <f t="shared" si="7"/>
        <v>7029</v>
      </c>
      <c r="N130" s="46"/>
      <c r="O130" s="46"/>
      <c r="P130" s="46"/>
      <c r="Q130" s="46"/>
      <c r="R130" s="46">
        <f t="shared" si="11"/>
        <v>0</v>
      </c>
      <c r="S130" s="46">
        <f t="shared" si="8"/>
        <v>7027.85</v>
      </c>
      <c r="T130" s="46">
        <f t="shared" si="9"/>
        <v>1.1499999999996362</v>
      </c>
      <c r="U130" s="65"/>
      <c r="V130" s="69"/>
      <c r="W130" s="69"/>
      <c r="Y130" s="46">
        <f t="shared" si="10"/>
        <v>0</v>
      </c>
    </row>
    <row r="131" spans="2:25" ht="15" hidden="1" customHeight="1" outlineLevel="2" x14ac:dyDescent="0.25">
      <c r="B131" s="38"/>
      <c r="C131" s="30"/>
      <c r="D131" s="38">
        <v>3940</v>
      </c>
      <c r="E131" s="15" t="s">
        <v>137</v>
      </c>
      <c r="F131" s="46">
        <v>2733665.55</v>
      </c>
      <c r="G131" s="46"/>
      <c r="H131" s="46">
        <v>0</v>
      </c>
      <c r="I131" s="46">
        <v>2724461.6799999997</v>
      </c>
      <c r="J131" s="46">
        <v>9203.8699999999062</v>
      </c>
      <c r="K131" s="46">
        <f t="shared" si="6"/>
        <v>9203.8700000001118</v>
      </c>
      <c r="L131" s="25"/>
      <c r="M131" s="46">
        <f t="shared" si="7"/>
        <v>2733665.55</v>
      </c>
      <c r="N131" s="46"/>
      <c r="O131" s="46"/>
      <c r="P131" s="46"/>
      <c r="Q131" s="46"/>
      <c r="R131" s="46">
        <f t="shared" si="11"/>
        <v>0</v>
      </c>
      <c r="S131" s="46">
        <f t="shared" si="8"/>
        <v>2724461.6799999997</v>
      </c>
      <c r="T131" s="46">
        <f t="shared" si="9"/>
        <v>9203.8700000001118</v>
      </c>
      <c r="U131" s="65"/>
      <c r="V131" s="69"/>
      <c r="W131" s="69"/>
      <c r="Y131" s="46">
        <f t="shared" si="10"/>
        <v>0</v>
      </c>
    </row>
    <row r="132" spans="2:25" ht="15" hidden="1" customHeight="1" outlineLevel="2" x14ac:dyDescent="0.25">
      <c r="B132" s="38"/>
      <c r="C132" s="30"/>
      <c r="D132" s="38">
        <v>4390</v>
      </c>
      <c r="E132" s="15" t="s">
        <v>66</v>
      </c>
      <c r="F132" s="46">
        <v>0</v>
      </c>
      <c r="G132" s="46"/>
      <c r="H132" s="46">
        <v>0</v>
      </c>
      <c r="I132" s="46">
        <v>0</v>
      </c>
      <c r="J132" s="46">
        <v>0</v>
      </c>
      <c r="K132" s="46">
        <f t="shared" si="6"/>
        <v>0</v>
      </c>
      <c r="L132" s="25"/>
      <c r="M132" s="46">
        <f t="shared" si="7"/>
        <v>0</v>
      </c>
      <c r="N132" s="46"/>
      <c r="O132" s="46"/>
      <c r="P132" s="46"/>
      <c r="Q132" s="46"/>
      <c r="R132" s="46">
        <f t="shared" si="11"/>
        <v>0</v>
      </c>
      <c r="S132" s="46">
        <f t="shared" si="8"/>
        <v>0</v>
      </c>
      <c r="T132" s="46">
        <f t="shared" si="9"/>
        <v>0</v>
      </c>
      <c r="U132" s="65"/>
      <c r="V132" s="69"/>
      <c r="W132" s="69"/>
      <c r="Y132" s="46">
        <f t="shared" si="10"/>
        <v>0</v>
      </c>
    </row>
    <row r="133" spans="2:25" ht="15" hidden="1" customHeight="1" outlineLevel="2" x14ac:dyDescent="0.25">
      <c r="B133" s="38"/>
      <c r="C133" s="30"/>
      <c r="D133" s="38">
        <v>4510</v>
      </c>
      <c r="E133" s="15" t="s">
        <v>46</v>
      </c>
      <c r="F133" s="46">
        <v>448450</v>
      </c>
      <c r="G133" s="46"/>
      <c r="H133" s="46">
        <v>0</v>
      </c>
      <c r="I133" s="46">
        <v>360494.56999999995</v>
      </c>
      <c r="J133" s="46">
        <v>87955.430000000008</v>
      </c>
      <c r="K133" s="46">
        <f t="shared" si="6"/>
        <v>87955.430000000051</v>
      </c>
      <c r="L133" s="25"/>
      <c r="M133" s="46">
        <f t="shared" si="7"/>
        <v>448450</v>
      </c>
      <c r="N133" s="46"/>
      <c r="O133" s="46"/>
      <c r="P133" s="46"/>
      <c r="Q133" s="46"/>
      <c r="R133" s="46">
        <f t="shared" si="11"/>
        <v>0</v>
      </c>
      <c r="S133" s="46">
        <f t="shared" si="8"/>
        <v>360494.56999999995</v>
      </c>
      <c r="T133" s="46">
        <f t="shared" si="9"/>
        <v>87955.430000000051</v>
      </c>
      <c r="U133" s="65"/>
      <c r="V133" s="69"/>
      <c r="W133" s="69"/>
      <c r="Y133" s="46">
        <f t="shared" si="10"/>
        <v>0</v>
      </c>
    </row>
    <row r="134" spans="2:25" ht="15" hidden="1" customHeight="1" outlineLevel="2" x14ac:dyDescent="0.25">
      <c r="B134" s="38"/>
      <c r="C134" s="30"/>
      <c r="D134" s="38">
        <v>4520</v>
      </c>
      <c r="E134" s="15" t="s">
        <v>47</v>
      </c>
      <c r="F134" s="46">
        <v>344290.00000000006</v>
      </c>
      <c r="G134" s="46"/>
      <c r="H134" s="46">
        <v>0</v>
      </c>
      <c r="I134" s="46">
        <v>240152.02</v>
      </c>
      <c r="J134" s="46">
        <v>104137.98000000007</v>
      </c>
      <c r="K134" s="46">
        <f t="shared" si="6"/>
        <v>104137.98000000007</v>
      </c>
      <c r="L134" s="25"/>
      <c r="M134" s="46">
        <f t="shared" si="7"/>
        <v>344290.00000000006</v>
      </c>
      <c r="N134" s="46"/>
      <c r="O134" s="46"/>
      <c r="P134" s="46"/>
      <c r="Q134" s="46"/>
      <c r="R134" s="46">
        <f t="shared" si="11"/>
        <v>0</v>
      </c>
      <c r="S134" s="46">
        <f t="shared" si="8"/>
        <v>240152.02</v>
      </c>
      <c r="T134" s="46">
        <f t="shared" si="9"/>
        <v>104137.98000000007</v>
      </c>
      <c r="U134" s="65"/>
      <c r="V134" s="69"/>
      <c r="W134" s="69"/>
      <c r="Y134" s="46">
        <f t="shared" si="10"/>
        <v>0</v>
      </c>
    </row>
    <row r="135" spans="2:25" ht="15" hidden="1" customHeight="1" outlineLevel="2" x14ac:dyDescent="0.25">
      <c r="B135" s="38"/>
      <c r="C135" s="30"/>
      <c r="D135" s="38">
        <v>1321</v>
      </c>
      <c r="E135" s="15" t="s">
        <v>107</v>
      </c>
      <c r="F135" s="46">
        <v>11262119.469999999</v>
      </c>
      <c r="G135" s="46"/>
      <c r="H135" s="46">
        <v>0</v>
      </c>
      <c r="I135" s="46">
        <v>10157402.959999999</v>
      </c>
      <c r="J135" s="46">
        <v>1104716.5099999998</v>
      </c>
      <c r="K135" s="46">
        <f t="shared" si="6"/>
        <v>1104716.5099999998</v>
      </c>
      <c r="L135" s="25"/>
      <c r="M135" s="46">
        <f t="shared" si="7"/>
        <v>11262119.469999999</v>
      </c>
      <c r="N135" s="46"/>
      <c r="O135" s="46"/>
      <c r="P135" s="46"/>
      <c r="Q135" s="46"/>
      <c r="R135" s="46">
        <f t="shared" si="11"/>
        <v>0</v>
      </c>
      <c r="S135" s="46">
        <f t="shared" si="8"/>
        <v>10157402.959999999</v>
      </c>
      <c r="T135" s="46">
        <f t="shared" si="9"/>
        <v>1104716.5099999998</v>
      </c>
      <c r="U135" s="65"/>
      <c r="V135" s="69"/>
      <c r="W135" s="69"/>
      <c r="Y135" s="46">
        <f t="shared" si="10"/>
        <v>0</v>
      </c>
    </row>
    <row r="136" spans="2:25" ht="15" hidden="1" customHeight="1" outlineLevel="2" x14ac:dyDescent="0.25">
      <c r="B136" s="38"/>
      <c r="C136" s="30"/>
      <c r="D136" s="38">
        <v>1322</v>
      </c>
      <c r="E136" s="15" t="s">
        <v>108</v>
      </c>
      <c r="F136" s="46">
        <v>20653083.82</v>
      </c>
      <c r="G136" s="46"/>
      <c r="H136" s="46">
        <v>0</v>
      </c>
      <c r="I136" s="46">
        <v>19470344.16</v>
      </c>
      <c r="J136" s="46">
        <v>1182739.6599999997</v>
      </c>
      <c r="K136" s="46">
        <f t="shared" si="6"/>
        <v>1182739.6600000001</v>
      </c>
      <c r="L136" s="25"/>
      <c r="M136" s="46">
        <f t="shared" si="7"/>
        <v>20653083.82</v>
      </c>
      <c r="N136" s="46"/>
      <c r="O136" s="46"/>
      <c r="P136" s="46"/>
      <c r="Q136" s="46"/>
      <c r="R136" s="46">
        <f t="shared" si="11"/>
        <v>0</v>
      </c>
      <c r="S136" s="46">
        <f t="shared" si="8"/>
        <v>19470344.16</v>
      </c>
      <c r="T136" s="46">
        <f t="shared" si="9"/>
        <v>1182739.6600000001</v>
      </c>
      <c r="U136" s="65"/>
      <c r="V136" s="69"/>
      <c r="W136" s="69"/>
      <c r="Y136" s="46">
        <f t="shared" si="10"/>
        <v>0</v>
      </c>
    </row>
    <row r="137" spans="2:25" ht="15" hidden="1" customHeight="1" outlineLevel="2" x14ac:dyDescent="0.25">
      <c r="B137" s="38"/>
      <c r="C137" s="30"/>
      <c r="D137" s="38">
        <v>1441</v>
      </c>
      <c r="E137" s="15" t="s">
        <v>97</v>
      </c>
      <c r="F137" s="46">
        <v>1226223.8500000006</v>
      </c>
      <c r="G137" s="46"/>
      <c r="H137" s="46">
        <v>0</v>
      </c>
      <c r="I137" s="46">
        <v>1222788.5699999998</v>
      </c>
      <c r="J137" s="46">
        <v>3435.28000000057</v>
      </c>
      <c r="K137" s="46">
        <f t="shared" si="6"/>
        <v>3435.2800000007264</v>
      </c>
      <c r="L137" s="25"/>
      <c r="M137" s="46">
        <f t="shared" si="7"/>
        <v>1226223.8500000006</v>
      </c>
      <c r="N137" s="46"/>
      <c r="O137" s="46"/>
      <c r="P137" s="46"/>
      <c r="Q137" s="46"/>
      <c r="R137" s="46">
        <f t="shared" si="11"/>
        <v>0</v>
      </c>
      <c r="S137" s="46">
        <f t="shared" si="8"/>
        <v>1222788.5699999998</v>
      </c>
      <c r="T137" s="46">
        <f t="shared" si="9"/>
        <v>3435.2800000007264</v>
      </c>
      <c r="U137" s="65"/>
      <c r="V137" s="69"/>
      <c r="W137" s="69"/>
      <c r="Y137" s="46">
        <f t="shared" si="10"/>
        <v>0</v>
      </c>
    </row>
    <row r="138" spans="2:25" ht="15" hidden="1" customHeight="1" outlineLevel="2" x14ac:dyDescent="0.25">
      <c r="B138" s="38"/>
      <c r="C138" s="30"/>
      <c r="D138" s="38">
        <v>1442</v>
      </c>
      <c r="E138" s="15" t="s">
        <v>109</v>
      </c>
      <c r="F138" s="46">
        <v>622920.52</v>
      </c>
      <c r="G138" s="46"/>
      <c r="H138" s="46">
        <v>0</v>
      </c>
      <c r="I138" s="46">
        <v>622669.20000000007</v>
      </c>
      <c r="J138" s="46">
        <v>251.32000000001426</v>
      </c>
      <c r="K138" s="46">
        <f t="shared" si="6"/>
        <v>251.31999999994878</v>
      </c>
      <c r="L138" s="25"/>
      <c r="M138" s="46">
        <f t="shared" si="7"/>
        <v>622920.52</v>
      </c>
      <c r="N138" s="46"/>
      <c r="O138" s="46"/>
      <c r="P138" s="46"/>
      <c r="Q138" s="46"/>
      <c r="R138" s="46">
        <f t="shared" si="11"/>
        <v>0</v>
      </c>
      <c r="S138" s="46">
        <f t="shared" si="8"/>
        <v>622669.20000000007</v>
      </c>
      <c r="T138" s="46">
        <f t="shared" si="9"/>
        <v>251.31999999994878</v>
      </c>
      <c r="U138" s="65"/>
      <c r="V138" s="69"/>
      <c r="W138" s="69"/>
      <c r="Y138" s="46">
        <f t="shared" si="10"/>
        <v>0</v>
      </c>
    </row>
    <row r="139" spans="2:25" ht="15" hidden="1" customHeight="1" outlineLevel="2" x14ac:dyDescent="0.25">
      <c r="B139" s="38"/>
      <c r="C139" s="30"/>
      <c r="D139" s="38">
        <v>3981</v>
      </c>
      <c r="E139" s="15" t="s">
        <v>110</v>
      </c>
      <c r="F139" s="46">
        <v>4338765.3499999996</v>
      </c>
      <c r="G139" s="46"/>
      <c r="H139" s="46">
        <v>0</v>
      </c>
      <c r="I139" s="46">
        <v>3105085.03</v>
      </c>
      <c r="J139" s="46">
        <v>1233680.3199999998</v>
      </c>
      <c r="K139" s="46">
        <f t="shared" si="6"/>
        <v>1233680.3199999998</v>
      </c>
      <c r="L139" s="25"/>
      <c r="M139" s="46">
        <f t="shared" si="7"/>
        <v>4338765.3499999996</v>
      </c>
      <c r="N139" s="46"/>
      <c r="O139" s="46"/>
      <c r="P139" s="46"/>
      <c r="Q139" s="46"/>
      <c r="R139" s="46">
        <f t="shared" si="11"/>
        <v>0</v>
      </c>
      <c r="S139" s="46">
        <f t="shared" si="8"/>
        <v>3105085.03</v>
      </c>
      <c r="T139" s="46">
        <f t="shared" si="9"/>
        <v>1233680.3199999998</v>
      </c>
      <c r="U139" s="65"/>
      <c r="V139" s="69"/>
      <c r="W139" s="69"/>
      <c r="Y139" s="46">
        <f t="shared" si="10"/>
        <v>0</v>
      </c>
    </row>
    <row r="140" spans="2:25" ht="15" hidden="1" customHeight="1" outlineLevel="2" x14ac:dyDescent="0.25">
      <c r="B140" s="38"/>
      <c r="C140" s="30"/>
      <c r="D140" s="38">
        <v>3982</v>
      </c>
      <c r="E140" s="15" t="s">
        <v>98</v>
      </c>
      <c r="F140" s="46">
        <v>13460583.650000002</v>
      </c>
      <c r="G140" s="46"/>
      <c r="H140" s="46">
        <v>0</v>
      </c>
      <c r="I140" s="46">
        <v>10757626.690000001</v>
      </c>
      <c r="J140" s="46">
        <v>2702956.9600000018</v>
      </c>
      <c r="K140" s="46">
        <f t="shared" si="6"/>
        <v>2702956.9600000009</v>
      </c>
      <c r="L140" s="25"/>
      <c r="M140" s="46">
        <f t="shared" si="7"/>
        <v>13460583.650000002</v>
      </c>
      <c r="N140" s="46"/>
      <c r="O140" s="46"/>
      <c r="P140" s="46"/>
      <c r="Q140" s="46"/>
      <c r="R140" s="46">
        <f t="shared" si="11"/>
        <v>0</v>
      </c>
      <c r="S140" s="46">
        <f t="shared" si="8"/>
        <v>10757626.690000001</v>
      </c>
      <c r="T140" s="46">
        <f t="shared" si="9"/>
        <v>2702956.9600000009</v>
      </c>
      <c r="U140" s="65"/>
      <c r="V140" s="69"/>
      <c r="W140" s="69"/>
      <c r="Y140" s="46">
        <f t="shared" si="10"/>
        <v>0</v>
      </c>
    </row>
    <row r="141" spans="2:25" ht="15" hidden="1" customHeight="1" outlineLevel="2" x14ac:dyDescent="0.25">
      <c r="B141" s="38"/>
      <c r="C141" s="30"/>
      <c r="D141" s="38">
        <v>1240</v>
      </c>
      <c r="E141" s="15" t="s">
        <v>215</v>
      </c>
      <c r="F141" s="46">
        <v>133888</v>
      </c>
      <c r="G141" s="46"/>
      <c r="H141" s="46">
        <v>0</v>
      </c>
      <c r="I141" s="46">
        <v>0</v>
      </c>
      <c r="J141" s="46">
        <v>133888</v>
      </c>
      <c r="K141" s="46">
        <f t="shared" si="6"/>
        <v>133888</v>
      </c>
      <c r="L141" s="25"/>
      <c r="M141" s="46">
        <f t="shared" si="7"/>
        <v>133888</v>
      </c>
      <c r="N141" s="46"/>
      <c r="O141" s="46"/>
      <c r="P141" s="46"/>
      <c r="Q141" s="46"/>
      <c r="R141" s="46">
        <f t="shared" si="11"/>
        <v>0</v>
      </c>
      <c r="S141" s="46">
        <f t="shared" si="8"/>
        <v>0</v>
      </c>
      <c r="T141" s="46">
        <f t="shared" si="9"/>
        <v>133888</v>
      </c>
      <c r="U141" s="65"/>
      <c r="V141" s="69"/>
      <c r="W141" s="69"/>
      <c r="Y141" s="46">
        <f t="shared" si="10"/>
        <v>0</v>
      </c>
    </row>
    <row r="142" spans="2:25" ht="15" hidden="1" customHeight="1" outlineLevel="2" x14ac:dyDescent="0.25">
      <c r="B142" s="38"/>
      <c r="C142" s="30"/>
      <c r="D142" s="38">
        <v>3240</v>
      </c>
      <c r="E142" s="15" t="s">
        <v>216</v>
      </c>
      <c r="F142" s="46">
        <v>7028</v>
      </c>
      <c r="G142" s="46"/>
      <c r="H142" s="46">
        <v>0</v>
      </c>
      <c r="I142" s="46">
        <v>0</v>
      </c>
      <c r="J142" s="46">
        <v>7028</v>
      </c>
      <c r="K142" s="46">
        <f t="shared" si="6"/>
        <v>7028</v>
      </c>
      <c r="L142" s="25"/>
      <c r="M142" s="46">
        <f t="shared" si="7"/>
        <v>7028</v>
      </c>
      <c r="N142" s="46"/>
      <c r="O142" s="46"/>
      <c r="P142" s="46"/>
      <c r="Q142" s="46"/>
      <c r="R142" s="46">
        <f t="shared" si="11"/>
        <v>0</v>
      </c>
      <c r="S142" s="46">
        <f t="shared" si="8"/>
        <v>0</v>
      </c>
      <c r="T142" s="46">
        <f t="shared" si="9"/>
        <v>7028</v>
      </c>
      <c r="U142" s="65"/>
      <c r="V142" s="69"/>
      <c r="W142" s="69"/>
      <c r="Y142" s="46">
        <f t="shared" si="10"/>
        <v>0</v>
      </c>
    </row>
    <row r="143" spans="2:25" hidden="1" outlineLevel="1" collapsed="1" x14ac:dyDescent="0.25">
      <c r="B143" s="38">
        <v>21601</v>
      </c>
      <c r="C143" s="30" t="s">
        <v>112</v>
      </c>
      <c r="D143" s="38">
        <v>2110</v>
      </c>
      <c r="E143" s="15" t="s">
        <v>78</v>
      </c>
      <c r="F143" s="46">
        <v>42776.329999999994</v>
      </c>
      <c r="G143" s="46"/>
      <c r="H143" s="46">
        <v>5202.67</v>
      </c>
      <c r="I143" s="46">
        <v>37473.69</v>
      </c>
      <c r="J143" s="46">
        <v>5302.6399999999976</v>
      </c>
      <c r="K143" s="46">
        <f t="shared" si="6"/>
        <v>5302.6399999999921</v>
      </c>
      <c r="L143" s="25"/>
      <c r="M143" s="46">
        <f t="shared" si="7"/>
        <v>42776.329999999994</v>
      </c>
      <c r="N143" s="46"/>
      <c r="O143" s="46"/>
      <c r="P143" s="46"/>
      <c r="Q143" s="46"/>
      <c r="R143" s="46">
        <f t="shared" si="11"/>
        <v>5202.67</v>
      </c>
      <c r="S143" s="46">
        <f t="shared" si="8"/>
        <v>37473.69</v>
      </c>
      <c r="T143" s="46">
        <f t="shared" si="9"/>
        <v>5302.6399999999921</v>
      </c>
      <c r="U143" s="65"/>
      <c r="V143" s="69"/>
      <c r="W143" s="69"/>
      <c r="Y143" s="46">
        <f t="shared" si="10"/>
        <v>0</v>
      </c>
    </row>
    <row r="144" spans="2:25" ht="15" hidden="1" customHeight="1" outlineLevel="2" x14ac:dyDescent="0.25">
      <c r="B144" s="38"/>
      <c r="C144" s="30"/>
      <c r="D144" s="38">
        <v>2140</v>
      </c>
      <c r="E144" s="15" t="s">
        <v>125</v>
      </c>
      <c r="F144" s="46">
        <v>240254.81999999998</v>
      </c>
      <c r="G144" s="46"/>
      <c r="H144" s="46">
        <v>51649.18</v>
      </c>
      <c r="I144" s="46">
        <v>156402.81999999995</v>
      </c>
      <c r="J144" s="46">
        <v>83852.000000000044</v>
      </c>
      <c r="K144" s="46">
        <f t="shared" si="6"/>
        <v>83852.000000000029</v>
      </c>
      <c r="L144" s="25"/>
      <c r="M144" s="46">
        <f t="shared" si="7"/>
        <v>240254.81999999998</v>
      </c>
      <c r="N144" s="46"/>
      <c r="O144" s="46"/>
      <c r="P144" s="46"/>
      <c r="Q144" s="46"/>
      <c r="R144" s="46">
        <f t="shared" si="11"/>
        <v>51649.18</v>
      </c>
      <c r="S144" s="46">
        <f t="shared" si="8"/>
        <v>156402.81999999995</v>
      </c>
      <c r="T144" s="46">
        <f t="shared" si="9"/>
        <v>83852.000000000029</v>
      </c>
      <c r="U144" s="65"/>
      <c r="V144" s="69"/>
      <c r="W144" s="69"/>
      <c r="Y144" s="46">
        <f t="shared" si="10"/>
        <v>0</v>
      </c>
    </row>
    <row r="145" spans="2:25" ht="15" hidden="1" customHeight="1" outlineLevel="2" x14ac:dyDescent="0.25">
      <c r="B145" s="38"/>
      <c r="C145" s="30"/>
      <c r="D145" s="38">
        <v>2150</v>
      </c>
      <c r="E145" s="15" t="s">
        <v>118</v>
      </c>
      <c r="F145" s="46">
        <v>6156</v>
      </c>
      <c r="G145" s="46"/>
      <c r="H145" s="46">
        <v>0</v>
      </c>
      <c r="I145" s="46">
        <v>6156</v>
      </c>
      <c r="J145" s="46">
        <v>0</v>
      </c>
      <c r="K145" s="46">
        <f t="shared" si="6"/>
        <v>0</v>
      </c>
      <c r="L145" s="25"/>
      <c r="M145" s="46">
        <f t="shared" si="7"/>
        <v>6156</v>
      </c>
      <c r="N145" s="46"/>
      <c r="O145" s="46"/>
      <c r="P145" s="46"/>
      <c r="Q145" s="46"/>
      <c r="R145" s="46">
        <f t="shared" si="11"/>
        <v>0</v>
      </c>
      <c r="S145" s="46">
        <f t="shared" si="8"/>
        <v>6156</v>
      </c>
      <c r="T145" s="46">
        <f t="shared" si="9"/>
        <v>0</v>
      </c>
      <c r="U145" s="65"/>
      <c r="V145" s="69"/>
      <c r="W145" s="69"/>
      <c r="Y145" s="46">
        <f t="shared" si="10"/>
        <v>0</v>
      </c>
    </row>
    <row r="146" spans="2:25" ht="15" hidden="1" customHeight="1" outlineLevel="2" x14ac:dyDescent="0.25">
      <c r="B146" s="38"/>
      <c r="C146" s="30"/>
      <c r="D146" s="38">
        <v>2160</v>
      </c>
      <c r="E146" s="15" t="s">
        <v>13</v>
      </c>
      <c r="F146" s="46">
        <v>503712.24000000005</v>
      </c>
      <c r="G146" s="46"/>
      <c r="H146" s="46">
        <v>159125.08000000002</v>
      </c>
      <c r="I146" s="46">
        <v>341146.62000000011</v>
      </c>
      <c r="J146" s="46">
        <v>162565.61999999991</v>
      </c>
      <c r="K146" s="46">
        <f t="shared" si="6"/>
        <v>162565.61999999994</v>
      </c>
      <c r="L146" s="25"/>
      <c r="M146" s="46">
        <f t="shared" si="7"/>
        <v>503712.24000000005</v>
      </c>
      <c r="N146" s="46"/>
      <c r="O146" s="46"/>
      <c r="P146" s="46"/>
      <c r="Q146" s="46"/>
      <c r="R146" s="46">
        <f t="shared" si="11"/>
        <v>159125.08000000002</v>
      </c>
      <c r="S146" s="46">
        <f t="shared" si="8"/>
        <v>341146.62000000011</v>
      </c>
      <c r="T146" s="46">
        <f t="shared" si="9"/>
        <v>162565.61999999994</v>
      </c>
      <c r="U146" s="65"/>
      <c r="V146" s="69"/>
      <c r="W146" s="69"/>
      <c r="Y146" s="46">
        <f t="shared" si="10"/>
        <v>0</v>
      </c>
    </row>
    <row r="147" spans="2:25" ht="15" hidden="1" customHeight="1" outlineLevel="2" x14ac:dyDescent="0.25">
      <c r="B147" s="38"/>
      <c r="C147" s="30"/>
      <c r="D147" s="38">
        <v>2210</v>
      </c>
      <c r="E147" s="15" t="s">
        <v>14</v>
      </c>
      <c r="F147" s="46">
        <v>11130</v>
      </c>
      <c r="G147" s="46"/>
      <c r="H147" s="46">
        <v>0</v>
      </c>
      <c r="I147" s="46">
        <v>11080</v>
      </c>
      <c r="J147" s="46">
        <v>50</v>
      </c>
      <c r="K147" s="46">
        <f t="shared" si="6"/>
        <v>50</v>
      </c>
      <c r="L147" s="25"/>
      <c r="M147" s="46">
        <f t="shared" si="7"/>
        <v>11130</v>
      </c>
      <c r="N147" s="46"/>
      <c r="O147" s="46"/>
      <c r="P147" s="46"/>
      <c r="Q147" s="46"/>
      <c r="R147" s="46">
        <f t="shared" si="11"/>
        <v>0</v>
      </c>
      <c r="S147" s="46">
        <f t="shared" si="8"/>
        <v>11080</v>
      </c>
      <c r="T147" s="46">
        <f t="shared" si="9"/>
        <v>50</v>
      </c>
      <c r="U147" s="65"/>
      <c r="V147" s="69"/>
      <c r="W147" s="69"/>
      <c r="Y147" s="46">
        <f t="shared" si="10"/>
        <v>0</v>
      </c>
    </row>
    <row r="148" spans="2:25" ht="15" hidden="1" customHeight="1" outlineLevel="2" x14ac:dyDescent="0.25">
      <c r="B148" s="38"/>
      <c r="C148" s="30"/>
      <c r="D148" s="38">
        <v>2410</v>
      </c>
      <c r="E148" s="15" t="s">
        <v>119</v>
      </c>
      <c r="F148" s="46">
        <v>21367.499999999993</v>
      </c>
      <c r="G148" s="46"/>
      <c r="H148" s="46">
        <v>9210</v>
      </c>
      <c r="I148" s="46">
        <v>12119.82</v>
      </c>
      <c r="J148" s="46">
        <v>9247.679999999993</v>
      </c>
      <c r="K148" s="46">
        <f t="shared" si="6"/>
        <v>9247.679999999993</v>
      </c>
      <c r="L148" s="25"/>
      <c r="M148" s="46">
        <f t="shared" si="7"/>
        <v>21367.499999999993</v>
      </c>
      <c r="N148" s="46"/>
      <c r="O148" s="46"/>
      <c r="P148" s="46"/>
      <c r="Q148" s="46"/>
      <c r="R148" s="46">
        <f t="shared" si="11"/>
        <v>9210</v>
      </c>
      <c r="S148" s="46">
        <f t="shared" si="8"/>
        <v>12119.82</v>
      </c>
      <c r="T148" s="46">
        <f t="shared" si="9"/>
        <v>9247.679999999993</v>
      </c>
      <c r="U148" s="65"/>
      <c r="V148" s="69"/>
      <c r="W148" s="69"/>
      <c r="Y148" s="46">
        <f t="shared" si="10"/>
        <v>0</v>
      </c>
    </row>
    <row r="149" spans="2:25" ht="15" hidden="1" customHeight="1" outlineLevel="2" x14ac:dyDescent="0.25">
      <c r="B149" s="38"/>
      <c r="C149" s="30"/>
      <c r="D149" s="38">
        <v>2420</v>
      </c>
      <c r="E149" s="15" t="s">
        <v>15</v>
      </c>
      <c r="F149" s="46">
        <v>1014.9700000000012</v>
      </c>
      <c r="G149" s="46"/>
      <c r="H149" s="46">
        <v>0</v>
      </c>
      <c r="I149" s="46">
        <v>1014.97</v>
      </c>
      <c r="J149" s="46">
        <v>1.1368683772161603E-12</v>
      </c>
      <c r="K149" s="46">
        <f t="shared" si="6"/>
        <v>1.1368683772161603E-12</v>
      </c>
      <c r="L149" s="25"/>
      <c r="M149" s="46">
        <f t="shared" si="7"/>
        <v>1014.9700000000012</v>
      </c>
      <c r="N149" s="46"/>
      <c r="O149" s="46"/>
      <c r="P149" s="46"/>
      <c r="Q149" s="46"/>
      <c r="R149" s="46">
        <f t="shared" si="11"/>
        <v>0</v>
      </c>
      <c r="S149" s="46">
        <f t="shared" si="8"/>
        <v>1014.97</v>
      </c>
      <c r="T149" s="46">
        <f t="shared" si="9"/>
        <v>1.1368683772161603E-12</v>
      </c>
      <c r="U149" s="65"/>
      <c r="V149" s="69"/>
      <c r="W149" s="69"/>
      <c r="Y149" s="46">
        <f t="shared" si="10"/>
        <v>0</v>
      </c>
    </row>
    <row r="150" spans="2:25" ht="15" hidden="1" customHeight="1" outlineLevel="2" x14ac:dyDescent="0.25">
      <c r="B150" s="38"/>
      <c r="C150" s="30"/>
      <c r="D150" s="38">
        <v>2430</v>
      </c>
      <c r="E150" s="15" t="s">
        <v>16</v>
      </c>
      <c r="F150" s="46">
        <v>272</v>
      </c>
      <c r="G150" s="46"/>
      <c r="H150" s="46">
        <v>0</v>
      </c>
      <c r="I150" s="46">
        <v>272</v>
      </c>
      <c r="J150" s="46">
        <v>0</v>
      </c>
      <c r="K150" s="46">
        <f t="shared" si="6"/>
        <v>0</v>
      </c>
      <c r="L150" s="25"/>
      <c r="M150" s="46">
        <f t="shared" si="7"/>
        <v>272</v>
      </c>
      <c r="N150" s="46"/>
      <c r="O150" s="46"/>
      <c r="P150" s="46"/>
      <c r="Q150" s="46"/>
      <c r="R150" s="46">
        <f t="shared" si="11"/>
        <v>0</v>
      </c>
      <c r="S150" s="46">
        <f t="shared" si="8"/>
        <v>272</v>
      </c>
      <c r="T150" s="46">
        <f t="shared" si="9"/>
        <v>0</v>
      </c>
      <c r="U150" s="65"/>
      <c r="V150" s="69"/>
      <c r="W150" s="69"/>
      <c r="Y150" s="46">
        <f t="shared" si="10"/>
        <v>0</v>
      </c>
    </row>
    <row r="151" spans="2:25" ht="15" hidden="1" customHeight="1" outlineLevel="2" x14ac:dyDescent="0.25">
      <c r="B151" s="38"/>
      <c r="C151" s="30"/>
      <c r="D151" s="38">
        <v>2450</v>
      </c>
      <c r="E151" s="15" t="s">
        <v>18</v>
      </c>
      <c r="F151" s="46">
        <v>67.25</v>
      </c>
      <c r="G151" s="46"/>
      <c r="H151" s="46">
        <v>0</v>
      </c>
      <c r="I151" s="46">
        <v>67.25</v>
      </c>
      <c r="J151" s="46">
        <v>0</v>
      </c>
      <c r="K151" s="46">
        <f t="shared" si="6"/>
        <v>0</v>
      </c>
      <c r="L151" s="25"/>
      <c r="M151" s="46">
        <f t="shared" si="7"/>
        <v>67.25</v>
      </c>
      <c r="N151" s="46"/>
      <c r="O151" s="46"/>
      <c r="P151" s="46"/>
      <c r="Q151" s="46"/>
      <c r="R151" s="46">
        <f t="shared" si="11"/>
        <v>0</v>
      </c>
      <c r="S151" s="46">
        <f t="shared" si="8"/>
        <v>67.25</v>
      </c>
      <c r="T151" s="46">
        <f t="shared" si="9"/>
        <v>0</v>
      </c>
      <c r="U151" s="65"/>
      <c r="V151" s="69"/>
      <c r="W151" s="69"/>
      <c r="Y151" s="46">
        <f t="shared" si="10"/>
        <v>0</v>
      </c>
    </row>
    <row r="152" spans="2:25" ht="15" hidden="1" customHeight="1" outlineLevel="2" x14ac:dyDescent="0.25">
      <c r="B152" s="38"/>
      <c r="C152" s="30"/>
      <c r="D152" s="38">
        <v>2460</v>
      </c>
      <c r="E152" s="15" t="s">
        <v>128</v>
      </c>
      <c r="F152" s="46">
        <v>129103.56000000003</v>
      </c>
      <c r="G152" s="46"/>
      <c r="H152" s="46">
        <v>29810.690000000002</v>
      </c>
      <c r="I152" s="46">
        <v>97845.19</v>
      </c>
      <c r="J152" s="46">
        <v>31258.370000000017</v>
      </c>
      <c r="K152" s="46">
        <f t="shared" si="6"/>
        <v>31258.370000000024</v>
      </c>
      <c r="L152" s="25"/>
      <c r="M152" s="46">
        <f t="shared" si="7"/>
        <v>129103.56000000003</v>
      </c>
      <c r="N152" s="46"/>
      <c r="O152" s="46"/>
      <c r="P152" s="46"/>
      <c r="Q152" s="46"/>
      <c r="R152" s="46">
        <f t="shared" si="11"/>
        <v>29810.690000000002</v>
      </c>
      <c r="S152" s="46">
        <f t="shared" si="8"/>
        <v>97845.19</v>
      </c>
      <c r="T152" s="46">
        <f t="shared" si="9"/>
        <v>31258.370000000024</v>
      </c>
      <c r="U152" s="65"/>
      <c r="V152" s="69"/>
      <c r="W152" s="69"/>
      <c r="Y152" s="46">
        <f t="shared" si="10"/>
        <v>0</v>
      </c>
    </row>
    <row r="153" spans="2:25" ht="15" hidden="1" customHeight="1" outlineLevel="2" x14ac:dyDescent="0.25">
      <c r="B153" s="38"/>
      <c r="C153" s="30"/>
      <c r="D153" s="38">
        <v>2470</v>
      </c>
      <c r="E153" s="15" t="s">
        <v>88</v>
      </c>
      <c r="F153" s="46">
        <v>2254.5300000000016</v>
      </c>
      <c r="G153" s="46"/>
      <c r="H153" s="46">
        <v>1249.9000000000001</v>
      </c>
      <c r="I153" s="46">
        <v>1004.63</v>
      </c>
      <c r="J153" s="46">
        <v>1249.9000000000015</v>
      </c>
      <c r="K153" s="46">
        <f t="shared" si="6"/>
        <v>1249.9000000000015</v>
      </c>
      <c r="L153" s="25"/>
      <c r="M153" s="46">
        <f t="shared" si="7"/>
        <v>2254.5300000000016</v>
      </c>
      <c r="N153" s="46"/>
      <c r="O153" s="46"/>
      <c r="P153" s="46"/>
      <c r="Q153" s="46"/>
      <c r="R153" s="46">
        <f t="shared" si="11"/>
        <v>1249.9000000000001</v>
      </c>
      <c r="S153" s="46">
        <f t="shared" si="8"/>
        <v>1004.63</v>
      </c>
      <c r="T153" s="46">
        <f t="shared" si="9"/>
        <v>1249.9000000000015</v>
      </c>
      <c r="U153" s="65"/>
      <c r="V153" s="69"/>
      <c r="W153" s="69"/>
      <c r="Y153" s="46">
        <f t="shared" si="10"/>
        <v>0</v>
      </c>
    </row>
    <row r="154" spans="2:25" ht="15" hidden="1" customHeight="1" outlineLevel="2" x14ac:dyDescent="0.25">
      <c r="B154" s="38"/>
      <c r="C154" s="30"/>
      <c r="D154" s="38">
        <v>2490</v>
      </c>
      <c r="E154" s="15" t="s">
        <v>123</v>
      </c>
      <c r="F154" s="46">
        <v>158221.48000000004</v>
      </c>
      <c r="G154" s="46"/>
      <c r="H154" s="46">
        <v>95608.74</v>
      </c>
      <c r="I154" s="46">
        <v>62609.18</v>
      </c>
      <c r="J154" s="46">
        <v>95612.300000000047</v>
      </c>
      <c r="K154" s="46">
        <f t="shared" si="6"/>
        <v>95612.300000000047</v>
      </c>
      <c r="L154" s="25"/>
      <c r="M154" s="46">
        <f t="shared" si="7"/>
        <v>158221.48000000004</v>
      </c>
      <c r="N154" s="46"/>
      <c r="O154" s="46"/>
      <c r="P154" s="46"/>
      <c r="Q154" s="46"/>
      <c r="R154" s="46">
        <f t="shared" si="11"/>
        <v>95608.74</v>
      </c>
      <c r="S154" s="46">
        <f t="shared" si="8"/>
        <v>62609.18</v>
      </c>
      <c r="T154" s="46">
        <f t="shared" si="9"/>
        <v>95612.300000000047</v>
      </c>
      <c r="U154" s="65"/>
      <c r="V154" s="69"/>
      <c r="W154" s="69"/>
      <c r="Y154" s="46">
        <f t="shared" si="10"/>
        <v>0</v>
      </c>
    </row>
    <row r="155" spans="2:25" ht="15" hidden="1" customHeight="1" outlineLevel="2" x14ac:dyDescent="0.25">
      <c r="B155" s="38"/>
      <c r="C155" s="30"/>
      <c r="D155" s="38">
        <v>2530</v>
      </c>
      <c r="E155" s="15" t="s">
        <v>111</v>
      </c>
      <c r="F155" s="46">
        <v>197962.49999999959</v>
      </c>
      <c r="G155" s="46"/>
      <c r="H155" s="46">
        <v>39781.450000000004</v>
      </c>
      <c r="I155" s="46">
        <v>62908.259999999995</v>
      </c>
      <c r="J155" s="46">
        <v>135054.23999999961</v>
      </c>
      <c r="K155" s="46">
        <f t="shared" si="6"/>
        <v>135054.23999999958</v>
      </c>
      <c r="L155" s="25"/>
      <c r="M155" s="46">
        <f t="shared" si="7"/>
        <v>197962.49999999959</v>
      </c>
      <c r="N155" s="46"/>
      <c r="O155" s="46"/>
      <c r="P155" s="46"/>
      <c r="Q155" s="46"/>
      <c r="R155" s="46">
        <f t="shared" si="11"/>
        <v>39781.450000000004</v>
      </c>
      <c r="S155" s="46">
        <f t="shared" si="8"/>
        <v>62908.259999999995</v>
      </c>
      <c r="T155" s="46">
        <f t="shared" si="9"/>
        <v>135054.23999999958</v>
      </c>
      <c r="U155" s="65"/>
      <c r="V155" s="69"/>
      <c r="W155" s="69"/>
      <c r="Y155" s="46">
        <f t="shared" si="10"/>
        <v>0</v>
      </c>
    </row>
    <row r="156" spans="2:25" ht="15" hidden="1" customHeight="1" outlineLevel="2" x14ac:dyDescent="0.25">
      <c r="B156" s="38"/>
      <c r="C156" s="30"/>
      <c r="D156" s="38">
        <v>2560</v>
      </c>
      <c r="E156" s="15" t="s">
        <v>89</v>
      </c>
      <c r="F156" s="46">
        <v>178.5</v>
      </c>
      <c r="G156" s="46"/>
      <c r="H156" s="46">
        <v>124.5</v>
      </c>
      <c r="I156" s="46">
        <v>54</v>
      </c>
      <c r="J156" s="46">
        <v>124.5</v>
      </c>
      <c r="K156" s="46">
        <f t="shared" si="6"/>
        <v>124.5</v>
      </c>
      <c r="L156" s="25"/>
      <c r="M156" s="46">
        <f t="shared" si="7"/>
        <v>178.5</v>
      </c>
      <c r="N156" s="46"/>
      <c r="O156" s="46"/>
      <c r="P156" s="46"/>
      <c r="Q156" s="46"/>
      <c r="R156" s="46">
        <f t="shared" si="11"/>
        <v>124.5</v>
      </c>
      <c r="S156" s="46">
        <f t="shared" si="8"/>
        <v>54</v>
      </c>
      <c r="T156" s="46">
        <f t="shared" si="9"/>
        <v>124.5</v>
      </c>
      <c r="U156" s="65"/>
      <c r="V156" s="69"/>
      <c r="W156" s="69"/>
      <c r="Y156" s="46">
        <f t="shared" si="10"/>
        <v>0</v>
      </c>
    </row>
    <row r="157" spans="2:25" ht="15" hidden="1" customHeight="1" outlineLevel="2" x14ac:dyDescent="0.25">
      <c r="B157" s="38"/>
      <c r="C157" s="30"/>
      <c r="D157" s="38">
        <v>2610</v>
      </c>
      <c r="E157" s="15" t="s">
        <v>2</v>
      </c>
      <c r="F157" s="46">
        <v>8230179.7799999993</v>
      </c>
      <c r="G157" s="46"/>
      <c r="H157" s="46">
        <v>177467.03000000003</v>
      </c>
      <c r="I157" s="46">
        <v>7851540.2300000004</v>
      </c>
      <c r="J157" s="46">
        <v>378639.54999999981</v>
      </c>
      <c r="K157" s="46">
        <f t="shared" si="6"/>
        <v>378639.54999999888</v>
      </c>
      <c r="L157" s="25"/>
      <c r="M157" s="46">
        <f t="shared" si="7"/>
        <v>8230179.7799999993</v>
      </c>
      <c r="N157" s="46"/>
      <c r="O157" s="46"/>
      <c r="P157" s="46"/>
      <c r="Q157" s="46"/>
      <c r="R157" s="46">
        <f t="shared" si="11"/>
        <v>177467.03000000003</v>
      </c>
      <c r="S157" s="46">
        <f t="shared" si="8"/>
        <v>7851540.2300000004</v>
      </c>
      <c r="T157" s="46">
        <f t="shared" si="9"/>
        <v>378639.54999999888</v>
      </c>
      <c r="U157" s="65"/>
      <c r="V157" s="69"/>
      <c r="W157" s="69"/>
      <c r="Y157" s="46">
        <f t="shared" si="10"/>
        <v>0</v>
      </c>
    </row>
    <row r="158" spans="2:25" ht="15" hidden="1" customHeight="1" outlineLevel="2" x14ac:dyDescent="0.25">
      <c r="B158" s="38"/>
      <c r="C158" s="30"/>
      <c r="D158" s="38">
        <v>2710</v>
      </c>
      <c r="E158" s="15" t="s">
        <v>20</v>
      </c>
      <c r="F158" s="46">
        <v>520524.18000000023</v>
      </c>
      <c r="G158" s="46"/>
      <c r="H158" s="46">
        <v>0</v>
      </c>
      <c r="I158" s="46">
        <v>406322.6</v>
      </c>
      <c r="J158" s="46">
        <v>114201.58000000019</v>
      </c>
      <c r="K158" s="46">
        <f t="shared" si="6"/>
        <v>114201.58000000025</v>
      </c>
      <c r="L158" s="25"/>
      <c r="M158" s="46">
        <f t="shared" si="7"/>
        <v>520524.18000000023</v>
      </c>
      <c r="N158" s="46"/>
      <c r="O158" s="46"/>
      <c r="P158" s="46"/>
      <c r="Q158" s="46"/>
      <c r="R158" s="46">
        <f t="shared" si="11"/>
        <v>0</v>
      </c>
      <c r="S158" s="46">
        <f t="shared" si="8"/>
        <v>406322.6</v>
      </c>
      <c r="T158" s="46">
        <f t="shared" si="9"/>
        <v>114201.58000000025</v>
      </c>
      <c r="U158" s="65"/>
      <c r="V158" s="69"/>
      <c r="W158" s="69"/>
      <c r="Y158" s="46">
        <f t="shared" si="10"/>
        <v>0</v>
      </c>
    </row>
    <row r="159" spans="2:25" ht="15" hidden="1" customHeight="1" outlineLevel="2" x14ac:dyDescent="0.25">
      <c r="B159" s="38"/>
      <c r="C159" s="30"/>
      <c r="D159" s="38">
        <v>2720</v>
      </c>
      <c r="E159" s="15" t="s">
        <v>91</v>
      </c>
      <c r="F159" s="46">
        <v>2023.0399999999997</v>
      </c>
      <c r="G159" s="46"/>
      <c r="H159" s="46">
        <v>2023.04</v>
      </c>
      <c r="I159" s="46">
        <v>0</v>
      </c>
      <c r="J159" s="46">
        <v>2023.0399999999997</v>
      </c>
      <c r="K159" s="46">
        <f t="shared" si="6"/>
        <v>2023.0399999999997</v>
      </c>
      <c r="L159" s="25"/>
      <c r="M159" s="46">
        <f t="shared" si="7"/>
        <v>2023.0399999999997</v>
      </c>
      <c r="N159" s="46"/>
      <c r="O159" s="46"/>
      <c r="P159" s="46"/>
      <c r="Q159" s="46"/>
      <c r="R159" s="46">
        <f t="shared" si="11"/>
        <v>2023.04</v>
      </c>
      <c r="S159" s="46">
        <f t="shared" si="8"/>
        <v>0</v>
      </c>
      <c r="T159" s="46">
        <f t="shared" si="9"/>
        <v>2023.0399999999997</v>
      </c>
      <c r="U159" s="65"/>
      <c r="V159" s="69"/>
      <c r="W159" s="69"/>
      <c r="Y159" s="46">
        <f t="shared" si="10"/>
        <v>0</v>
      </c>
    </row>
    <row r="160" spans="2:25" ht="15" hidden="1" customHeight="1" outlineLevel="2" x14ac:dyDescent="0.25">
      <c r="B160" s="38"/>
      <c r="C160" s="30"/>
      <c r="D160" s="38">
        <v>2910</v>
      </c>
      <c r="E160" s="15" t="s">
        <v>22</v>
      </c>
      <c r="F160" s="46">
        <v>3898.6999999999989</v>
      </c>
      <c r="G160" s="46"/>
      <c r="H160" s="46">
        <v>1297.0999999999999</v>
      </c>
      <c r="I160" s="46">
        <v>2600</v>
      </c>
      <c r="J160" s="46">
        <v>1298.6999999999989</v>
      </c>
      <c r="K160" s="46">
        <f t="shared" si="6"/>
        <v>1298.6999999999989</v>
      </c>
      <c r="L160" s="25"/>
      <c r="M160" s="46">
        <f t="shared" si="7"/>
        <v>3898.6999999999989</v>
      </c>
      <c r="N160" s="46"/>
      <c r="O160" s="46"/>
      <c r="P160" s="46"/>
      <c r="Q160" s="46"/>
      <c r="R160" s="46">
        <f t="shared" si="11"/>
        <v>1297.0999999999999</v>
      </c>
      <c r="S160" s="46">
        <f t="shared" si="8"/>
        <v>2600</v>
      </c>
      <c r="T160" s="46">
        <f t="shared" si="9"/>
        <v>1298.6999999999989</v>
      </c>
      <c r="U160" s="65"/>
      <c r="V160" s="69"/>
      <c r="W160" s="69"/>
      <c r="Y160" s="46">
        <f t="shared" si="10"/>
        <v>0</v>
      </c>
    </row>
    <row r="161" spans="2:25" ht="15" hidden="1" customHeight="1" outlineLevel="2" x14ac:dyDescent="0.25">
      <c r="B161" s="38"/>
      <c r="C161" s="30"/>
      <c r="D161" s="38">
        <v>2920</v>
      </c>
      <c r="E161" s="15" t="s">
        <v>129</v>
      </c>
      <c r="F161" s="46">
        <v>8186.48</v>
      </c>
      <c r="G161" s="46"/>
      <c r="H161" s="46">
        <v>4205.8900000000003</v>
      </c>
      <c r="I161" s="46">
        <v>3958.39</v>
      </c>
      <c r="J161" s="46">
        <v>4228.09</v>
      </c>
      <c r="K161" s="46">
        <f t="shared" si="6"/>
        <v>4228.09</v>
      </c>
      <c r="L161" s="25"/>
      <c r="M161" s="46">
        <f t="shared" si="7"/>
        <v>8186.48</v>
      </c>
      <c r="N161" s="46"/>
      <c r="O161" s="46"/>
      <c r="P161" s="46"/>
      <c r="Q161" s="46"/>
      <c r="R161" s="46">
        <f t="shared" si="11"/>
        <v>4205.8900000000003</v>
      </c>
      <c r="S161" s="46">
        <f t="shared" si="8"/>
        <v>3958.39</v>
      </c>
      <c r="T161" s="46">
        <f t="shared" si="9"/>
        <v>4228.09</v>
      </c>
      <c r="U161" s="65"/>
      <c r="V161" s="69"/>
      <c r="W161" s="69"/>
      <c r="Y161" s="46">
        <f t="shared" si="10"/>
        <v>0</v>
      </c>
    </row>
    <row r="162" spans="2:25" ht="15" hidden="1" customHeight="1" outlineLevel="2" x14ac:dyDescent="0.25">
      <c r="B162" s="38"/>
      <c r="C162" s="30"/>
      <c r="D162" s="38">
        <v>2940</v>
      </c>
      <c r="E162" s="15" t="s">
        <v>70</v>
      </c>
      <c r="F162" s="46">
        <v>116614.96999999999</v>
      </c>
      <c r="G162" s="46"/>
      <c r="H162" s="46">
        <v>24762.79</v>
      </c>
      <c r="I162" s="46">
        <v>91027.41</v>
      </c>
      <c r="J162" s="46">
        <v>25587.55999999999</v>
      </c>
      <c r="K162" s="46">
        <f t="shared" si="6"/>
        <v>25587.559999999983</v>
      </c>
      <c r="L162" s="25"/>
      <c r="M162" s="46">
        <f t="shared" si="7"/>
        <v>116614.96999999999</v>
      </c>
      <c r="N162" s="46"/>
      <c r="O162" s="46"/>
      <c r="P162" s="46"/>
      <c r="Q162" s="46"/>
      <c r="R162" s="46">
        <f t="shared" si="11"/>
        <v>24762.79</v>
      </c>
      <c r="S162" s="46">
        <f t="shared" si="8"/>
        <v>91027.41</v>
      </c>
      <c r="T162" s="46">
        <f t="shared" si="9"/>
        <v>25587.559999999983</v>
      </c>
      <c r="U162" s="65"/>
      <c r="V162" s="69"/>
      <c r="W162" s="69"/>
      <c r="Y162" s="46">
        <f t="shared" si="10"/>
        <v>0</v>
      </c>
    </row>
    <row r="163" spans="2:25" ht="15" hidden="1" customHeight="1" outlineLevel="2" x14ac:dyDescent="0.25">
      <c r="B163" s="38"/>
      <c r="C163" s="30"/>
      <c r="D163" s="38">
        <v>2960</v>
      </c>
      <c r="E163" s="15" t="s">
        <v>149</v>
      </c>
      <c r="F163" s="46">
        <v>0</v>
      </c>
      <c r="G163" s="46"/>
      <c r="H163" s="46">
        <v>0</v>
      </c>
      <c r="I163" s="46">
        <v>0</v>
      </c>
      <c r="J163" s="46">
        <v>0</v>
      </c>
      <c r="K163" s="46">
        <f t="shared" si="6"/>
        <v>0</v>
      </c>
      <c r="L163" s="25"/>
      <c r="M163" s="46">
        <f t="shared" si="7"/>
        <v>0</v>
      </c>
      <c r="N163" s="46"/>
      <c r="O163" s="46"/>
      <c r="P163" s="46"/>
      <c r="Q163" s="46"/>
      <c r="R163" s="46">
        <f t="shared" si="11"/>
        <v>0</v>
      </c>
      <c r="S163" s="46">
        <f t="shared" si="8"/>
        <v>0</v>
      </c>
      <c r="T163" s="46">
        <f t="shared" si="9"/>
        <v>0</v>
      </c>
      <c r="U163" s="65"/>
      <c r="V163" s="69"/>
      <c r="W163" s="69"/>
      <c r="Y163" s="46">
        <f t="shared" si="10"/>
        <v>0</v>
      </c>
    </row>
    <row r="164" spans="2:25" ht="15" hidden="1" customHeight="1" outlineLevel="2" x14ac:dyDescent="0.25">
      <c r="B164" s="38"/>
      <c r="C164" s="30"/>
      <c r="D164" s="38">
        <v>2980</v>
      </c>
      <c r="E164" s="15" t="s">
        <v>77</v>
      </c>
      <c r="F164" s="46">
        <v>61963.62</v>
      </c>
      <c r="G164" s="46"/>
      <c r="H164" s="46">
        <v>0</v>
      </c>
      <c r="I164" s="46">
        <v>61963.619999999995</v>
      </c>
      <c r="J164" s="46">
        <v>0</v>
      </c>
      <c r="K164" s="46">
        <f t="shared" si="6"/>
        <v>0</v>
      </c>
      <c r="L164" s="25"/>
      <c r="M164" s="46">
        <f t="shared" si="7"/>
        <v>61963.62</v>
      </c>
      <c r="N164" s="46"/>
      <c r="O164" s="46"/>
      <c r="P164" s="46"/>
      <c r="Q164" s="46"/>
      <c r="R164" s="46">
        <f t="shared" si="11"/>
        <v>0</v>
      </c>
      <c r="S164" s="46">
        <f t="shared" si="8"/>
        <v>61963.619999999995</v>
      </c>
      <c r="T164" s="46">
        <f t="shared" si="9"/>
        <v>0</v>
      </c>
      <c r="U164" s="65"/>
      <c r="V164" s="69"/>
      <c r="W164" s="69"/>
      <c r="Y164" s="46">
        <f t="shared" si="10"/>
        <v>0</v>
      </c>
    </row>
    <row r="165" spans="2:25" ht="15" hidden="1" customHeight="1" outlineLevel="2" x14ac:dyDescent="0.25">
      <c r="B165" s="38"/>
      <c r="C165" s="30"/>
      <c r="D165" s="38">
        <v>3112</v>
      </c>
      <c r="E165" s="15" t="s">
        <v>76</v>
      </c>
      <c r="F165" s="46">
        <v>13917931</v>
      </c>
      <c r="G165" s="46"/>
      <c r="H165" s="46">
        <v>0</v>
      </c>
      <c r="I165" s="46">
        <v>13917931</v>
      </c>
      <c r="J165" s="46">
        <v>0</v>
      </c>
      <c r="K165" s="46">
        <f t="shared" si="6"/>
        <v>0</v>
      </c>
      <c r="L165" s="25"/>
      <c r="M165" s="46">
        <f t="shared" si="7"/>
        <v>13917931</v>
      </c>
      <c r="N165" s="46"/>
      <c r="O165" s="46"/>
      <c r="P165" s="46"/>
      <c r="Q165" s="46"/>
      <c r="R165" s="46">
        <f t="shared" si="11"/>
        <v>0</v>
      </c>
      <c r="S165" s="46">
        <f t="shared" si="8"/>
        <v>13917931</v>
      </c>
      <c r="T165" s="46">
        <f t="shared" si="9"/>
        <v>0</v>
      </c>
      <c r="U165" s="65"/>
      <c r="V165" s="69"/>
      <c r="W165" s="69"/>
      <c r="Y165" s="46">
        <f t="shared" si="10"/>
        <v>0</v>
      </c>
    </row>
    <row r="166" spans="2:25" ht="15" hidden="1" customHeight="1" outlineLevel="2" x14ac:dyDescent="0.25">
      <c r="B166" s="38"/>
      <c r="C166" s="30"/>
      <c r="D166" s="38">
        <v>3120</v>
      </c>
      <c r="E166" s="15" t="s">
        <v>23</v>
      </c>
      <c r="F166" s="46">
        <v>416343.52999999997</v>
      </c>
      <c r="G166" s="46"/>
      <c r="H166" s="46">
        <v>1499.42</v>
      </c>
      <c r="I166" s="46">
        <v>383081.27</v>
      </c>
      <c r="J166" s="46">
        <v>33262.259999999951</v>
      </c>
      <c r="K166" s="46">
        <f t="shared" si="6"/>
        <v>33262.259999999951</v>
      </c>
      <c r="L166" s="25"/>
      <c r="M166" s="46">
        <f t="shared" si="7"/>
        <v>416343.52999999997</v>
      </c>
      <c r="N166" s="46"/>
      <c r="O166" s="46"/>
      <c r="P166" s="46"/>
      <c r="Q166" s="46"/>
      <c r="R166" s="46">
        <f t="shared" si="11"/>
        <v>1499.42</v>
      </c>
      <c r="S166" s="46">
        <f t="shared" si="8"/>
        <v>383081.27</v>
      </c>
      <c r="T166" s="46">
        <f t="shared" si="9"/>
        <v>33262.259999999951</v>
      </c>
      <c r="U166" s="65"/>
      <c r="V166" s="69"/>
      <c r="W166" s="69"/>
      <c r="Y166" s="46">
        <f t="shared" si="10"/>
        <v>0</v>
      </c>
    </row>
    <row r="167" spans="2:25" ht="15" hidden="1" customHeight="1" outlineLevel="2" x14ac:dyDescent="0.25">
      <c r="B167" s="38"/>
      <c r="C167" s="30"/>
      <c r="D167" s="38">
        <v>3130</v>
      </c>
      <c r="E167" s="15" t="s">
        <v>24</v>
      </c>
      <c r="F167" s="46">
        <v>1451981.2900000003</v>
      </c>
      <c r="G167" s="46"/>
      <c r="H167" s="46">
        <v>0</v>
      </c>
      <c r="I167" s="46">
        <v>1145244.97</v>
      </c>
      <c r="J167" s="46">
        <v>306736.32000000024</v>
      </c>
      <c r="K167" s="46">
        <f t="shared" ref="K167:K230" si="12">+F167-I167</f>
        <v>306736.3200000003</v>
      </c>
      <c r="L167" s="25"/>
      <c r="M167" s="46">
        <f t="shared" ref="M167:M230" si="13">+F167</f>
        <v>1451981.2900000003</v>
      </c>
      <c r="N167" s="46"/>
      <c r="O167" s="46"/>
      <c r="P167" s="46"/>
      <c r="Q167" s="46"/>
      <c r="R167" s="46">
        <f t="shared" si="11"/>
        <v>0</v>
      </c>
      <c r="S167" s="46">
        <f t="shared" si="11"/>
        <v>1145244.97</v>
      </c>
      <c r="T167" s="46">
        <f t="shared" ref="T167:T230" si="14">+M167-S167</f>
        <v>306736.3200000003</v>
      </c>
      <c r="U167" s="65"/>
      <c r="V167" s="69"/>
      <c r="W167" s="69"/>
      <c r="Y167" s="46">
        <f t="shared" ref="Y167:Y230" si="15">+G167</f>
        <v>0</v>
      </c>
    </row>
    <row r="168" spans="2:25" ht="15" hidden="1" customHeight="1" outlineLevel="2" x14ac:dyDescent="0.25">
      <c r="B168" s="38"/>
      <c r="C168" s="30"/>
      <c r="D168" s="38">
        <v>3140</v>
      </c>
      <c r="E168" s="15" t="s">
        <v>117</v>
      </c>
      <c r="F168" s="46">
        <v>1078449.01</v>
      </c>
      <c r="G168" s="46"/>
      <c r="H168" s="46">
        <v>457.69</v>
      </c>
      <c r="I168" s="46">
        <v>889183.77</v>
      </c>
      <c r="J168" s="46">
        <v>189265.24000000002</v>
      </c>
      <c r="K168" s="46">
        <f t="shared" si="12"/>
        <v>189265.24</v>
      </c>
      <c r="L168" s="25"/>
      <c r="M168" s="46">
        <f t="shared" si="13"/>
        <v>1078449.01</v>
      </c>
      <c r="N168" s="46"/>
      <c r="O168" s="46"/>
      <c r="P168" s="46"/>
      <c r="Q168" s="46"/>
      <c r="R168" s="46">
        <f t="shared" ref="R168:S231" si="16">+H168</f>
        <v>457.69</v>
      </c>
      <c r="S168" s="46">
        <f t="shared" si="16"/>
        <v>889183.77</v>
      </c>
      <c r="T168" s="46">
        <f t="shared" si="14"/>
        <v>189265.24</v>
      </c>
      <c r="U168" s="65"/>
      <c r="V168" s="69"/>
      <c r="W168" s="69"/>
      <c r="Y168" s="46">
        <f t="shared" si="15"/>
        <v>0</v>
      </c>
    </row>
    <row r="169" spans="2:25" ht="15" hidden="1" customHeight="1" outlineLevel="2" x14ac:dyDescent="0.25">
      <c r="B169" s="38"/>
      <c r="C169" s="30"/>
      <c r="D169" s="38">
        <v>3150</v>
      </c>
      <c r="E169" s="15" t="s">
        <v>113</v>
      </c>
      <c r="F169" s="46">
        <v>1117890.8699999999</v>
      </c>
      <c r="G169" s="46"/>
      <c r="H169" s="46">
        <v>118.51</v>
      </c>
      <c r="I169" s="46">
        <v>970578.32</v>
      </c>
      <c r="J169" s="46">
        <v>147312.55000000005</v>
      </c>
      <c r="K169" s="46">
        <f t="shared" si="12"/>
        <v>147312.54999999993</v>
      </c>
      <c r="L169" s="25"/>
      <c r="M169" s="46">
        <f t="shared" si="13"/>
        <v>1117890.8699999999</v>
      </c>
      <c r="N169" s="46"/>
      <c r="O169" s="46"/>
      <c r="P169" s="46"/>
      <c r="Q169" s="46"/>
      <c r="R169" s="46">
        <f t="shared" si="16"/>
        <v>118.51</v>
      </c>
      <c r="S169" s="46">
        <f t="shared" si="16"/>
        <v>970578.32</v>
      </c>
      <c r="T169" s="46">
        <f t="shared" si="14"/>
        <v>147312.54999999993</v>
      </c>
      <c r="U169" s="65"/>
      <c r="V169" s="69"/>
      <c r="W169" s="69"/>
      <c r="Y169" s="46">
        <f t="shared" si="15"/>
        <v>0</v>
      </c>
    </row>
    <row r="170" spans="2:25" ht="15" hidden="1" customHeight="1" outlineLevel="2" x14ac:dyDescent="0.25">
      <c r="B170" s="38"/>
      <c r="C170" s="30"/>
      <c r="D170" s="38">
        <v>3170</v>
      </c>
      <c r="E170" s="15" t="s">
        <v>81</v>
      </c>
      <c r="F170" s="46">
        <v>358745.55000000005</v>
      </c>
      <c r="G170" s="46"/>
      <c r="H170" s="46">
        <v>780</v>
      </c>
      <c r="I170" s="46">
        <v>328861.95999999996</v>
      </c>
      <c r="J170" s="46">
        <v>29883.590000000026</v>
      </c>
      <c r="K170" s="46">
        <f t="shared" si="12"/>
        <v>29883.590000000084</v>
      </c>
      <c r="L170" s="25"/>
      <c r="M170" s="46">
        <f t="shared" si="13"/>
        <v>358745.55000000005</v>
      </c>
      <c r="N170" s="46"/>
      <c r="O170" s="46"/>
      <c r="P170" s="46"/>
      <c r="Q170" s="46"/>
      <c r="R170" s="46">
        <f t="shared" si="16"/>
        <v>780</v>
      </c>
      <c r="S170" s="46">
        <f t="shared" si="16"/>
        <v>328861.95999999996</v>
      </c>
      <c r="T170" s="46">
        <f t="shared" si="14"/>
        <v>29883.590000000084</v>
      </c>
      <c r="U170" s="65"/>
      <c r="V170" s="69"/>
      <c r="W170" s="69"/>
      <c r="Y170" s="46">
        <f t="shared" si="15"/>
        <v>0</v>
      </c>
    </row>
    <row r="171" spans="2:25" ht="15" hidden="1" customHeight="1" outlineLevel="2" x14ac:dyDescent="0.25">
      <c r="B171" s="38"/>
      <c r="C171" s="30"/>
      <c r="D171" s="38">
        <v>3220</v>
      </c>
      <c r="E171" s="15" t="s">
        <v>26</v>
      </c>
      <c r="F171" s="46">
        <v>448415.74000000011</v>
      </c>
      <c r="G171" s="46"/>
      <c r="H171" s="46">
        <v>64382.179999999993</v>
      </c>
      <c r="I171" s="46">
        <v>366834.9</v>
      </c>
      <c r="J171" s="46">
        <v>81580.840000000055</v>
      </c>
      <c r="K171" s="46">
        <f t="shared" si="12"/>
        <v>81580.840000000084</v>
      </c>
      <c r="L171" s="25"/>
      <c r="M171" s="46">
        <f t="shared" si="13"/>
        <v>448415.74000000011</v>
      </c>
      <c r="N171" s="46"/>
      <c r="O171" s="46"/>
      <c r="P171" s="46"/>
      <c r="Q171" s="46"/>
      <c r="R171" s="46">
        <f t="shared" si="16"/>
        <v>64382.179999999993</v>
      </c>
      <c r="S171" s="46">
        <f t="shared" si="16"/>
        <v>366834.9</v>
      </c>
      <c r="T171" s="46">
        <f t="shared" si="14"/>
        <v>81580.840000000084</v>
      </c>
      <c r="U171" s="65"/>
      <c r="V171" s="69"/>
      <c r="W171" s="69"/>
      <c r="Y171" s="46">
        <f t="shared" si="15"/>
        <v>0</v>
      </c>
    </row>
    <row r="172" spans="2:25" ht="15" hidden="1" customHeight="1" outlineLevel="2" x14ac:dyDescent="0.25">
      <c r="B172" s="38"/>
      <c r="C172" s="30"/>
      <c r="D172" s="38">
        <v>3230</v>
      </c>
      <c r="E172" s="15" t="s">
        <v>126</v>
      </c>
      <c r="F172" s="46">
        <v>0</v>
      </c>
      <c r="G172" s="46"/>
      <c r="H172" s="46">
        <v>0</v>
      </c>
      <c r="I172" s="46">
        <v>0</v>
      </c>
      <c r="J172" s="46">
        <v>0</v>
      </c>
      <c r="K172" s="46">
        <f t="shared" si="12"/>
        <v>0</v>
      </c>
      <c r="L172" s="25"/>
      <c r="M172" s="46">
        <f t="shared" si="13"/>
        <v>0</v>
      </c>
      <c r="N172" s="46"/>
      <c r="O172" s="46"/>
      <c r="P172" s="46"/>
      <c r="Q172" s="46"/>
      <c r="R172" s="46">
        <f t="shared" si="16"/>
        <v>0</v>
      </c>
      <c r="S172" s="46">
        <f t="shared" si="16"/>
        <v>0</v>
      </c>
      <c r="T172" s="46">
        <f t="shared" si="14"/>
        <v>0</v>
      </c>
      <c r="U172" s="65"/>
      <c r="V172" s="69"/>
      <c r="W172" s="69"/>
      <c r="Y172" s="46">
        <f t="shared" si="15"/>
        <v>0</v>
      </c>
    </row>
    <row r="173" spans="2:25" ht="15" hidden="1" customHeight="1" outlineLevel="2" x14ac:dyDescent="0.25">
      <c r="B173" s="38"/>
      <c r="C173" s="30"/>
      <c r="D173" s="38">
        <v>3250</v>
      </c>
      <c r="E173" s="15" t="s">
        <v>27</v>
      </c>
      <c r="F173" s="46">
        <v>5800</v>
      </c>
      <c r="G173" s="46"/>
      <c r="H173" s="46">
        <v>0</v>
      </c>
      <c r="I173" s="46">
        <v>0</v>
      </c>
      <c r="J173" s="46">
        <v>5800</v>
      </c>
      <c r="K173" s="46">
        <f t="shared" si="12"/>
        <v>5800</v>
      </c>
      <c r="L173" s="25"/>
      <c r="M173" s="46">
        <f t="shared" si="13"/>
        <v>5800</v>
      </c>
      <c r="N173" s="46"/>
      <c r="O173" s="46"/>
      <c r="P173" s="46"/>
      <c r="Q173" s="46"/>
      <c r="R173" s="46">
        <f t="shared" si="16"/>
        <v>0</v>
      </c>
      <c r="S173" s="46">
        <f t="shared" si="16"/>
        <v>0</v>
      </c>
      <c r="T173" s="46">
        <f t="shared" si="14"/>
        <v>5800</v>
      </c>
      <c r="U173" s="65"/>
      <c r="V173" s="69"/>
      <c r="W173" s="69"/>
      <c r="Y173" s="46">
        <f t="shared" si="15"/>
        <v>0</v>
      </c>
    </row>
    <row r="174" spans="2:25" ht="15" hidden="1" customHeight="1" outlineLevel="2" x14ac:dyDescent="0.25">
      <c r="B174" s="38"/>
      <c r="C174" s="30"/>
      <c r="D174" s="38">
        <v>3290</v>
      </c>
      <c r="E174" s="15" t="s">
        <v>29</v>
      </c>
      <c r="F174" s="46">
        <v>0</v>
      </c>
      <c r="G174" s="46"/>
      <c r="H174" s="46">
        <v>0</v>
      </c>
      <c r="I174" s="46">
        <v>0</v>
      </c>
      <c r="J174" s="46">
        <v>0</v>
      </c>
      <c r="K174" s="46">
        <f t="shared" si="12"/>
        <v>0</v>
      </c>
      <c r="L174" s="25"/>
      <c r="M174" s="46">
        <f t="shared" si="13"/>
        <v>0</v>
      </c>
      <c r="N174" s="46"/>
      <c r="O174" s="46"/>
      <c r="P174" s="46"/>
      <c r="Q174" s="46"/>
      <c r="R174" s="46">
        <f t="shared" si="16"/>
        <v>0</v>
      </c>
      <c r="S174" s="46">
        <f t="shared" si="16"/>
        <v>0</v>
      </c>
      <c r="T174" s="46">
        <f t="shared" si="14"/>
        <v>0</v>
      </c>
      <c r="U174" s="65"/>
      <c r="V174" s="69"/>
      <c r="W174" s="69"/>
      <c r="Y174" s="46">
        <f t="shared" si="15"/>
        <v>0</v>
      </c>
    </row>
    <row r="175" spans="2:25" ht="15" hidden="1" customHeight="1" outlineLevel="2" x14ac:dyDescent="0.25">
      <c r="B175" s="38"/>
      <c r="C175" s="30"/>
      <c r="D175" s="38">
        <v>3330</v>
      </c>
      <c r="E175" s="15" t="s">
        <v>130</v>
      </c>
      <c r="F175" s="46">
        <v>887948.68</v>
      </c>
      <c r="G175" s="46"/>
      <c r="H175" s="46">
        <v>0</v>
      </c>
      <c r="I175" s="46">
        <v>609548.67999999993</v>
      </c>
      <c r="J175" s="46">
        <v>278400.00000000012</v>
      </c>
      <c r="K175" s="46">
        <f t="shared" si="12"/>
        <v>278400.00000000012</v>
      </c>
      <c r="L175" s="25"/>
      <c r="M175" s="46">
        <f t="shared" si="13"/>
        <v>887948.68</v>
      </c>
      <c r="N175" s="46"/>
      <c r="O175" s="46"/>
      <c r="P175" s="46"/>
      <c r="Q175" s="46"/>
      <c r="R175" s="46">
        <f t="shared" si="16"/>
        <v>0</v>
      </c>
      <c r="S175" s="46">
        <f t="shared" si="16"/>
        <v>609548.67999999993</v>
      </c>
      <c r="T175" s="46">
        <f t="shared" si="14"/>
        <v>278400.00000000012</v>
      </c>
      <c r="U175" s="65"/>
      <c r="V175" s="69"/>
      <c r="W175" s="69"/>
      <c r="Y175" s="46">
        <f t="shared" si="15"/>
        <v>0</v>
      </c>
    </row>
    <row r="176" spans="2:25" ht="15" hidden="1" customHeight="1" outlineLevel="2" x14ac:dyDescent="0.25">
      <c r="B176" s="38"/>
      <c r="C176" s="30"/>
      <c r="D176" s="38">
        <v>3340</v>
      </c>
      <c r="E176" s="15" t="s">
        <v>127</v>
      </c>
      <c r="F176" s="46">
        <v>520805.99000000011</v>
      </c>
      <c r="G176" s="46"/>
      <c r="H176" s="46">
        <v>143667.6</v>
      </c>
      <c r="I176" s="46">
        <v>324832.80000000005</v>
      </c>
      <c r="J176" s="46">
        <v>195973.19000000012</v>
      </c>
      <c r="K176" s="46">
        <f t="shared" si="12"/>
        <v>195973.19000000006</v>
      </c>
      <c r="L176" s="25"/>
      <c r="M176" s="46">
        <f t="shared" si="13"/>
        <v>520805.99000000011</v>
      </c>
      <c r="N176" s="46"/>
      <c r="O176" s="46"/>
      <c r="P176" s="46"/>
      <c r="Q176" s="46"/>
      <c r="R176" s="46">
        <f t="shared" si="16"/>
        <v>143667.6</v>
      </c>
      <c r="S176" s="46">
        <f t="shared" si="16"/>
        <v>324832.80000000005</v>
      </c>
      <c r="T176" s="46">
        <f t="shared" si="14"/>
        <v>195973.19000000006</v>
      </c>
      <c r="U176" s="65"/>
      <c r="V176" s="69"/>
      <c r="W176" s="69"/>
      <c r="Y176" s="46">
        <f t="shared" si="15"/>
        <v>0</v>
      </c>
    </row>
    <row r="177" spans="2:25" ht="15" hidden="1" customHeight="1" outlineLevel="2" x14ac:dyDescent="0.25">
      <c r="B177" s="38"/>
      <c r="C177" s="30"/>
      <c r="D177" s="38">
        <v>3390</v>
      </c>
      <c r="E177" s="15" t="s">
        <v>122</v>
      </c>
      <c r="F177" s="46">
        <v>3478224.1799999997</v>
      </c>
      <c r="G177" s="46"/>
      <c r="H177" s="46">
        <v>0</v>
      </c>
      <c r="I177" s="46">
        <v>3478196.18</v>
      </c>
      <c r="J177" s="46">
        <v>28</v>
      </c>
      <c r="K177" s="46">
        <f t="shared" si="12"/>
        <v>27.999999999534339</v>
      </c>
      <c r="L177" s="25"/>
      <c r="M177" s="46">
        <f t="shared" si="13"/>
        <v>3478224.1799999997</v>
      </c>
      <c r="N177" s="46"/>
      <c r="O177" s="46"/>
      <c r="P177" s="46"/>
      <c r="Q177" s="46"/>
      <c r="R177" s="46">
        <f t="shared" si="16"/>
        <v>0</v>
      </c>
      <c r="S177" s="46">
        <f t="shared" si="16"/>
        <v>3478196.18</v>
      </c>
      <c r="T177" s="46">
        <f t="shared" si="14"/>
        <v>27.999999999534339</v>
      </c>
      <c r="U177" s="65"/>
      <c r="V177" s="69"/>
      <c r="W177" s="69"/>
      <c r="Y177" s="46">
        <f t="shared" si="15"/>
        <v>0</v>
      </c>
    </row>
    <row r="178" spans="2:25" ht="15" hidden="1" customHeight="1" outlineLevel="2" x14ac:dyDescent="0.25">
      <c r="B178" s="38"/>
      <c r="C178" s="30"/>
      <c r="D178" s="38">
        <v>3410</v>
      </c>
      <c r="E178" s="15" t="s">
        <v>31</v>
      </c>
      <c r="F178" s="46">
        <v>774648.56</v>
      </c>
      <c r="G178" s="46"/>
      <c r="H178" s="46">
        <v>414.65</v>
      </c>
      <c r="I178" s="46">
        <v>759082.1</v>
      </c>
      <c r="J178" s="46">
        <v>15566.460000000079</v>
      </c>
      <c r="K178" s="46">
        <f t="shared" si="12"/>
        <v>15566.460000000079</v>
      </c>
      <c r="L178" s="25"/>
      <c r="M178" s="46">
        <f t="shared" si="13"/>
        <v>774648.56</v>
      </c>
      <c r="N178" s="46"/>
      <c r="O178" s="46"/>
      <c r="P178" s="46"/>
      <c r="Q178" s="46"/>
      <c r="R178" s="46">
        <f t="shared" si="16"/>
        <v>414.65</v>
      </c>
      <c r="S178" s="46">
        <f t="shared" si="16"/>
        <v>759082.1</v>
      </c>
      <c r="T178" s="46">
        <f t="shared" si="14"/>
        <v>15566.460000000079</v>
      </c>
      <c r="U178" s="65"/>
      <c r="V178" s="69"/>
      <c r="W178" s="69"/>
      <c r="Y178" s="46">
        <f t="shared" si="15"/>
        <v>0</v>
      </c>
    </row>
    <row r="179" spans="2:25" ht="15" hidden="1" customHeight="1" outlineLevel="2" x14ac:dyDescent="0.25">
      <c r="B179" s="38"/>
      <c r="C179" s="30"/>
      <c r="D179" s="38">
        <v>3440</v>
      </c>
      <c r="E179" s="15" t="s">
        <v>132</v>
      </c>
      <c r="F179" s="46">
        <v>37294</v>
      </c>
      <c r="G179" s="46"/>
      <c r="H179" s="46">
        <v>0</v>
      </c>
      <c r="I179" s="46">
        <v>37294</v>
      </c>
      <c r="J179" s="46">
        <v>0</v>
      </c>
      <c r="K179" s="46">
        <f t="shared" si="12"/>
        <v>0</v>
      </c>
      <c r="L179" s="25"/>
      <c r="M179" s="46">
        <f t="shared" si="13"/>
        <v>37294</v>
      </c>
      <c r="N179" s="46"/>
      <c r="O179" s="46"/>
      <c r="P179" s="46"/>
      <c r="Q179" s="46"/>
      <c r="R179" s="46">
        <f t="shared" si="16"/>
        <v>0</v>
      </c>
      <c r="S179" s="46">
        <f t="shared" si="16"/>
        <v>37294</v>
      </c>
      <c r="T179" s="46">
        <f t="shared" si="14"/>
        <v>0</v>
      </c>
      <c r="U179" s="65"/>
      <c r="V179" s="69"/>
      <c r="W179" s="69"/>
      <c r="Y179" s="46">
        <f t="shared" si="15"/>
        <v>0</v>
      </c>
    </row>
    <row r="180" spans="2:25" ht="15" hidden="1" customHeight="1" outlineLevel="2" x14ac:dyDescent="0.25">
      <c r="B180" s="38"/>
      <c r="C180" s="30"/>
      <c r="D180" s="38">
        <v>3450</v>
      </c>
      <c r="E180" s="15" t="s">
        <v>32</v>
      </c>
      <c r="F180" s="46">
        <v>1203256.8700000001</v>
      </c>
      <c r="G180" s="46"/>
      <c r="H180" s="46">
        <v>0</v>
      </c>
      <c r="I180" s="46">
        <v>1193225.2100000002</v>
      </c>
      <c r="J180" s="46">
        <v>10031.65999999996</v>
      </c>
      <c r="K180" s="46">
        <f t="shared" si="12"/>
        <v>10031.659999999916</v>
      </c>
      <c r="L180" s="25"/>
      <c r="M180" s="46">
        <f t="shared" si="13"/>
        <v>1203256.8700000001</v>
      </c>
      <c r="N180" s="46"/>
      <c r="O180" s="46"/>
      <c r="P180" s="46"/>
      <c r="Q180" s="46"/>
      <c r="R180" s="46">
        <f t="shared" si="16"/>
        <v>0</v>
      </c>
      <c r="S180" s="46">
        <f t="shared" si="16"/>
        <v>1193225.2100000002</v>
      </c>
      <c r="T180" s="46">
        <f t="shared" si="14"/>
        <v>10031.659999999916</v>
      </c>
      <c r="U180" s="65"/>
      <c r="V180" s="69"/>
      <c r="W180" s="69"/>
      <c r="Y180" s="46">
        <f t="shared" si="15"/>
        <v>0</v>
      </c>
    </row>
    <row r="181" spans="2:25" ht="15" hidden="1" customHeight="1" outlineLevel="2" x14ac:dyDescent="0.25">
      <c r="B181" s="38"/>
      <c r="C181" s="30"/>
      <c r="D181" s="38">
        <v>3510</v>
      </c>
      <c r="E181" s="15" t="s">
        <v>140</v>
      </c>
      <c r="F181" s="46">
        <v>0</v>
      </c>
      <c r="G181" s="46"/>
      <c r="H181" s="46">
        <v>0</v>
      </c>
      <c r="I181" s="46">
        <v>0</v>
      </c>
      <c r="J181" s="46">
        <v>0</v>
      </c>
      <c r="K181" s="46">
        <f t="shared" si="12"/>
        <v>0</v>
      </c>
      <c r="L181" s="25"/>
      <c r="M181" s="46">
        <f t="shared" si="13"/>
        <v>0</v>
      </c>
      <c r="N181" s="46"/>
      <c r="O181" s="46"/>
      <c r="P181" s="46"/>
      <c r="Q181" s="46"/>
      <c r="R181" s="46">
        <f t="shared" si="16"/>
        <v>0</v>
      </c>
      <c r="S181" s="46">
        <f t="shared" si="16"/>
        <v>0</v>
      </c>
      <c r="T181" s="46">
        <f t="shared" si="14"/>
        <v>0</v>
      </c>
      <c r="U181" s="65"/>
      <c r="V181" s="69"/>
      <c r="W181" s="69"/>
      <c r="Y181" s="46">
        <f t="shared" si="15"/>
        <v>0</v>
      </c>
    </row>
    <row r="182" spans="2:25" ht="15" hidden="1" customHeight="1" outlineLevel="2" x14ac:dyDescent="0.25">
      <c r="B182" s="38"/>
      <c r="C182" s="30"/>
      <c r="D182" s="38">
        <v>3520</v>
      </c>
      <c r="E182" s="15" t="s">
        <v>86</v>
      </c>
      <c r="F182" s="46">
        <v>3942.99</v>
      </c>
      <c r="G182" s="46"/>
      <c r="H182" s="46">
        <v>0</v>
      </c>
      <c r="I182" s="46">
        <v>3942.99</v>
      </c>
      <c r="J182" s="46">
        <v>0</v>
      </c>
      <c r="K182" s="46">
        <f t="shared" si="12"/>
        <v>0</v>
      </c>
      <c r="L182" s="25"/>
      <c r="M182" s="46">
        <f t="shared" si="13"/>
        <v>3942.99</v>
      </c>
      <c r="N182" s="46"/>
      <c r="O182" s="46"/>
      <c r="P182" s="46"/>
      <c r="Q182" s="46"/>
      <c r="R182" s="46">
        <f t="shared" si="16"/>
        <v>0</v>
      </c>
      <c r="S182" s="46">
        <f t="shared" si="16"/>
        <v>3942.99</v>
      </c>
      <c r="T182" s="46">
        <f t="shared" si="14"/>
        <v>0</v>
      </c>
      <c r="U182" s="65"/>
      <c r="V182" s="69"/>
      <c r="W182" s="69"/>
      <c r="Y182" s="46">
        <f t="shared" si="15"/>
        <v>0</v>
      </c>
    </row>
    <row r="183" spans="2:25" ht="15" hidden="1" customHeight="1" outlineLevel="2" x14ac:dyDescent="0.25">
      <c r="B183" s="38"/>
      <c r="C183" s="30"/>
      <c r="D183" s="38">
        <v>3530</v>
      </c>
      <c r="E183" s="15" t="s">
        <v>90</v>
      </c>
      <c r="F183" s="46">
        <v>207468.62</v>
      </c>
      <c r="G183" s="46"/>
      <c r="H183" s="46">
        <v>0</v>
      </c>
      <c r="I183" s="46">
        <v>183020.42</v>
      </c>
      <c r="J183" s="46">
        <v>24448.199999999983</v>
      </c>
      <c r="K183" s="46">
        <f t="shared" si="12"/>
        <v>24448.199999999983</v>
      </c>
      <c r="L183" s="25"/>
      <c r="M183" s="46">
        <f t="shared" si="13"/>
        <v>207468.62</v>
      </c>
      <c r="N183" s="46"/>
      <c r="O183" s="46"/>
      <c r="P183" s="46"/>
      <c r="Q183" s="46"/>
      <c r="R183" s="46">
        <f t="shared" si="16"/>
        <v>0</v>
      </c>
      <c r="S183" s="46">
        <f t="shared" si="16"/>
        <v>183020.42</v>
      </c>
      <c r="T183" s="46">
        <f t="shared" si="14"/>
        <v>24448.199999999983</v>
      </c>
      <c r="U183" s="65"/>
      <c r="V183" s="69"/>
      <c r="W183" s="69"/>
      <c r="Y183" s="46">
        <f t="shared" si="15"/>
        <v>0</v>
      </c>
    </row>
    <row r="184" spans="2:25" ht="15" hidden="1" customHeight="1" outlineLevel="2" x14ac:dyDescent="0.25">
      <c r="B184" s="38"/>
      <c r="C184" s="30"/>
      <c r="D184" s="38">
        <v>3550</v>
      </c>
      <c r="E184" s="15" t="s">
        <v>114</v>
      </c>
      <c r="F184" s="46">
        <v>12212407.140000001</v>
      </c>
      <c r="G184" s="46"/>
      <c r="H184" s="46">
        <v>101090.05</v>
      </c>
      <c r="I184" s="46">
        <v>12074834.32</v>
      </c>
      <c r="J184" s="46">
        <v>137572.81999999948</v>
      </c>
      <c r="K184" s="46">
        <f t="shared" si="12"/>
        <v>137572.8200000003</v>
      </c>
      <c r="L184" s="25"/>
      <c r="M184" s="46">
        <f t="shared" si="13"/>
        <v>12212407.140000001</v>
      </c>
      <c r="N184" s="46"/>
      <c r="O184" s="46"/>
      <c r="P184" s="46"/>
      <c r="Q184" s="46"/>
      <c r="R184" s="46">
        <f t="shared" si="16"/>
        <v>101090.05</v>
      </c>
      <c r="S184" s="46">
        <f t="shared" si="16"/>
        <v>12074834.32</v>
      </c>
      <c r="T184" s="46">
        <f t="shared" si="14"/>
        <v>137572.8200000003</v>
      </c>
      <c r="U184" s="65"/>
      <c r="V184" s="69"/>
      <c r="W184" s="69"/>
      <c r="Y184" s="46">
        <f t="shared" si="15"/>
        <v>0</v>
      </c>
    </row>
    <row r="185" spans="2:25" ht="15" hidden="1" customHeight="1" outlineLevel="2" x14ac:dyDescent="0.25">
      <c r="B185" s="38"/>
      <c r="C185" s="30"/>
      <c r="D185" s="38">
        <v>3570</v>
      </c>
      <c r="E185" s="15" t="s">
        <v>92</v>
      </c>
      <c r="F185" s="46">
        <v>1534189.3099999998</v>
      </c>
      <c r="G185" s="46"/>
      <c r="H185" s="46">
        <v>32885.520000000004</v>
      </c>
      <c r="I185" s="46">
        <v>1496832.4000000001</v>
      </c>
      <c r="J185" s="46">
        <v>37356.909999999771</v>
      </c>
      <c r="K185" s="46">
        <f t="shared" si="12"/>
        <v>37356.909999999683</v>
      </c>
      <c r="L185" s="25"/>
      <c r="M185" s="46">
        <f t="shared" si="13"/>
        <v>1534189.3099999998</v>
      </c>
      <c r="N185" s="46"/>
      <c r="O185" s="46"/>
      <c r="P185" s="46"/>
      <c r="Q185" s="46"/>
      <c r="R185" s="46">
        <f t="shared" si="16"/>
        <v>32885.520000000004</v>
      </c>
      <c r="S185" s="46">
        <f t="shared" si="16"/>
        <v>1496832.4000000001</v>
      </c>
      <c r="T185" s="46">
        <f t="shared" si="14"/>
        <v>37356.909999999683</v>
      </c>
      <c r="U185" s="65"/>
      <c r="V185" s="69"/>
      <c r="W185" s="69"/>
      <c r="Y185" s="46">
        <f t="shared" si="15"/>
        <v>0</v>
      </c>
    </row>
    <row r="186" spans="2:25" ht="15" hidden="1" customHeight="1" outlineLevel="2" x14ac:dyDescent="0.25">
      <c r="B186" s="38"/>
      <c r="C186" s="30"/>
      <c r="D186" s="38">
        <v>3580</v>
      </c>
      <c r="E186" s="15" t="s">
        <v>93</v>
      </c>
      <c r="F186" s="46">
        <v>6034078.3399999999</v>
      </c>
      <c r="G186" s="46"/>
      <c r="H186" s="46">
        <v>0</v>
      </c>
      <c r="I186" s="46">
        <v>4918061.6300000008</v>
      </c>
      <c r="J186" s="46">
        <v>1116016.7099999995</v>
      </c>
      <c r="K186" s="46">
        <f t="shared" si="12"/>
        <v>1116016.709999999</v>
      </c>
      <c r="L186" s="25"/>
      <c r="M186" s="46">
        <f t="shared" si="13"/>
        <v>6034078.3399999999</v>
      </c>
      <c r="N186" s="46"/>
      <c r="O186" s="46"/>
      <c r="P186" s="46"/>
      <c r="Q186" s="46"/>
      <c r="R186" s="46">
        <f t="shared" si="16"/>
        <v>0</v>
      </c>
      <c r="S186" s="46">
        <f t="shared" si="16"/>
        <v>4918061.6300000008</v>
      </c>
      <c r="T186" s="46">
        <f t="shared" si="14"/>
        <v>1116016.709999999</v>
      </c>
      <c r="U186" s="65"/>
      <c r="V186" s="69"/>
      <c r="W186" s="69"/>
      <c r="Y186" s="46">
        <f t="shared" si="15"/>
        <v>0</v>
      </c>
    </row>
    <row r="187" spans="2:25" ht="15" hidden="1" customHeight="1" outlineLevel="2" x14ac:dyDescent="0.25">
      <c r="B187" s="38"/>
      <c r="C187" s="30"/>
      <c r="D187" s="38">
        <v>3920</v>
      </c>
      <c r="E187" s="15" t="s">
        <v>41</v>
      </c>
      <c r="F187" s="46">
        <v>292732.17000000004</v>
      </c>
      <c r="G187" s="46"/>
      <c r="H187" s="46">
        <v>60737</v>
      </c>
      <c r="I187" s="46">
        <v>229615.16999999998</v>
      </c>
      <c r="J187" s="46">
        <v>63117.000000000058</v>
      </c>
      <c r="K187" s="46">
        <f t="shared" si="12"/>
        <v>63117.000000000058</v>
      </c>
      <c r="L187" s="25"/>
      <c r="M187" s="46">
        <f t="shared" si="13"/>
        <v>292732.17000000004</v>
      </c>
      <c r="N187" s="46"/>
      <c r="O187" s="46"/>
      <c r="P187" s="46"/>
      <c r="Q187" s="46"/>
      <c r="R187" s="46">
        <f t="shared" si="16"/>
        <v>60737</v>
      </c>
      <c r="S187" s="46">
        <f t="shared" si="16"/>
        <v>229615.16999999998</v>
      </c>
      <c r="T187" s="46">
        <f t="shared" si="14"/>
        <v>63117.000000000058</v>
      </c>
      <c r="U187" s="65"/>
      <c r="V187" s="69"/>
      <c r="W187" s="69"/>
      <c r="Y187" s="46">
        <f t="shared" si="15"/>
        <v>0</v>
      </c>
    </row>
    <row r="188" spans="2:25" ht="15" hidden="1" customHeight="1" outlineLevel="2" x14ac:dyDescent="0.25">
      <c r="B188" s="38"/>
      <c r="C188" s="30"/>
      <c r="D188" s="38">
        <v>3940</v>
      </c>
      <c r="E188" s="15" t="s">
        <v>137</v>
      </c>
      <c r="F188" s="46">
        <v>16553876.810000004</v>
      </c>
      <c r="G188" s="46"/>
      <c r="H188" s="46">
        <v>232922.81</v>
      </c>
      <c r="I188" s="46">
        <v>14647699.949999997</v>
      </c>
      <c r="J188" s="46">
        <v>1906176.8600000069</v>
      </c>
      <c r="K188" s="46">
        <f t="shared" si="12"/>
        <v>1906176.8600000069</v>
      </c>
      <c r="L188" s="25"/>
      <c r="M188" s="46">
        <f t="shared" si="13"/>
        <v>16553876.810000004</v>
      </c>
      <c r="N188" s="46"/>
      <c r="O188" s="46"/>
      <c r="P188" s="46"/>
      <c r="Q188" s="46"/>
      <c r="R188" s="46">
        <f t="shared" si="16"/>
        <v>232922.81</v>
      </c>
      <c r="S188" s="46">
        <f t="shared" si="16"/>
        <v>14647699.949999997</v>
      </c>
      <c r="T188" s="46">
        <f t="shared" si="14"/>
        <v>1906176.8600000069</v>
      </c>
      <c r="U188" s="65"/>
      <c r="V188" s="69"/>
      <c r="W188" s="69"/>
      <c r="Y188" s="46">
        <f t="shared" si="15"/>
        <v>0</v>
      </c>
    </row>
    <row r="189" spans="2:25" ht="15" hidden="1" customHeight="1" outlineLevel="2" x14ac:dyDescent="0.25">
      <c r="B189" s="38"/>
      <c r="C189" s="30"/>
      <c r="D189" s="38">
        <v>4156</v>
      </c>
      <c r="E189" s="15" t="s">
        <v>75</v>
      </c>
      <c r="F189" s="46">
        <v>2078814.8999999994</v>
      </c>
      <c r="G189" s="46"/>
      <c r="H189" s="46">
        <v>0</v>
      </c>
      <c r="I189" s="46">
        <v>659045.57000000018</v>
      </c>
      <c r="J189" s="46">
        <v>1419769.3299999991</v>
      </c>
      <c r="K189" s="46">
        <f t="shared" si="12"/>
        <v>1419769.3299999991</v>
      </c>
      <c r="L189" s="25"/>
      <c r="M189" s="46">
        <f t="shared" si="13"/>
        <v>2078814.8999999994</v>
      </c>
      <c r="N189" s="46"/>
      <c r="O189" s="46"/>
      <c r="P189" s="46"/>
      <c r="Q189" s="46"/>
      <c r="R189" s="46">
        <f t="shared" si="16"/>
        <v>0</v>
      </c>
      <c r="S189" s="46">
        <f t="shared" si="16"/>
        <v>659045.57000000018</v>
      </c>
      <c r="T189" s="46">
        <f t="shared" si="14"/>
        <v>1419769.3299999991</v>
      </c>
      <c r="U189" s="65"/>
      <c r="V189" s="69"/>
      <c r="W189" s="69"/>
      <c r="Y189" s="46">
        <f t="shared" si="15"/>
        <v>0</v>
      </c>
    </row>
    <row r="190" spans="2:25" ht="15" hidden="1" customHeight="1" outlineLevel="2" x14ac:dyDescent="0.25">
      <c r="B190" s="38"/>
      <c r="C190" s="30"/>
      <c r="D190" s="38">
        <v>5150</v>
      </c>
      <c r="E190" s="15" t="s">
        <v>87</v>
      </c>
      <c r="F190" s="46">
        <v>1440223.4100000001</v>
      </c>
      <c r="G190" s="46"/>
      <c r="H190" s="46">
        <v>4853.8099999999995</v>
      </c>
      <c r="I190" s="46">
        <v>1385160.7899999998</v>
      </c>
      <c r="J190" s="46">
        <v>55062.620000000345</v>
      </c>
      <c r="K190" s="46">
        <f t="shared" si="12"/>
        <v>55062.620000000345</v>
      </c>
      <c r="L190" s="25"/>
      <c r="M190" s="46">
        <f t="shared" si="13"/>
        <v>1440223.4100000001</v>
      </c>
      <c r="N190" s="46"/>
      <c r="O190" s="46"/>
      <c r="P190" s="46"/>
      <c r="Q190" s="46"/>
      <c r="R190" s="46">
        <f t="shared" si="16"/>
        <v>4853.8099999999995</v>
      </c>
      <c r="S190" s="46">
        <f t="shared" si="16"/>
        <v>1385160.7899999998</v>
      </c>
      <c r="T190" s="46">
        <f t="shared" si="14"/>
        <v>55062.620000000345</v>
      </c>
      <c r="U190" s="65"/>
      <c r="V190" s="69"/>
      <c r="W190" s="69"/>
      <c r="Y190" s="46">
        <f t="shared" si="15"/>
        <v>0</v>
      </c>
    </row>
    <row r="191" spans="2:25" ht="15" hidden="1" customHeight="1" outlineLevel="2" x14ac:dyDescent="0.25">
      <c r="B191" s="38"/>
      <c r="C191" s="30"/>
      <c r="D191" s="38">
        <v>5190</v>
      </c>
      <c r="E191" s="15" t="s">
        <v>135</v>
      </c>
      <c r="F191" s="46">
        <v>2674.9599999999919</v>
      </c>
      <c r="G191" s="46"/>
      <c r="H191" s="46">
        <v>0</v>
      </c>
      <c r="I191" s="46">
        <v>2674.96</v>
      </c>
      <c r="J191" s="46">
        <v>-8.1854523159563541E-12</v>
      </c>
      <c r="K191" s="46">
        <f t="shared" si="12"/>
        <v>-8.1854523159563541E-12</v>
      </c>
      <c r="L191" s="25"/>
      <c r="M191" s="46">
        <f t="shared" si="13"/>
        <v>2674.9599999999919</v>
      </c>
      <c r="N191" s="46"/>
      <c r="O191" s="46"/>
      <c r="P191" s="46"/>
      <c r="Q191" s="46"/>
      <c r="R191" s="46">
        <f t="shared" si="16"/>
        <v>0</v>
      </c>
      <c r="S191" s="46">
        <f t="shared" si="16"/>
        <v>2674.96</v>
      </c>
      <c r="T191" s="46">
        <f t="shared" si="14"/>
        <v>-8.1854523159563541E-12</v>
      </c>
      <c r="U191" s="65"/>
      <c r="V191" s="69"/>
      <c r="W191" s="69"/>
      <c r="Y191" s="46">
        <f t="shared" si="15"/>
        <v>0</v>
      </c>
    </row>
    <row r="192" spans="2:25" ht="15" hidden="1" customHeight="1" outlineLevel="2" x14ac:dyDescent="0.25">
      <c r="B192" s="38"/>
      <c r="C192" s="30"/>
      <c r="D192" s="38">
        <v>5410</v>
      </c>
      <c r="E192" s="15" t="s">
        <v>139</v>
      </c>
      <c r="F192" s="46">
        <v>0</v>
      </c>
      <c r="G192" s="46"/>
      <c r="H192" s="46">
        <v>0</v>
      </c>
      <c r="I192" s="46">
        <v>0</v>
      </c>
      <c r="J192" s="46">
        <v>0</v>
      </c>
      <c r="K192" s="46">
        <f t="shared" si="12"/>
        <v>0</v>
      </c>
      <c r="L192" s="25"/>
      <c r="M192" s="46">
        <f t="shared" si="13"/>
        <v>0</v>
      </c>
      <c r="N192" s="46"/>
      <c r="O192" s="46"/>
      <c r="P192" s="46"/>
      <c r="Q192" s="46"/>
      <c r="R192" s="46">
        <f t="shared" si="16"/>
        <v>0</v>
      </c>
      <c r="S192" s="46">
        <f t="shared" si="16"/>
        <v>0</v>
      </c>
      <c r="T192" s="46">
        <f t="shared" si="14"/>
        <v>0</v>
      </c>
      <c r="U192" s="65"/>
      <c r="V192" s="69"/>
      <c r="W192" s="69"/>
      <c r="Y192" s="46">
        <f t="shared" si="15"/>
        <v>0</v>
      </c>
    </row>
    <row r="193" spans="2:25" ht="15" hidden="1" customHeight="1" outlineLevel="2" x14ac:dyDescent="0.25">
      <c r="B193" s="38"/>
      <c r="C193" s="30"/>
      <c r="D193" s="38">
        <v>5910</v>
      </c>
      <c r="E193" s="15" t="s">
        <v>61</v>
      </c>
      <c r="F193" s="46">
        <v>4000</v>
      </c>
      <c r="G193" s="46"/>
      <c r="H193" s="46">
        <v>4000</v>
      </c>
      <c r="I193" s="46">
        <v>0</v>
      </c>
      <c r="J193" s="46">
        <v>4000</v>
      </c>
      <c r="K193" s="46">
        <f t="shared" si="12"/>
        <v>4000</v>
      </c>
      <c r="L193" s="25"/>
      <c r="M193" s="46">
        <f t="shared" si="13"/>
        <v>4000</v>
      </c>
      <c r="N193" s="46"/>
      <c r="O193" s="46"/>
      <c r="P193" s="46"/>
      <c r="Q193" s="46"/>
      <c r="R193" s="46">
        <f t="shared" si="16"/>
        <v>4000</v>
      </c>
      <c r="S193" s="46">
        <f t="shared" si="16"/>
        <v>0</v>
      </c>
      <c r="T193" s="46">
        <f t="shared" si="14"/>
        <v>4000</v>
      </c>
      <c r="U193" s="65"/>
      <c r="V193" s="69"/>
      <c r="W193" s="69"/>
      <c r="Y193" s="46">
        <f t="shared" si="15"/>
        <v>0</v>
      </c>
    </row>
    <row r="194" spans="2:25" ht="15" hidden="1" customHeight="1" outlineLevel="2" x14ac:dyDescent="0.25">
      <c r="B194" s="38"/>
      <c r="C194" s="30"/>
      <c r="D194" s="38">
        <v>5970</v>
      </c>
      <c r="E194" s="15" t="s">
        <v>62</v>
      </c>
      <c r="F194" s="46">
        <v>291712.45999999996</v>
      </c>
      <c r="G194" s="46"/>
      <c r="H194" s="46">
        <v>0</v>
      </c>
      <c r="I194" s="46">
        <v>252697.62</v>
      </c>
      <c r="J194" s="46">
        <v>39014.839999999975</v>
      </c>
      <c r="K194" s="46">
        <f t="shared" si="12"/>
        <v>39014.839999999967</v>
      </c>
      <c r="L194" s="25"/>
      <c r="M194" s="46">
        <f t="shared" si="13"/>
        <v>291712.45999999996</v>
      </c>
      <c r="N194" s="46"/>
      <c r="O194" s="46"/>
      <c r="P194" s="46"/>
      <c r="Q194" s="46"/>
      <c r="R194" s="46">
        <f t="shared" si="16"/>
        <v>0</v>
      </c>
      <c r="S194" s="46">
        <f t="shared" si="16"/>
        <v>252697.62</v>
      </c>
      <c r="T194" s="46">
        <f t="shared" si="14"/>
        <v>39014.839999999967</v>
      </c>
      <c r="U194" s="65"/>
      <c r="V194" s="69"/>
      <c r="W194" s="69"/>
      <c r="Y194" s="46">
        <f t="shared" si="15"/>
        <v>0</v>
      </c>
    </row>
    <row r="195" spans="2:25" ht="15" hidden="1" customHeight="1" outlineLevel="2" x14ac:dyDescent="0.25">
      <c r="B195" s="38"/>
      <c r="C195" s="30"/>
      <c r="D195" s="38">
        <v>3111</v>
      </c>
      <c r="E195" s="15" t="s">
        <v>116</v>
      </c>
      <c r="F195" s="46">
        <v>1504728.68</v>
      </c>
      <c r="G195" s="46"/>
      <c r="H195" s="46">
        <v>10460</v>
      </c>
      <c r="I195" s="46">
        <v>1236677.96</v>
      </c>
      <c r="J195" s="46">
        <v>268050.71999999997</v>
      </c>
      <c r="K195" s="46">
        <f t="shared" si="12"/>
        <v>268050.71999999997</v>
      </c>
      <c r="L195" s="25"/>
      <c r="M195" s="46">
        <f t="shared" si="13"/>
        <v>1504728.68</v>
      </c>
      <c r="N195" s="46"/>
      <c r="O195" s="46"/>
      <c r="P195" s="46"/>
      <c r="Q195" s="46"/>
      <c r="R195" s="46">
        <f t="shared" si="16"/>
        <v>10460</v>
      </c>
      <c r="S195" s="46">
        <f t="shared" si="16"/>
        <v>1236677.96</v>
      </c>
      <c r="T195" s="46">
        <f t="shared" si="14"/>
        <v>268050.71999999997</v>
      </c>
      <c r="U195" s="65"/>
      <c r="V195" s="69"/>
      <c r="W195" s="69"/>
      <c r="Y195" s="46">
        <f t="shared" si="15"/>
        <v>0</v>
      </c>
    </row>
    <row r="196" spans="2:25" ht="15" hidden="1" customHeight="1" outlineLevel="2" x14ac:dyDescent="0.25">
      <c r="B196" s="38"/>
      <c r="C196" s="30"/>
      <c r="D196" s="38">
        <v>2930</v>
      </c>
      <c r="E196" s="15" t="s">
        <v>99</v>
      </c>
      <c r="F196" s="46">
        <v>59.990000000000236</v>
      </c>
      <c r="G196" s="46"/>
      <c r="H196" s="46">
        <v>0</v>
      </c>
      <c r="I196" s="46">
        <v>60</v>
      </c>
      <c r="J196" s="46">
        <v>-9.9999999997635314E-3</v>
      </c>
      <c r="K196" s="46">
        <f t="shared" si="12"/>
        <v>-9.9999999997635314E-3</v>
      </c>
      <c r="L196" s="25"/>
      <c r="M196" s="46">
        <f t="shared" si="13"/>
        <v>59.990000000000236</v>
      </c>
      <c r="N196" s="46"/>
      <c r="O196" s="46"/>
      <c r="P196" s="46"/>
      <c r="Q196" s="46"/>
      <c r="R196" s="46">
        <f t="shared" si="16"/>
        <v>0</v>
      </c>
      <c r="S196" s="46">
        <f t="shared" si="16"/>
        <v>60</v>
      </c>
      <c r="T196" s="46">
        <f t="shared" si="14"/>
        <v>-9.9999999997635314E-3</v>
      </c>
      <c r="U196" s="65"/>
      <c r="V196" s="69"/>
      <c r="W196" s="69"/>
      <c r="Y196" s="46">
        <f t="shared" si="15"/>
        <v>0</v>
      </c>
    </row>
    <row r="197" spans="2:25" ht="15" hidden="1" customHeight="1" outlineLevel="2" x14ac:dyDescent="0.25">
      <c r="B197" s="38"/>
      <c r="C197" s="30"/>
      <c r="D197" s="38">
        <v>2990</v>
      </c>
      <c r="E197" s="15" t="s">
        <v>145</v>
      </c>
      <c r="F197" s="46">
        <v>25733.839999999989</v>
      </c>
      <c r="G197" s="46"/>
      <c r="H197" s="46">
        <v>388.95</v>
      </c>
      <c r="I197" s="46">
        <v>25341.020000000004</v>
      </c>
      <c r="J197" s="46">
        <v>392.8199999999888</v>
      </c>
      <c r="K197" s="46">
        <f t="shared" si="12"/>
        <v>392.81999999998516</v>
      </c>
      <c r="L197" s="25"/>
      <c r="M197" s="46">
        <f t="shared" si="13"/>
        <v>25733.839999999989</v>
      </c>
      <c r="N197" s="46"/>
      <c r="O197" s="46"/>
      <c r="P197" s="46"/>
      <c r="Q197" s="46"/>
      <c r="R197" s="46">
        <f t="shared" si="16"/>
        <v>388.95</v>
      </c>
      <c r="S197" s="46">
        <f t="shared" si="16"/>
        <v>25341.020000000004</v>
      </c>
      <c r="T197" s="46">
        <f t="shared" si="14"/>
        <v>392.81999999998516</v>
      </c>
      <c r="U197" s="65"/>
      <c r="V197" s="69"/>
      <c r="W197" s="69"/>
      <c r="Y197" s="46">
        <f t="shared" si="15"/>
        <v>0</v>
      </c>
    </row>
    <row r="198" spans="2:25" ht="15" hidden="1" customHeight="1" outlineLevel="2" x14ac:dyDescent="0.25">
      <c r="B198" s="38"/>
      <c r="C198" s="30"/>
      <c r="D198" s="38">
        <v>2510</v>
      </c>
      <c r="E198" s="15" t="s">
        <v>146</v>
      </c>
      <c r="F198" s="46">
        <v>107.98</v>
      </c>
      <c r="G198" s="46"/>
      <c r="H198" s="46">
        <v>107.98</v>
      </c>
      <c r="I198" s="46">
        <v>0</v>
      </c>
      <c r="J198" s="46">
        <v>107.98</v>
      </c>
      <c r="K198" s="46">
        <f t="shared" si="12"/>
        <v>107.98</v>
      </c>
      <c r="L198" s="25"/>
      <c r="M198" s="46">
        <f t="shared" si="13"/>
        <v>107.98</v>
      </c>
      <c r="N198" s="46"/>
      <c r="O198" s="46"/>
      <c r="P198" s="46"/>
      <c r="Q198" s="46"/>
      <c r="R198" s="46">
        <f t="shared" si="16"/>
        <v>107.98</v>
      </c>
      <c r="S198" s="46">
        <f t="shared" si="16"/>
        <v>0</v>
      </c>
      <c r="T198" s="46">
        <f t="shared" si="14"/>
        <v>107.98</v>
      </c>
      <c r="U198" s="65"/>
      <c r="V198" s="69"/>
      <c r="W198" s="69"/>
      <c r="Y198" s="46">
        <f t="shared" si="15"/>
        <v>0</v>
      </c>
    </row>
    <row r="199" spans="2:25" ht="15" hidden="1" customHeight="1" outlineLevel="2" x14ac:dyDescent="0.25">
      <c r="B199" s="38"/>
      <c r="C199" s="30"/>
      <c r="D199" s="38">
        <v>3511</v>
      </c>
      <c r="E199" s="15" t="s">
        <v>138</v>
      </c>
      <c r="F199" s="46">
        <v>728185.33000000007</v>
      </c>
      <c r="G199" s="46"/>
      <c r="H199" s="46">
        <v>1175.04</v>
      </c>
      <c r="I199" s="46">
        <v>718546.90000000014</v>
      </c>
      <c r="J199" s="46">
        <v>9638.429999999993</v>
      </c>
      <c r="K199" s="46">
        <f t="shared" si="12"/>
        <v>9638.4299999999348</v>
      </c>
      <c r="L199" s="25"/>
      <c r="M199" s="46">
        <f t="shared" si="13"/>
        <v>728185.33000000007</v>
      </c>
      <c r="N199" s="46"/>
      <c r="O199" s="46"/>
      <c r="P199" s="46"/>
      <c r="Q199" s="46"/>
      <c r="R199" s="46">
        <f t="shared" si="16"/>
        <v>1175.04</v>
      </c>
      <c r="S199" s="46">
        <f t="shared" si="16"/>
        <v>718546.90000000014</v>
      </c>
      <c r="T199" s="46">
        <f t="shared" si="14"/>
        <v>9638.4299999999348</v>
      </c>
      <c r="U199" s="65"/>
      <c r="V199" s="69"/>
      <c r="W199" s="69"/>
      <c r="Y199" s="46">
        <f t="shared" si="15"/>
        <v>0</v>
      </c>
    </row>
    <row r="200" spans="2:25" ht="15" hidden="1" customHeight="1" outlineLevel="2" x14ac:dyDescent="0.25">
      <c r="B200" s="38"/>
      <c r="C200" s="30"/>
      <c r="D200" s="38">
        <v>2480</v>
      </c>
      <c r="E200" s="15" t="s">
        <v>19</v>
      </c>
      <c r="F200" s="46">
        <v>23800</v>
      </c>
      <c r="G200" s="46"/>
      <c r="H200" s="46">
        <v>0</v>
      </c>
      <c r="I200" s="46">
        <v>23800</v>
      </c>
      <c r="J200" s="46">
        <v>0</v>
      </c>
      <c r="K200" s="46">
        <f t="shared" si="12"/>
        <v>0</v>
      </c>
      <c r="L200" s="25"/>
      <c r="M200" s="46">
        <f t="shared" si="13"/>
        <v>23800</v>
      </c>
      <c r="N200" s="46"/>
      <c r="O200" s="46"/>
      <c r="P200" s="46"/>
      <c r="Q200" s="46"/>
      <c r="R200" s="46">
        <f t="shared" si="16"/>
        <v>0</v>
      </c>
      <c r="S200" s="46">
        <f t="shared" si="16"/>
        <v>23800</v>
      </c>
      <c r="T200" s="46">
        <f t="shared" si="14"/>
        <v>0</v>
      </c>
      <c r="U200" s="65"/>
      <c r="V200" s="69"/>
      <c r="W200" s="69"/>
      <c r="Y200" s="46">
        <f t="shared" si="15"/>
        <v>0</v>
      </c>
    </row>
    <row r="201" spans="2:25" ht="15" hidden="1" customHeight="1" outlineLevel="2" x14ac:dyDescent="0.25">
      <c r="B201" s="38"/>
      <c r="C201" s="30"/>
      <c r="D201" s="38">
        <v>2590</v>
      </c>
      <c r="E201" s="15" t="s">
        <v>141</v>
      </c>
      <c r="F201" s="46">
        <v>64.989999999999995</v>
      </c>
      <c r="G201" s="46"/>
      <c r="H201" s="46">
        <v>64.989999999999995</v>
      </c>
      <c r="I201" s="46">
        <v>0</v>
      </c>
      <c r="J201" s="46">
        <v>64.989999999999995</v>
      </c>
      <c r="K201" s="46">
        <f t="shared" si="12"/>
        <v>64.989999999999995</v>
      </c>
      <c r="L201" s="25"/>
      <c r="M201" s="46">
        <f t="shared" si="13"/>
        <v>64.989999999999995</v>
      </c>
      <c r="N201" s="46"/>
      <c r="O201" s="46"/>
      <c r="P201" s="46"/>
      <c r="Q201" s="46"/>
      <c r="R201" s="46">
        <f t="shared" si="16"/>
        <v>64.989999999999995</v>
      </c>
      <c r="S201" s="46">
        <f t="shared" si="16"/>
        <v>0</v>
      </c>
      <c r="T201" s="46">
        <f t="shared" si="14"/>
        <v>64.989999999999995</v>
      </c>
      <c r="U201" s="65"/>
      <c r="V201" s="69"/>
      <c r="W201" s="69"/>
      <c r="Y201" s="46">
        <f t="shared" si="15"/>
        <v>0</v>
      </c>
    </row>
    <row r="202" spans="2:25" ht="15" hidden="1" customHeight="1" outlineLevel="2" x14ac:dyDescent="0.25">
      <c r="B202" s="38"/>
      <c r="C202" s="30"/>
      <c r="D202" s="38">
        <v>3991</v>
      </c>
      <c r="E202" s="15" t="s">
        <v>1</v>
      </c>
      <c r="F202" s="46">
        <v>405216.93</v>
      </c>
      <c r="G202" s="46"/>
      <c r="H202" s="46">
        <v>0</v>
      </c>
      <c r="I202" s="46">
        <v>405216.93</v>
      </c>
      <c r="J202" s="46">
        <v>0</v>
      </c>
      <c r="K202" s="46">
        <f t="shared" si="12"/>
        <v>0</v>
      </c>
      <c r="L202" s="25"/>
      <c r="M202" s="46">
        <f t="shared" si="13"/>
        <v>405216.93</v>
      </c>
      <c r="N202" s="46"/>
      <c r="O202" s="46"/>
      <c r="P202" s="46"/>
      <c r="Q202" s="46"/>
      <c r="R202" s="46">
        <f t="shared" si="16"/>
        <v>0</v>
      </c>
      <c r="S202" s="46">
        <f t="shared" si="16"/>
        <v>405216.93</v>
      </c>
      <c r="T202" s="46">
        <f t="shared" si="14"/>
        <v>0</v>
      </c>
      <c r="U202" s="65"/>
      <c r="V202" s="69"/>
      <c r="W202" s="69"/>
      <c r="Y202" s="46">
        <f t="shared" si="15"/>
        <v>0</v>
      </c>
    </row>
    <row r="203" spans="2:25" ht="15" hidden="1" customHeight="1" outlineLevel="2" x14ac:dyDescent="0.25">
      <c r="B203" s="38"/>
      <c r="C203" s="30"/>
      <c r="D203" s="38">
        <v>3992</v>
      </c>
      <c r="E203" s="15" t="s">
        <v>74</v>
      </c>
      <c r="F203" s="46">
        <v>60474.599999999977</v>
      </c>
      <c r="G203" s="46"/>
      <c r="H203" s="46">
        <v>0</v>
      </c>
      <c r="I203" s="46">
        <v>60474.6</v>
      </c>
      <c r="J203" s="46">
        <v>0</v>
      </c>
      <c r="K203" s="46">
        <f t="shared" si="12"/>
        <v>0</v>
      </c>
      <c r="L203" s="25"/>
      <c r="M203" s="46">
        <f t="shared" si="13"/>
        <v>60474.599999999977</v>
      </c>
      <c r="N203" s="46"/>
      <c r="O203" s="46"/>
      <c r="P203" s="46"/>
      <c r="Q203" s="46"/>
      <c r="R203" s="46">
        <f t="shared" si="16"/>
        <v>0</v>
      </c>
      <c r="S203" s="46">
        <f t="shared" si="16"/>
        <v>60474.6</v>
      </c>
      <c r="T203" s="46">
        <f t="shared" si="14"/>
        <v>0</v>
      </c>
      <c r="U203" s="65"/>
      <c r="V203" s="69"/>
      <c r="W203" s="69"/>
      <c r="Y203" s="46">
        <f t="shared" si="15"/>
        <v>0</v>
      </c>
    </row>
    <row r="204" spans="2:25" ht="15" hidden="1" customHeight="1" outlineLevel="2" x14ac:dyDescent="0.25">
      <c r="B204" s="38"/>
      <c r="C204" s="30"/>
      <c r="D204" s="38">
        <v>5210</v>
      </c>
      <c r="E204" s="15" t="s">
        <v>50</v>
      </c>
      <c r="F204" s="46">
        <v>21532.059999999998</v>
      </c>
      <c r="G204" s="46"/>
      <c r="H204" s="46">
        <v>6936.8</v>
      </c>
      <c r="I204" s="46">
        <v>14595.26</v>
      </c>
      <c r="J204" s="46">
        <v>6936.7999999999975</v>
      </c>
      <c r="K204" s="46">
        <f t="shared" si="12"/>
        <v>6936.7999999999975</v>
      </c>
      <c r="L204" s="25"/>
      <c r="M204" s="46">
        <f t="shared" si="13"/>
        <v>21532.059999999998</v>
      </c>
      <c r="N204" s="46"/>
      <c r="O204" s="46"/>
      <c r="P204" s="46"/>
      <c r="Q204" s="46"/>
      <c r="R204" s="46">
        <f t="shared" si="16"/>
        <v>6936.8</v>
      </c>
      <c r="S204" s="46">
        <f t="shared" si="16"/>
        <v>14595.26</v>
      </c>
      <c r="T204" s="46">
        <f t="shared" si="14"/>
        <v>6936.7999999999975</v>
      </c>
      <c r="U204" s="65"/>
      <c r="V204" s="69"/>
      <c r="W204" s="69"/>
      <c r="Y204" s="46">
        <f t="shared" si="15"/>
        <v>0</v>
      </c>
    </row>
    <row r="205" spans="2:25" ht="15" hidden="1" customHeight="1" outlineLevel="2" x14ac:dyDescent="0.25">
      <c r="B205" s="38"/>
      <c r="C205" s="30"/>
      <c r="D205" s="38">
        <v>3470</v>
      </c>
      <c r="E205" s="15" t="s">
        <v>33</v>
      </c>
      <c r="F205" s="46">
        <v>8236</v>
      </c>
      <c r="G205" s="46"/>
      <c r="H205" s="46">
        <v>0</v>
      </c>
      <c r="I205" s="46">
        <v>8236</v>
      </c>
      <c r="J205" s="46">
        <v>0</v>
      </c>
      <c r="K205" s="46">
        <f t="shared" si="12"/>
        <v>0</v>
      </c>
      <c r="L205" s="25"/>
      <c r="M205" s="46">
        <f t="shared" si="13"/>
        <v>8236</v>
      </c>
      <c r="N205" s="46"/>
      <c r="O205" s="46"/>
      <c r="P205" s="46"/>
      <c r="Q205" s="46"/>
      <c r="R205" s="46">
        <f t="shared" si="16"/>
        <v>0</v>
      </c>
      <c r="S205" s="46">
        <f t="shared" si="16"/>
        <v>8236</v>
      </c>
      <c r="T205" s="46">
        <f t="shared" si="14"/>
        <v>0</v>
      </c>
      <c r="U205" s="65"/>
      <c r="V205" s="69"/>
      <c r="W205" s="69"/>
      <c r="Y205" s="46">
        <f t="shared" si="15"/>
        <v>0</v>
      </c>
    </row>
    <row r="206" spans="2:25" ht="15" hidden="1" customHeight="1" outlineLevel="2" x14ac:dyDescent="0.25">
      <c r="B206" s="38"/>
      <c r="C206" s="30"/>
      <c r="D206" s="38">
        <v>3830</v>
      </c>
      <c r="E206" s="15" t="s">
        <v>39</v>
      </c>
      <c r="F206" s="46">
        <v>54740.01</v>
      </c>
      <c r="G206" s="46"/>
      <c r="H206" s="46">
        <v>0</v>
      </c>
      <c r="I206" s="46">
        <v>54740.01</v>
      </c>
      <c r="J206" s="46">
        <v>0</v>
      </c>
      <c r="K206" s="46">
        <f t="shared" si="12"/>
        <v>0</v>
      </c>
      <c r="L206" s="25"/>
      <c r="M206" s="46">
        <f t="shared" si="13"/>
        <v>54740.01</v>
      </c>
      <c r="N206" s="46"/>
      <c r="O206" s="46"/>
      <c r="P206" s="46"/>
      <c r="Q206" s="46"/>
      <c r="R206" s="46">
        <f t="shared" si="16"/>
        <v>0</v>
      </c>
      <c r="S206" s="46">
        <f t="shared" si="16"/>
        <v>54740.01</v>
      </c>
      <c r="T206" s="46">
        <f t="shared" si="14"/>
        <v>0</v>
      </c>
      <c r="U206" s="65"/>
      <c r="V206" s="69"/>
      <c r="W206" s="69"/>
      <c r="Y206" s="46">
        <f t="shared" si="15"/>
        <v>0</v>
      </c>
    </row>
    <row r="207" spans="2:25" ht="15" hidden="1" customHeight="1" outlineLevel="2" x14ac:dyDescent="0.25">
      <c r="B207" s="38"/>
      <c r="C207" s="30"/>
      <c r="D207" s="38">
        <v>3270</v>
      </c>
      <c r="E207" s="15" t="s">
        <v>28</v>
      </c>
      <c r="F207" s="46">
        <v>138040</v>
      </c>
      <c r="G207" s="46"/>
      <c r="H207" s="46">
        <v>0</v>
      </c>
      <c r="I207" s="46">
        <v>138040</v>
      </c>
      <c r="J207" s="46">
        <v>0</v>
      </c>
      <c r="K207" s="46">
        <f t="shared" si="12"/>
        <v>0</v>
      </c>
      <c r="L207" s="25"/>
      <c r="M207" s="46">
        <f t="shared" si="13"/>
        <v>138040</v>
      </c>
      <c r="N207" s="46"/>
      <c r="O207" s="46"/>
      <c r="P207" s="46"/>
      <c r="Q207" s="46"/>
      <c r="R207" s="46">
        <f t="shared" si="16"/>
        <v>0</v>
      </c>
      <c r="S207" s="46">
        <f t="shared" si="16"/>
        <v>138040</v>
      </c>
      <c r="T207" s="46">
        <f t="shared" si="14"/>
        <v>0</v>
      </c>
      <c r="U207" s="65"/>
      <c r="V207" s="69"/>
      <c r="W207" s="69"/>
      <c r="Y207" s="46">
        <f t="shared" si="15"/>
        <v>0</v>
      </c>
    </row>
    <row r="208" spans="2:25" ht="15" hidden="1" customHeight="1" outlineLevel="2" x14ac:dyDescent="0.25">
      <c r="B208" s="38"/>
      <c r="C208" s="30"/>
      <c r="D208" s="38">
        <v>3960</v>
      </c>
      <c r="E208" s="15" t="s">
        <v>42</v>
      </c>
      <c r="F208" s="46">
        <v>21346.1</v>
      </c>
      <c r="G208" s="46"/>
      <c r="H208" s="46">
        <v>0</v>
      </c>
      <c r="I208" s="46">
        <v>19555.669999999998</v>
      </c>
      <c r="J208" s="46">
        <v>1790.4300000000003</v>
      </c>
      <c r="K208" s="46">
        <f t="shared" si="12"/>
        <v>1790.4300000000003</v>
      </c>
      <c r="L208" s="25"/>
      <c r="M208" s="46">
        <f t="shared" si="13"/>
        <v>21346.1</v>
      </c>
      <c r="N208" s="46"/>
      <c r="O208" s="46"/>
      <c r="P208" s="46"/>
      <c r="Q208" s="46"/>
      <c r="R208" s="46">
        <f t="shared" si="16"/>
        <v>0</v>
      </c>
      <c r="S208" s="46">
        <f t="shared" si="16"/>
        <v>19555.669999999998</v>
      </c>
      <c r="T208" s="46">
        <f t="shared" si="14"/>
        <v>1790.4300000000003</v>
      </c>
      <c r="U208" s="65"/>
      <c r="V208" s="69"/>
      <c r="W208" s="69"/>
      <c r="Y208" s="46">
        <f t="shared" si="15"/>
        <v>0</v>
      </c>
    </row>
    <row r="209" spans="2:25" hidden="1" outlineLevel="1" collapsed="1" x14ac:dyDescent="0.25">
      <c r="B209" s="38">
        <v>31601</v>
      </c>
      <c r="C209" s="30" t="s">
        <v>115</v>
      </c>
      <c r="D209" s="38"/>
      <c r="E209" s="15"/>
      <c r="F209" s="46">
        <v>106425435.02000012</v>
      </c>
      <c r="G209" s="46"/>
      <c r="H209" s="46">
        <v>4456909.4399999995</v>
      </c>
      <c r="I209" s="46">
        <v>85964580.72999993</v>
      </c>
      <c r="J209" s="46">
        <v>20460854.289999999</v>
      </c>
      <c r="K209" s="46">
        <f t="shared" si="12"/>
        <v>20460854.290000185</v>
      </c>
      <c r="L209" s="25"/>
      <c r="M209" s="46">
        <f t="shared" si="13"/>
        <v>106425435.02000012</v>
      </c>
      <c r="N209" s="46"/>
      <c r="O209" s="46"/>
      <c r="P209" s="46"/>
      <c r="Q209" s="46"/>
      <c r="R209" s="46">
        <f t="shared" si="16"/>
        <v>4456909.4399999995</v>
      </c>
      <c r="S209" s="46">
        <f t="shared" si="16"/>
        <v>85964580.72999993</v>
      </c>
      <c r="T209" s="46">
        <f t="shared" si="14"/>
        <v>20460854.290000185</v>
      </c>
      <c r="U209" s="65"/>
      <c r="V209" s="69"/>
      <c r="W209" s="69"/>
      <c r="Y209" s="46">
        <f t="shared" si="15"/>
        <v>0</v>
      </c>
    </row>
    <row r="210" spans="2:25" hidden="1" outlineLevel="1" x14ac:dyDescent="0.25">
      <c r="B210" s="38">
        <v>71601</v>
      </c>
      <c r="C210" s="30" t="s">
        <v>131</v>
      </c>
      <c r="D210" s="38">
        <v>6120</v>
      </c>
      <c r="E210" s="15" t="s">
        <v>63</v>
      </c>
      <c r="F210" s="46">
        <v>0</v>
      </c>
      <c r="G210" s="46"/>
      <c r="H210" s="46">
        <v>0</v>
      </c>
      <c r="I210" s="46">
        <v>0</v>
      </c>
      <c r="J210" s="46">
        <v>0</v>
      </c>
      <c r="K210" s="46">
        <f t="shared" si="12"/>
        <v>0</v>
      </c>
      <c r="L210" s="25"/>
      <c r="M210" s="46">
        <f t="shared" si="13"/>
        <v>0</v>
      </c>
      <c r="N210" s="46"/>
      <c r="O210" s="46"/>
      <c r="P210" s="46"/>
      <c r="Q210" s="46"/>
      <c r="R210" s="46">
        <f t="shared" si="16"/>
        <v>0</v>
      </c>
      <c r="S210" s="46">
        <f t="shared" si="16"/>
        <v>0</v>
      </c>
      <c r="T210" s="46">
        <f t="shared" si="14"/>
        <v>0</v>
      </c>
      <c r="U210" s="65"/>
      <c r="V210" s="69"/>
      <c r="W210" s="69"/>
      <c r="Y210" s="46">
        <f t="shared" si="15"/>
        <v>0</v>
      </c>
    </row>
    <row r="211" spans="2:25" ht="15" hidden="1" customHeight="1" outlineLevel="2" x14ac:dyDescent="0.25">
      <c r="B211" s="38">
        <v>51601</v>
      </c>
      <c r="C211" s="30"/>
      <c r="D211" s="38"/>
      <c r="E211" s="15" t="s">
        <v>63</v>
      </c>
      <c r="F211" s="46">
        <v>0</v>
      </c>
      <c r="G211" s="46"/>
      <c r="H211" s="46">
        <v>0</v>
      </c>
      <c r="I211" s="46">
        <v>0</v>
      </c>
      <c r="J211" s="46">
        <v>0</v>
      </c>
      <c r="K211" s="46">
        <f t="shared" si="12"/>
        <v>0</v>
      </c>
      <c r="L211" s="25"/>
      <c r="M211" s="46">
        <f t="shared" si="13"/>
        <v>0</v>
      </c>
      <c r="N211" s="46"/>
      <c r="O211" s="46"/>
      <c r="P211" s="46"/>
      <c r="Q211" s="46"/>
      <c r="R211" s="46">
        <f t="shared" si="16"/>
        <v>0</v>
      </c>
      <c r="S211" s="46">
        <f t="shared" si="16"/>
        <v>0</v>
      </c>
      <c r="T211" s="46">
        <f t="shared" si="14"/>
        <v>0</v>
      </c>
      <c r="U211" s="65"/>
      <c r="V211" s="69"/>
      <c r="W211" s="69"/>
      <c r="Y211" s="46">
        <f t="shared" si="15"/>
        <v>0</v>
      </c>
    </row>
    <row r="212" spans="2:25" ht="15" hidden="1" customHeight="1" outlineLevel="2" x14ac:dyDescent="0.25">
      <c r="B212" s="38">
        <v>61601</v>
      </c>
      <c r="C212" s="30"/>
      <c r="D212" s="38"/>
      <c r="E212" s="15" t="s">
        <v>63</v>
      </c>
      <c r="F212" s="46">
        <v>0</v>
      </c>
      <c r="G212" s="46"/>
      <c r="H212" s="46">
        <v>0</v>
      </c>
      <c r="I212" s="46">
        <v>0</v>
      </c>
      <c r="J212" s="46">
        <v>0</v>
      </c>
      <c r="K212" s="46">
        <f t="shared" si="12"/>
        <v>0</v>
      </c>
      <c r="L212" s="25"/>
      <c r="M212" s="46">
        <f t="shared" si="13"/>
        <v>0</v>
      </c>
      <c r="N212" s="46"/>
      <c r="O212" s="46"/>
      <c r="P212" s="46"/>
      <c r="Q212" s="46"/>
      <c r="R212" s="46">
        <f t="shared" si="16"/>
        <v>0</v>
      </c>
      <c r="S212" s="46">
        <f t="shared" si="16"/>
        <v>0</v>
      </c>
      <c r="T212" s="46">
        <f t="shared" si="14"/>
        <v>0</v>
      </c>
      <c r="U212" s="65"/>
      <c r="V212" s="69"/>
      <c r="W212" s="69"/>
      <c r="Y212" s="46">
        <f t="shared" si="15"/>
        <v>0</v>
      </c>
    </row>
    <row r="213" spans="2:25" hidden="1" outlineLevel="1" collapsed="1" x14ac:dyDescent="0.25">
      <c r="B213" s="38">
        <v>41601</v>
      </c>
      <c r="C213" s="30" t="s">
        <v>285</v>
      </c>
      <c r="D213" s="38"/>
      <c r="E213" s="15" t="s">
        <v>63</v>
      </c>
      <c r="F213" s="46">
        <v>1192223.0900000036</v>
      </c>
      <c r="G213" s="46"/>
      <c r="H213" s="46">
        <v>0</v>
      </c>
      <c r="I213" s="46">
        <v>0</v>
      </c>
      <c r="J213" s="46">
        <v>1192223.0900000036</v>
      </c>
      <c r="K213" s="46">
        <f t="shared" si="12"/>
        <v>1192223.0900000036</v>
      </c>
      <c r="L213" s="25"/>
      <c r="M213" s="46">
        <f t="shared" si="13"/>
        <v>1192223.0900000036</v>
      </c>
      <c r="N213" s="46"/>
      <c r="O213" s="46"/>
      <c r="P213" s="46"/>
      <c r="Q213" s="46"/>
      <c r="R213" s="46">
        <f t="shared" si="16"/>
        <v>0</v>
      </c>
      <c r="S213" s="46">
        <f t="shared" si="16"/>
        <v>0</v>
      </c>
      <c r="T213" s="46">
        <f t="shared" si="14"/>
        <v>1192223.0900000036</v>
      </c>
      <c r="U213" s="65"/>
      <c r="V213" s="69"/>
      <c r="W213" s="69"/>
      <c r="Y213" s="46">
        <f t="shared" si="15"/>
        <v>0</v>
      </c>
    </row>
    <row r="214" spans="2:25" hidden="1" outlineLevel="1" x14ac:dyDescent="0.25">
      <c r="B214" s="38">
        <v>81601</v>
      </c>
      <c r="C214" s="30" t="s">
        <v>131</v>
      </c>
      <c r="D214" s="38"/>
      <c r="E214" s="15" t="s">
        <v>63</v>
      </c>
      <c r="F214" s="46">
        <v>0</v>
      </c>
      <c r="G214" s="46"/>
      <c r="H214" s="46">
        <v>0</v>
      </c>
      <c r="I214" s="46">
        <v>0</v>
      </c>
      <c r="J214" s="46">
        <v>0</v>
      </c>
      <c r="K214" s="46">
        <f t="shared" si="12"/>
        <v>0</v>
      </c>
      <c r="L214" s="25"/>
      <c r="M214" s="46">
        <f t="shared" si="13"/>
        <v>0</v>
      </c>
      <c r="N214" s="46"/>
      <c r="O214" s="46"/>
      <c r="P214" s="46"/>
      <c r="Q214" s="46"/>
      <c r="R214" s="46">
        <f t="shared" si="16"/>
        <v>0</v>
      </c>
      <c r="S214" s="46">
        <f t="shared" si="16"/>
        <v>0</v>
      </c>
      <c r="T214" s="46">
        <f t="shared" si="14"/>
        <v>0</v>
      </c>
      <c r="U214" s="65"/>
      <c r="V214" s="69"/>
      <c r="W214" s="69"/>
      <c r="Y214" s="46">
        <f t="shared" si="15"/>
        <v>0</v>
      </c>
    </row>
    <row r="215" spans="2:25" ht="15" hidden="1" customHeight="1" outlineLevel="2" x14ac:dyDescent="0.25">
      <c r="B215" s="38">
        <v>91601</v>
      </c>
      <c r="C215" s="30"/>
      <c r="D215" s="38"/>
      <c r="E215" s="15" t="s">
        <v>63</v>
      </c>
      <c r="F215" s="46">
        <v>0</v>
      </c>
      <c r="G215" s="46"/>
      <c r="H215" s="46">
        <v>0</v>
      </c>
      <c r="I215" s="46">
        <v>0</v>
      </c>
      <c r="J215" s="46">
        <v>0</v>
      </c>
      <c r="K215" s="46">
        <f t="shared" si="12"/>
        <v>0</v>
      </c>
      <c r="L215" s="25"/>
      <c r="M215" s="46">
        <f t="shared" si="13"/>
        <v>0</v>
      </c>
      <c r="N215" s="46"/>
      <c r="O215" s="46"/>
      <c r="P215" s="46"/>
      <c r="Q215" s="46"/>
      <c r="R215" s="46">
        <f t="shared" si="16"/>
        <v>0</v>
      </c>
      <c r="S215" s="46">
        <f t="shared" si="16"/>
        <v>0</v>
      </c>
      <c r="T215" s="46">
        <f t="shared" si="14"/>
        <v>0</v>
      </c>
      <c r="U215" s="65"/>
      <c r="V215" s="69"/>
      <c r="W215" s="69"/>
      <c r="Y215" s="46">
        <f t="shared" si="15"/>
        <v>0</v>
      </c>
    </row>
    <row r="216" spans="2:25" ht="15" hidden="1" customHeight="1" outlineLevel="2" x14ac:dyDescent="0.25">
      <c r="B216" s="38">
        <v>111601</v>
      </c>
      <c r="C216" s="30"/>
      <c r="D216" s="38"/>
      <c r="E216" s="15" t="s">
        <v>63</v>
      </c>
      <c r="F216" s="46">
        <v>0</v>
      </c>
      <c r="G216" s="46"/>
      <c r="H216" s="46">
        <v>0</v>
      </c>
      <c r="I216" s="46">
        <v>0</v>
      </c>
      <c r="J216" s="46">
        <v>0</v>
      </c>
      <c r="K216" s="46">
        <f t="shared" si="12"/>
        <v>0</v>
      </c>
      <c r="L216" s="25"/>
      <c r="M216" s="46">
        <f t="shared" si="13"/>
        <v>0</v>
      </c>
      <c r="N216" s="46"/>
      <c r="O216" s="46"/>
      <c r="P216" s="46"/>
      <c r="Q216" s="46"/>
      <c r="R216" s="46">
        <f t="shared" si="16"/>
        <v>0</v>
      </c>
      <c r="S216" s="46">
        <f t="shared" si="16"/>
        <v>0</v>
      </c>
      <c r="T216" s="46">
        <f t="shared" si="14"/>
        <v>0</v>
      </c>
      <c r="U216" s="65"/>
      <c r="V216" s="69"/>
      <c r="W216" s="69"/>
      <c r="Y216" s="46">
        <f t="shared" si="15"/>
        <v>0</v>
      </c>
    </row>
    <row r="217" spans="2:25" ht="15" hidden="1" customHeight="1" outlineLevel="2" x14ac:dyDescent="0.25">
      <c r="B217" s="38">
        <v>161601</v>
      </c>
      <c r="C217" s="30"/>
      <c r="D217" s="38">
        <v>3290</v>
      </c>
      <c r="E217" s="15" t="s">
        <v>29</v>
      </c>
      <c r="F217" s="46">
        <v>1153465.0200000005</v>
      </c>
      <c r="G217" s="46"/>
      <c r="H217" s="46">
        <v>0</v>
      </c>
      <c r="I217" s="46">
        <v>1153465.02</v>
      </c>
      <c r="J217" s="46">
        <v>0</v>
      </c>
      <c r="K217" s="46">
        <f t="shared" si="12"/>
        <v>0</v>
      </c>
      <c r="L217" s="25"/>
      <c r="M217" s="46">
        <f t="shared" si="13"/>
        <v>1153465.0200000005</v>
      </c>
      <c r="N217" s="46"/>
      <c r="O217" s="46"/>
      <c r="P217" s="46"/>
      <c r="Q217" s="46"/>
      <c r="R217" s="46">
        <f t="shared" si="16"/>
        <v>0</v>
      </c>
      <c r="S217" s="46">
        <f t="shared" si="16"/>
        <v>1153465.02</v>
      </c>
      <c r="T217" s="46">
        <f t="shared" si="14"/>
        <v>0</v>
      </c>
      <c r="U217" s="65"/>
      <c r="V217" s="69"/>
      <c r="W217" s="69"/>
      <c r="Y217" s="46">
        <f t="shared" si="15"/>
        <v>0</v>
      </c>
    </row>
    <row r="218" spans="2:25" ht="15" hidden="1" customHeight="1" outlineLevel="3" x14ac:dyDescent="0.25">
      <c r="B218" s="38"/>
      <c r="C218" s="30"/>
      <c r="D218" s="38">
        <v>6120</v>
      </c>
      <c r="E218" s="15" t="s">
        <v>63</v>
      </c>
      <c r="F218" s="46">
        <v>0</v>
      </c>
      <c r="G218" s="46"/>
      <c r="H218" s="46">
        <v>0</v>
      </c>
      <c r="I218" s="46">
        <v>0</v>
      </c>
      <c r="J218" s="46">
        <v>0</v>
      </c>
      <c r="K218" s="46">
        <f t="shared" si="12"/>
        <v>0</v>
      </c>
      <c r="L218" s="25"/>
      <c r="M218" s="46">
        <f t="shared" si="13"/>
        <v>0</v>
      </c>
      <c r="N218" s="46"/>
      <c r="O218" s="46"/>
      <c r="P218" s="46"/>
      <c r="Q218" s="46"/>
      <c r="R218" s="46">
        <f t="shared" si="16"/>
        <v>0</v>
      </c>
      <c r="S218" s="46">
        <f t="shared" si="16"/>
        <v>0</v>
      </c>
      <c r="T218" s="46">
        <f t="shared" si="14"/>
        <v>0</v>
      </c>
      <c r="U218" s="65"/>
      <c r="V218" s="69"/>
      <c r="W218" s="69"/>
      <c r="Y218" s="46">
        <f t="shared" si="15"/>
        <v>0</v>
      </c>
    </row>
    <row r="219" spans="2:25" ht="15" hidden="1" customHeight="1" outlineLevel="2" collapsed="1" x14ac:dyDescent="0.25">
      <c r="B219" s="38">
        <v>171601</v>
      </c>
      <c r="C219" s="30"/>
      <c r="D219" s="38"/>
      <c r="E219" s="15" t="s">
        <v>63</v>
      </c>
      <c r="F219" s="46">
        <v>0</v>
      </c>
      <c r="G219" s="46"/>
      <c r="H219" s="46">
        <v>0</v>
      </c>
      <c r="I219" s="46">
        <v>0</v>
      </c>
      <c r="J219" s="46">
        <v>0</v>
      </c>
      <c r="K219" s="46">
        <f t="shared" si="12"/>
        <v>0</v>
      </c>
      <c r="L219" s="25"/>
      <c r="M219" s="46">
        <f t="shared" si="13"/>
        <v>0</v>
      </c>
      <c r="N219" s="46"/>
      <c r="O219" s="46"/>
      <c r="P219" s="46"/>
      <c r="Q219" s="46"/>
      <c r="R219" s="46">
        <f t="shared" si="16"/>
        <v>0</v>
      </c>
      <c r="S219" s="46">
        <f t="shared" si="16"/>
        <v>0</v>
      </c>
      <c r="T219" s="46">
        <f t="shared" si="14"/>
        <v>0</v>
      </c>
      <c r="U219" s="65"/>
      <c r="V219" s="69"/>
      <c r="W219" s="69"/>
      <c r="Y219" s="46">
        <f t="shared" si="15"/>
        <v>0</v>
      </c>
    </row>
    <row r="220" spans="2:25" ht="15" hidden="1" customHeight="1" outlineLevel="2" x14ac:dyDescent="0.25">
      <c r="B220" s="38">
        <v>121601</v>
      </c>
      <c r="C220" s="30"/>
      <c r="D220" s="38"/>
      <c r="E220" s="15" t="s">
        <v>63</v>
      </c>
      <c r="F220" s="46">
        <v>0</v>
      </c>
      <c r="G220" s="46"/>
      <c r="H220" s="46">
        <v>0</v>
      </c>
      <c r="I220" s="46">
        <v>0</v>
      </c>
      <c r="J220" s="46">
        <v>0</v>
      </c>
      <c r="K220" s="46">
        <f t="shared" si="12"/>
        <v>0</v>
      </c>
      <c r="L220" s="25"/>
      <c r="M220" s="46">
        <f t="shared" si="13"/>
        <v>0</v>
      </c>
      <c r="N220" s="46"/>
      <c r="O220" s="46"/>
      <c r="P220" s="46"/>
      <c r="Q220" s="46"/>
      <c r="R220" s="46">
        <f t="shared" si="16"/>
        <v>0</v>
      </c>
      <c r="S220" s="46">
        <f t="shared" si="16"/>
        <v>0</v>
      </c>
      <c r="T220" s="46">
        <f t="shared" si="14"/>
        <v>0</v>
      </c>
      <c r="U220" s="65"/>
      <c r="V220" s="69"/>
      <c r="W220" s="69"/>
      <c r="Y220" s="46">
        <f t="shared" si="15"/>
        <v>0</v>
      </c>
    </row>
    <row r="221" spans="2:25" ht="15" hidden="1" customHeight="1" outlineLevel="2" x14ac:dyDescent="0.25">
      <c r="B221" s="38">
        <v>141601</v>
      </c>
      <c r="C221" s="30"/>
      <c r="D221" s="38"/>
      <c r="E221" s="15" t="s">
        <v>63</v>
      </c>
      <c r="F221" s="46">
        <v>0</v>
      </c>
      <c r="G221" s="46"/>
      <c r="H221" s="46">
        <v>0</v>
      </c>
      <c r="I221" s="46">
        <v>0</v>
      </c>
      <c r="J221" s="46">
        <v>0</v>
      </c>
      <c r="K221" s="46">
        <f t="shared" si="12"/>
        <v>0</v>
      </c>
      <c r="L221" s="25"/>
      <c r="M221" s="46">
        <f t="shared" si="13"/>
        <v>0</v>
      </c>
      <c r="N221" s="46"/>
      <c r="O221" s="46"/>
      <c r="P221" s="46"/>
      <c r="Q221" s="46"/>
      <c r="R221" s="46">
        <f t="shared" si="16"/>
        <v>0</v>
      </c>
      <c r="S221" s="46">
        <f t="shared" si="16"/>
        <v>0</v>
      </c>
      <c r="T221" s="46">
        <f t="shared" si="14"/>
        <v>0</v>
      </c>
      <c r="U221" s="65"/>
      <c r="V221" s="69"/>
      <c r="W221" s="69"/>
      <c r="Y221" s="46">
        <f t="shared" si="15"/>
        <v>0</v>
      </c>
    </row>
    <row r="222" spans="2:25" ht="15" hidden="1" customHeight="1" outlineLevel="2" x14ac:dyDescent="0.25">
      <c r="B222" s="38">
        <v>151601</v>
      </c>
      <c r="C222" s="30"/>
      <c r="D222" s="38"/>
      <c r="E222" s="15" t="s">
        <v>63</v>
      </c>
      <c r="F222" s="46">
        <v>0</v>
      </c>
      <c r="G222" s="46"/>
      <c r="H222" s="46">
        <v>0</v>
      </c>
      <c r="I222" s="46">
        <v>0</v>
      </c>
      <c r="J222" s="46">
        <v>0</v>
      </c>
      <c r="K222" s="46">
        <f t="shared" si="12"/>
        <v>0</v>
      </c>
      <c r="L222" s="25"/>
      <c r="M222" s="46">
        <f t="shared" si="13"/>
        <v>0</v>
      </c>
      <c r="N222" s="46"/>
      <c r="O222" s="46"/>
      <c r="P222" s="46"/>
      <c r="Q222" s="46"/>
      <c r="R222" s="46">
        <f t="shared" si="16"/>
        <v>0</v>
      </c>
      <c r="S222" s="46">
        <f t="shared" si="16"/>
        <v>0</v>
      </c>
      <c r="T222" s="46">
        <f t="shared" si="14"/>
        <v>0</v>
      </c>
      <c r="U222" s="65"/>
      <c r="V222" s="69"/>
      <c r="W222" s="69"/>
      <c r="Y222" s="46">
        <f t="shared" si="15"/>
        <v>0</v>
      </c>
    </row>
    <row r="223" spans="2:25" ht="15" hidden="1" customHeight="1" outlineLevel="2" x14ac:dyDescent="0.25">
      <c r="B223" s="38">
        <v>131601</v>
      </c>
      <c r="C223" s="30"/>
      <c r="D223" s="38"/>
      <c r="E223" s="15" t="s">
        <v>63</v>
      </c>
      <c r="F223" s="46">
        <v>0</v>
      </c>
      <c r="G223" s="46"/>
      <c r="H223" s="46">
        <v>0</v>
      </c>
      <c r="I223" s="46">
        <v>0</v>
      </c>
      <c r="J223" s="46">
        <v>0</v>
      </c>
      <c r="K223" s="46">
        <f t="shared" si="12"/>
        <v>0</v>
      </c>
      <c r="L223" s="25"/>
      <c r="M223" s="46">
        <f t="shared" si="13"/>
        <v>0</v>
      </c>
      <c r="N223" s="46"/>
      <c r="O223" s="46"/>
      <c r="P223" s="46"/>
      <c r="Q223" s="46"/>
      <c r="R223" s="46">
        <f t="shared" si="16"/>
        <v>0</v>
      </c>
      <c r="S223" s="46">
        <f t="shared" si="16"/>
        <v>0</v>
      </c>
      <c r="T223" s="46">
        <f t="shared" si="14"/>
        <v>0</v>
      </c>
      <c r="U223" s="65"/>
      <c r="V223" s="69"/>
      <c r="W223" s="69"/>
      <c r="Y223" s="46">
        <f t="shared" si="15"/>
        <v>0</v>
      </c>
    </row>
    <row r="224" spans="2:25" hidden="1" outlineLevel="1" collapsed="1" x14ac:dyDescent="0.25">
      <c r="B224" s="38">
        <v>16008</v>
      </c>
      <c r="C224" s="30" t="s">
        <v>235</v>
      </c>
      <c r="D224" s="38">
        <v>2110</v>
      </c>
      <c r="E224" s="15" t="s">
        <v>78</v>
      </c>
      <c r="F224" s="46">
        <v>66425.37</v>
      </c>
      <c r="G224" s="46"/>
      <c r="H224" s="46">
        <v>5549.72</v>
      </c>
      <c r="I224" s="46">
        <v>60875.649999999994</v>
      </c>
      <c r="J224" s="46">
        <v>5549.7200000000012</v>
      </c>
      <c r="K224" s="46">
        <f t="shared" si="12"/>
        <v>5549.7200000000012</v>
      </c>
      <c r="L224" s="25"/>
      <c r="M224" s="46">
        <f t="shared" si="13"/>
        <v>66425.37</v>
      </c>
      <c r="N224" s="46"/>
      <c r="O224" s="46"/>
      <c r="P224" s="46"/>
      <c r="Q224" s="46"/>
      <c r="R224" s="46">
        <f t="shared" si="16"/>
        <v>5549.72</v>
      </c>
      <c r="S224" s="46">
        <f t="shared" si="16"/>
        <v>60875.649999999994</v>
      </c>
      <c r="T224" s="46">
        <f t="shared" si="14"/>
        <v>5549.7200000000012</v>
      </c>
      <c r="U224" s="65"/>
      <c r="V224" s="69"/>
      <c r="W224" s="69"/>
      <c r="Y224" s="46">
        <f t="shared" si="15"/>
        <v>0</v>
      </c>
    </row>
    <row r="225" spans="2:25" ht="15" hidden="1" customHeight="1" outlineLevel="2" x14ac:dyDescent="0.25">
      <c r="B225" s="38"/>
      <c r="C225" s="30"/>
      <c r="D225" s="38">
        <v>2130</v>
      </c>
      <c r="E225" s="15" t="s">
        <v>205</v>
      </c>
      <c r="F225" s="46">
        <v>0</v>
      </c>
      <c r="G225" s="46"/>
      <c r="H225" s="46">
        <v>0</v>
      </c>
      <c r="I225" s="46">
        <v>0</v>
      </c>
      <c r="J225" s="46">
        <v>0</v>
      </c>
      <c r="K225" s="46">
        <f t="shared" si="12"/>
        <v>0</v>
      </c>
      <c r="L225" s="25"/>
      <c r="M225" s="46">
        <f t="shared" si="13"/>
        <v>0</v>
      </c>
      <c r="N225" s="46"/>
      <c r="O225" s="46"/>
      <c r="P225" s="46"/>
      <c r="Q225" s="46"/>
      <c r="R225" s="46">
        <f t="shared" si="16"/>
        <v>0</v>
      </c>
      <c r="S225" s="46">
        <f t="shared" si="16"/>
        <v>0</v>
      </c>
      <c r="T225" s="46">
        <f t="shared" si="14"/>
        <v>0</v>
      </c>
      <c r="U225" s="65"/>
      <c r="V225" s="69"/>
      <c r="W225" s="69"/>
      <c r="Y225" s="46">
        <f t="shared" si="15"/>
        <v>0</v>
      </c>
    </row>
    <row r="226" spans="2:25" ht="15" hidden="1" customHeight="1" outlineLevel="2" x14ac:dyDescent="0.25">
      <c r="B226" s="38"/>
      <c r="C226" s="30"/>
      <c r="D226" s="38">
        <v>2140</v>
      </c>
      <c r="E226" s="15" t="s">
        <v>125</v>
      </c>
      <c r="F226" s="46">
        <v>2732.17</v>
      </c>
      <c r="G226" s="46"/>
      <c r="H226" s="46">
        <v>0</v>
      </c>
      <c r="I226" s="46">
        <v>2732.17</v>
      </c>
      <c r="J226" s="46">
        <v>0</v>
      </c>
      <c r="K226" s="46">
        <f t="shared" si="12"/>
        <v>0</v>
      </c>
      <c r="L226" s="25"/>
      <c r="M226" s="46">
        <f t="shared" si="13"/>
        <v>2732.17</v>
      </c>
      <c r="N226" s="46"/>
      <c r="O226" s="46"/>
      <c r="P226" s="46"/>
      <c r="Q226" s="46"/>
      <c r="R226" s="46">
        <f t="shared" si="16"/>
        <v>0</v>
      </c>
      <c r="S226" s="46">
        <f t="shared" si="16"/>
        <v>2732.17</v>
      </c>
      <c r="T226" s="46">
        <f t="shared" si="14"/>
        <v>0</v>
      </c>
      <c r="U226" s="65"/>
      <c r="V226" s="69"/>
      <c r="W226" s="69"/>
      <c r="Y226" s="46">
        <f t="shared" si="15"/>
        <v>0</v>
      </c>
    </row>
    <row r="227" spans="2:25" ht="15" hidden="1" customHeight="1" outlineLevel="2" x14ac:dyDescent="0.25">
      <c r="B227" s="38"/>
      <c r="C227" s="30"/>
      <c r="D227" s="38">
        <v>2150</v>
      </c>
      <c r="E227" s="15" t="s">
        <v>118</v>
      </c>
      <c r="F227" s="46">
        <v>10911.55</v>
      </c>
      <c r="G227" s="46"/>
      <c r="H227" s="46">
        <v>9171.5499999999993</v>
      </c>
      <c r="I227" s="46">
        <v>0</v>
      </c>
      <c r="J227" s="46">
        <v>10911.55</v>
      </c>
      <c r="K227" s="46">
        <f t="shared" si="12"/>
        <v>10911.55</v>
      </c>
      <c r="L227" s="25"/>
      <c r="M227" s="46">
        <f t="shared" si="13"/>
        <v>10911.55</v>
      </c>
      <c r="N227" s="46"/>
      <c r="O227" s="46"/>
      <c r="P227" s="46"/>
      <c r="Q227" s="46"/>
      <c r="R227" s="46">
        <f t="shared" si="16"/>
        <v>9171.5499999999993</v>
      </c>
      <c r="S227" s="46">
        <f t="shared" si="16"/>
        <v>0</v>
      </c>
      <c r="T227" s="46">
        <f t="shared" si="14"/>
        <v>10911.55</v>
      </c>
      <c r="U227" s="65"/>
      <c r="V227" s="69"/>
      <c r="W227" s="69"/>
      <c r="Y227" s="46">
        <f t="shared" si="15"/>
        <v>0</v>
      </c>
    </row>
    <row r="228" spans="2:25" ht="15" hidden="1" customHeight="1" outlineLevel="2" x14ac:dyDescent="0.25">
      <c r="B228" s="38"/>
      <c r="C228" s="30"/>
      <c r="D228" s="38">
        <v>2160</v>
      </c>
      <c r="E228" s="15" t="s">
        <v>13</v>
      </c>
      <c r="F228" s="46">
        <v>370.8</v>
      </c>
      <c r="G228" s="46"/>
      <c r="H228" s="46">
        <v>0</v>
      </c>
      <c r="I228" s="46">
        <v>370.8</v>
      </c>
      <c r="J228" s="46">
        <v>0</v>
      </c>
      <c r="K228" s="46">
        <f t="shared" si="12"/>
        <v>0</v>
      </c>
      <c r="L228" s="25"/>
      <c r="M228" s="46">
        <f t="shared" si="13"/>
        <v>370.8</v>
      </c>
      <c r="N228" s="46"/>
      <c r="O228" s="46"/>
      <c r="P228" s="46"/>
      <c r="Q228" s="46"/>
      <c r="R228" s="46">
        <f t="shared" si="16"/>
        <v>0</v>
      </c>
      <c r="S228" s="46">
        <f t="shared" si="16"/>
        <v>370.8</v>
      </c>
      <c r="T228" s="46">
        <f t="shared" si="14"/>
        <v>0</v>
      </c>
      <c r="U228" s="65"/>
      <c r="V228" s="69"/>
      <c r="W228" s="69"/>
      <c r="Y228" s="46">
        <f t="shared" si="15"/>
        <v>0</v>
      </c>
    </row>
    <row r="229" spans="2:25" ht="15" hidden="1" customHeight="1" outlineLevel="2" x14ac:dyDescent="0.25">
      <c r="B229" s="38"/>
      <c r="C229" s="30"/>
      <c r="D229" s="38">
        <v>2210</v>
      </c>
      <c r="E229" s="15" t="s">
        <v>14</v>
      </c>
      <c r="F229" s="46">
        <v>23486.74</v>
      </c>
      <c r="G229" s="46"/>
      <c r="H229" s="46">
        <v>15084.05</v>
      </c>
      <c r="I229" s="46">
        <v>6443.7399999999989</v>
      </c>
      <c r="J229" s="46">
        <v>17043.000000000004</v>
      </c>
      <c r="K229" s="46">
        <f t="shared" si="12"/>
        <v>17043.000000000004</v>
      </c>
      <c r="L229" s="25"/>
      <c r="M229" s="46">
        <f t="shared" si="13"/>
        <v>23486.74</v>
      </c>
      <c r="N229" s="46"/>
      <c r="O229" s="46"/>
      <c r="P229" s="46"/>
      <c r="Q229" s="46"/>
      <c r="R229" s="46">
        <f t="shared" si="16"/>
        <v>15084.05</v>
      </c>
      <c r="S229" s="46">
        <f t="shared" si="16"/>
        <v>6443.7399999999989</v>
      </c>
      <c r="T229" s="46">
        <f t="shared" si="14"/>
        <v>17043.000000000004</v>
      </c>
      <c r="U229" s="65"/>
      <c r="V229" s="69"/>
      <c r="W229" s="69"/>
      <c r="Y229" s="46">
        <f t="shared" si="15"/>
        <v>0</v>
      </c>
    </row>
    <row r="230" spans="2:25" ht="15" hidden="1" customHeight="1" outlineLevel="2" x14ac:dyDescent="0.25">
      <c r="B230" s="38"/>
      <c r="C230" s="30"/>
      <c r="D230" s="38">
        <v>2460</v>
      </c>
      <c r="E230" s="15" t="s">
        <v>128</v>
      </c>
      <c r="F230" s="46">
        <v>413.52</v>
      </c>
      <c r="G230" s="46"/>
      <c r="H230" s="46">
        <v>413.52</v>
      </c>
      <c r="I230" s="46">
        <v>0</v>
      </c>
      <c r="J230" s="46">
        <v>413.52</v>
      </c>
      <c r="K230" s="46">
        <f t="shared" si="12"/>
        <v>413.52</v>
      </c>
      <c r="L230" s="25"/>
      <c r="M230" s="46">
        <f t="shared" si="13"/>
        <v>413.52</v>
      </c>
      <c r="N230" s="46"/>
      <c r="O230" s="46"/>
      <c r="P230" s="46"/>
      <c r="Q230" s="46"/>
      <c r="R230" s="46">
        <f t="shared" si="16"/>
        <v>413.52</v>
      </c>
      <c r="S230" s="46">
        <f t="shared" si="16"/>
        <v>0</v>
      </c>
      <c r="T230" s="46">
        <f t="shared" si="14"/>
        <v>413.52</v>
      </c>
      <c r="U230" s="65"/>
      <c r="V230" s="69"/>
      <c r="W230" s="69"/>
      <c r="Y230" s="46">
        <f t="shared" si="15"/>
        <v>0</v>
      </c>
    </row>
    <row r="231" spans="2:25" ht="15" hidden="1" customHeight="1" outlineLevel="2" x14ac:dyDescent="0.25">
      <c r="B231" s="38"/>
      <c r="C231" s="30"/>
      <c r="D231" s="38">
        <v>2470</v>
      </c>
      <c r="E231" s="15" t="s">
        <v>88</v>
      </c>
      <c r="F231" s="46">
        <v>0</v>
      </c>
      <c r="G231" s="46"/>
      <c r="H231" s="46">
        <v>0</v>
      </c>
      <c r="I231" s="46">
        <v>0</v>
      </c>
      <c r="J231" s="46">
        <v>0</v>
      </c>
      <c r="K231" s="46">
        <f t="shared" ref="K231:K294" si="17">+F231-I231</f>
        <v>0</v>
      </c>
      <c r="L231" s="25"/>
      <c r="M231" s="46">
        <f t="shared" ref="M231:M294" si="18">+F231</f>
        <v>0</v>
      </c>
      <c r="N231" s="46"/>
      <c r="O231" s="46"/>
      <c r="P231" s="46"/>
      <c r="Q231" s="46"/>
      <c r="R231" s="46">
        <f t="shared" si="16"/>
        <v>0</v>
      </c>
      <c r="S231" s="46">
        <f t="shared" ref="S231:S276" si="19">+I231</f>
        <v>0</v>
      </c>
      <c r="T231" s="46">
        <f t="shared" ref="T231:T294" si="20">+M231-S231</f>
        <v>0</v>
      </c>
      <c r="U231" s="65"/>
      <c r="V231" s="69"/>
      <c r="W231" s="69"/>
      <c r="Y231" s="46">
        <f t="shared" ref="Y231:Y294" si="21">+G231</f>
        <v>0</v>
      </c>
    </row>
    <row r="232" spans="2:25" ht="15" hidden="1" customHeight="1" outlineLevel="2" x14ac:dyDescent="0.25">
      <c r="B232" s="38"/>
      <c r="C232" s="30"/>
      <c r="D232" s="38">
        <v>2490</v>
      </c>
      <c r="E232" s="15" t="s">
        <v>123</v>
      </c>
      <c r="F232" s="46">
        <v>190</v>
      </c>
      <c r="G232" s="46"/>
      <c r="H232" s="46">
        <v>0</v>
      </c>
      <c r="I232" s="46">
        <v>190</v>
      </c>
      <c r="J232" s="46">
        <v>0</v>
      </c>
      <c r="K232" s="46">
        <f t="shared" si="17"/>
        <v>0</v>
      </c>
      <c r="L232" s="25"/>
      <c r="M232" s="46">
        <f t="shared" si="18"/>
        <v>190</v>
      </c>
      <c r="N232" s="46"/>
      <c r="O232" s="46"/>
      <c r="P232" s="46"/>
      <c r="Q232" s="46"/>
      <c r="R232" s="46">
        <f t="shared" ref="R232:R264" si="22">+H232</f>
        <v>0</v>
      </c>
      <c r="S232" s="46">
        <f t="shared" si="19"/>
        <v>190</v>
      </c>
      <c r="T232" s="46">
        <f t="shared" si="20"/>
        <v>0</v>
      </c>
      <c r="U232" s="65"/>
      <c r="V232" s="69"/>
      <c r="W232" s="69"/>
      <c r="Y232" s="46">
        <f t="shared" si="21"/>
        <v>0</v>
      </c>
    </row>
    <row r="233" spans="2:25" ht="15" hidden="1" customHeight="1" outlineLevel="2" x14ac:dyDescent="0.25">
      <c r="B233" s="38"/>
      <c r="C233" s="30"/>
      <c r="D233" s="38">
        <v>2530</v>
      </c>
      <c r="E233" s="15" t="s">
        <v>111</v>
      </c>
      <c r="F233" s="46">
        <v>219.99</v>
      </c>
      <c r="G233" s="46"/>
      <c r="H233" s="46">
        <v>0</v>
      </c>
      <c r="I233" s="46">
        <v>219.99</v>
      </c>
      <c r="J233" s="46">
        <v>0</v>
      </c>
      <c r="K233" s="46">
        <f t="shared" si="17"/>
        <v>0</v>
      </c>
      <c r="L233" s="25"/>
      <c r="M233" s="46">
        <f t="shared" si="18"/>
        <v>219.99</v>
      </c>
      <c r="N233" s="46"/>
      <c r="O233" s="46"/>
      <c r="P233" s="46"/>
      <c r="Q233" s="46"/>
      <c r="R233" s="46">
        <f t="shared" si="22"/>
        <v>0</v>
      </c>
      <c r="S233" s="46">
        <f t="shared" si="19"/>
        <v>219.99</v>
      </c>
      <c r="T233" s="46">
        <f t="shared" si="20"/>
        <v>0</v>
      </c>
      <c r="U233" s="65"/>
      <c r="V233" s="69"/>
      <c r="W233" s="69"/>
      <c r="Y233" s="46">
        <f t="shared" si="21"/>
        <v>0</v>
      </c>
    </row>
    <row r="234" spans="2:25" ht="15" hidden="1" customHeight="1" outlineLevel="2" x14ac:dyDescent="0.25">
      <c r="B234" s="38"/>
      <c r="C234" s="30"/>
      <c r="D234" s="38">
        <v>2610</v>
      </c>
      <c r="E234" s="15" t="s">
        <v>2</v>
      </c>
      <c r="F234" s="46">
        <v>677152.8</v>
      </c>
      <c r="G234" s="46"/>
      <c r="H234" s="46">
        <v>65892.98</v>
      </c>
      <c r="I234" s="46">
        <v>611259.81999999995</v>
      </c>
      <c r="J234" s="46">
        <v>65892.980000000098</v>
      </c>
      <c r="K234" s="46">
        <f t="shared" si="17"/>
        <v>65892.980000000098</v>
      </c>
      <c r="L234" s="25"/>
      <c r="M234" s="46">
        <f t="shared" si="18"/>
        <v>677152.8</v>
      </c>
      <c r="N234" s="46"/>
      <c r="O234" s="46"/>
      <c r="P234" s="46"/>
      <c r="Q234" s="46"/>
      <c r="R234" s="46">
        <f t="shared" si="22"/>
        <v>65892.98</v>
      </c>
      <c r="S234" s="46">
        <f t="shared" si="19"/>
        <v>611259.81999999995</v>
      </c>
      <c r="T234" s="46">
        <f t="shared" si="20"/>
        <v>65892.980000000098</v>
      </c>
      <c r="U234" s="65"/>
      <c r="V234" s="69"/>
      <c r="W234" s="69"/>
      <c r="Y234" s="46">
        <f t="shared" si="21"/>
        <v>0</v>
      </c>
    </row>
    <row r="235" spans="2:25" ht="15" hidden="1" customHeight="1" outlineLevel="2" x14ac:dyDescent="0.25">
      <c r="B235" s="38"/>
      <c r="C235" s="30"/>
      <c r="D235" s="38">
        <v>2710</v>
      </c>
      <c r="E235" s="15" t="s">
        <v>20</v>
      </c>
      <c r="F235" s="46">
        <v>698</v>
      </c>
      <c r="G235" s="46"/>
      <c r="H235" s="46">
        <v>0</v>
      </c>
      <c r="I235" s="46">
        <v>0</v>
      </c>
      <c r="J235" s="46">
        <v>698</v>
      </c>
      <c r="K235" s="46">
        <f t="shared" si="17"/>
        <v>698</v>
      </c>
      <c r="L235" s="25"/>
      <c r="M235" s="46">
        <f t="shared" si="18"/>
        <v>698</v>
      </c>
      <c r="N235" s="46"/>
      <c r="O235" s="46"/>
      <c r="P235" s="46"/>
      <c r="Q235" s="46"/>
      <c r="R235" s="46">
        <f t="shared" si="22"/>
        <v>0</v>
      </c>
      <c r="S235" s="46">
        <f t="shared" si="19"/>
        <v>0</v>
      </c>
      <c r="T235" s="46">
        <f t="shared" si="20"/>
        <v>698</v>
      </c>
      <c r="U235" s="65"/>
      <c r="V235" s="69"/>
      <c r="W235" s="69"/>
      <c r="Y235" s="46">
        <f t="shared" si="21"/>
        <v>0</v>
      </c>
    </row>
    <row r="236" spans="2:25" ht="15" hidden="1" customHeight="1" outlineLevel="2" x14ac:dyDescent="0.25">
      <c r="B236" s="38"/>
      <c r="C236" s="30"/>
      <c r="D236" s="38">
        <v>2940</v>
      </c>
      <c r="E236" s="15" t="s">
        <v>70</v>
      </c>
      <c r="F236" s="46">
        <v>2445.5100000000002</v>
      </c>
      <c r="G236" s="46"/>
      <c r="H236" s="46">
        <v>0</v>
      </c>
      <c r="I236" s="46">
        <v>2445.5100000000002</v>
      </c>
      <c r="J236" s="46">
        <v>0</v>
      </c>
      <c r="K236" s="46">
        <f t="shared" si="17"/>
        <v>0</v>
      </c>
      <c r="L236" s="25"/>
      <c r="M236" s="46">
        <f t="shared" si="18"/>
        <v>2445.5100000000002</v>
      </c>
      <c r="N236" s="46"/>
      <c r="O236" s="46"/>
      <c r="P236" s="46"/>
      <c r="Q236" s="46"/>
      <c r="R236" s="46">
        <f t="shared" si="22"/>
        <v>0</v>
      </c>
      <c r="S236" s="46">
        <f t="shared" si="19"/>
        <v>2445.5100000000002</v>
      </c>
      <c r="T236" s="46">
        <f t="shared" si="20"/>
        <v>0</v>
      </c>
      <c r="U236" s="65"/>
      <c r="V236" s="69"/>
      <c r="W236" s="69"/>
      <c r="Y236" s="46">
        <f t="shared" si="21"/>
        <v>0</v>
      </c>
    </row>
    <row r="237" spans="2:25" ht="15" hidden="1" customHeight="1" outlineLevel="2" x14ac:dyDescent="0.25">
      <c r="B237" s="38"/>
      <c r="C237" s="30"/>
      <c r="D237" s="38">
        <v>3290</v>
      </c>
      <c r="E237" s="15" t="s">
        <v>29</v>
      </c>
      <c r="F237" s="46">
        <v>582.32000000000005</v>
      </c>
      <c r="G237" s="46"/>
      <c r="H237" s="46">
        <v>0</v>
      </c>
      <c r="I237" s="46">
        <v>582.32000000000005</v>
      </c>
      <c r="J237" s="46">
        <v>0</v>
      </c>
      <c r="K237" s="46">
        <f t="shared" si="17"/>
        <v>0</v>
      </c>
      <c r="L237" s="25"/>
      <c r="M237" s="46">
        <f t="shared" si="18"/>
        <v>582.32000000000005</v>
      </c>
      <c r="N237" s="46"/>
      <c r="O237" s="46"/>
      <c r="P237" s="46"/>
      <c r="Q237" s="46"/>
      <c r="R237" s="46">
        <f t="shared" si="22"/>
        <v>0</v>
      </c>
      <c r="S237" s="46">
        <f t="shared" si="19"/>
        <v>582.32000000000005</v>
      </c>
      <c r="T237" s="46">
        <f t="shared" si="20"/>
        <v>0</v>
      </c>
      <c r="U237" s="65"/>
      <c r="V237" s="69"/>
      <c r="W237" s="69"/>
      <c r="Y237" s="46">
        <f t="shared" si="21"/>
        <v>0</v>
      </c>
    </row>
    <row r="238" spans="2:25" ht="15" hidden="1" customHeight="1" outlineLevel="2" x14ac:dyDescent="0.25">
      <c r="B238" s="38"/>
      <c r="C238" s="30"/>
      <c r="D238" s="38">
        <v>3310</v>
      </c>
      <c r="E238" s="15" t="s">
        <v>83</v>
      </c>
      <c r="F238" s="46">
        <v>56553.139999999992</v>
      </c>
      <c r="G238" s="46"/>
      <c r="H238" s="46">
        <v>9138.26</v>
      </c>
      <c r="I238" s="46">
        <v>40001.08</v>
      </c>
      <c r="J238" s="46">
        <v>16552.05999999999</v>
      </c>
      <c r="K238" s="46">
        <f t="shared" si="17"/>
        <v>16552.05999999999</v>
      </c>
      <c r="L238" s="25"/>
      <c r="M238" s="46">
        <f t="shared" si="18"/>
        <v>56553.139999999992</v>
      </c>
      <c r="N238" s="46"/>
      <c r="O238" s="46"/>
      <c r="P238" s="46"/>
      <c r="Q238" s="46"/>
      <c r="R238" s="46">
        <f t="shared" si="22"/>
        <v>9138.26</v>
      </c>
      <c r="S238" s="46">
        <f t="shared" si="19"/>
        <v>40001.08</v>
      </c>
      <c r="T238" s="46">
        <f t="shared" si="20"/>
        <v>16552.05999999999</v>
      </c>
      <c r="U238" s="65"/>
      <c r="V238" s="69"/>
      <c r="W238" s="69"/>
      <c r="Y238" s="46">
        <f t="shared" si="21"/>
        <v>0</v>
      </c>
    </row>
    <row r="239" spans="2:25" ht="15" hidden="1" customHeight="1" outlineLevel="2" x14ac:dyDescent="0.25">
      <c r="B239" s="38"/>
      <c r="C239" s="30"/>
      <c r="D239" s="38">
        <v>3530</v>
      </c>
      <c r="E239" s="15" t="s">
        <v>90</v>
      </c>
      <c r="F239" s="46">
        <v>582</v>
      </c>
      <c r="G239" s="46"/>
      <c r="H239" s="46">
        <v>0</v>
      </c>
      <c r="I239" s="46">
        <v>582</v>
      </c>
      <c r="J239" s="46">
        <v>0</v>
      </c>
      <c r="K239" s="46">
        <f t="shared" si="17"/>
        <v>0</v>
      </c>
      <c r="L239" s="25"/>
      <c r="M239" s="46">
        <f t="shared" si="18"/>
        <v>582</v>
      </c>
      <c r="N239" s="46"/>
      <c r="O239" s="46"/>
      <c r="P239" s="46"/>
      <c r="Q239" s="46"/>
      <c r="R239" s="46">
        <f t="shared" si="22"/>
        <v>0</v>
      </c>
      <c r="S239" s="46">
        <f t="shared" si="19"/>
        <v>582</v>
      </c>
      <c r="T239" s="46">
        <f t="shared" si="20"/>
        <v>0</v>
      </c>
      <c r="U239" s="65"/>
      <c r="V239" s="69"/>
      <c r="W239" s="69"/>
      <c r="Y239" s="46">
        <f t="shared" si="21"/>
        <v>0</v>
      </c>
    </row>
    <row r="240" spans="2:25" ht="15" hidden="1" customHeight="1" outlineLevel="2" x14ac:dyDescent="0.25">
      <c r="B240" s="38"/>
      <c r="C240" s="30"/>
      <c r="D240" s="38">
        <v>3550</v>
      </c>
      <c r="E240" s="15" t="s">
        <v>114</v>
      </c>
      <c r="F240" s="46">
        <v>91876.45</v>
      </c>
      <c r="G240" s="46"/>
      <c r="H240" s="46">
        <v>16583.91</v>
      </c>
      <c r="I240" s="46">
        <v>75292.539999999994</v>
      </c>
      <c r="J240" s="46">
        <v>16583.910000000003</v>
      </c>
      <c r="K240" s="46">
        <f t="shared" si="17"/>
        <v>16583.910000000003</v>
      </c>
      <c r="L240" s="25"/>
      <c r="M240" s="46">
        <f t="shared" si="18"/>
        <v>91876.45</v>
      </c>
      <c r="N240" s="46"/>
      <c r="O240" s="46"/>
      <c r="P240" s="46"/>
      <c r="Q240" s="46"/>
      <c r="R240" s="46">
        <f t="shared" si="22"/>
        <v>16583.91</v>
      </c>
      <c r="S240" s="46">
        <f t="shared" si="19"/>
        <v>75292.539999999994</v>
      </c>
      <c r="T240" s="46">
        <f t="shared" si="20"/>
        <v>16583.910000000003</v>
      </c>
      <c r="U240" s="65"/>
      <c r="V240" s="69"/>
      <c r="W240" s="69"/>
      <c r="Y240" s="46">
        <f t="shared" si="21"/>
        <v>0</v>
      </c>
    </row>
    <row r="241" spans="2:25" ht="15" hidden="1" customHeight="1" outlineLevel="2" x14ac:dyDescent="0.25">
      <c r="B241" s="38"/>
      <c r="C241" s="30"/>
      <c r="D241" s="38">
        <v>3610</v>
      </c>
      <c r="E241" s="15" t="s">
        <v>121</v>
      </c>
      <c r="F241" s="46">
        <v>22082.210000000003</v>
      </c>
      <c r="G241" s="46"/>
      <c r="H241" s="46">
        <v>2562.4499999999998</v>
      </c>
      <c r="I241" s="46">
        <v>15121.3</v>
      </c>
      <c r="J241" s="46">
        <v>6960.9100000000035</v>
      </c>
      <c r="K241" s="46">
        <f t="shared" si="17"/>
        <v>6960.9100000000035</v>
      </c>
      <c r="L241" s="25"/>
      <c r="M241" s="46">
        <f t="shared" si="18"/>
        <v>22082.210000000003</v>
      </c>
      <c r="N241" s="46"/>
      <c r="O241" s="46"/>
      <c r="P241" s="46"/>
      <c r="Q241" s="46"/>
      <c r="R241" s="46">
        <f t="shared" si="22"/>
        <v>2562.4499999999998</v>
      </c>
      <c r="S241" s="46">
        <f t="shared" si="19"/>
        <v>15121.3</v>
      </c>
      <c r="T241" s="46">
        <f t="shared" si="20"/>
        <v>6960.9100000000035</v>
      </c>
      <c r="U241" s="65"/>
      <c r="V241" s="69"/>
      <c r="W241" s="69"/>
      <c r="Y241" s="46">
        <f t="shared" si="21"/>
        <v>0</v>
      </c>
    </row>
    <row r="242" spans="2:25" ht="15" hidden="1" customHeight="1" outlineLevel="2" x14ac:dyDescent="0.25">
      <c r="B242" s="38"/>
      <c r="C242" s="30"/>
      <c r="D242" s="38">
        <v>3720</v>
      </c>
      <c r="E242" s="15" t="s">
        <v>35</v>
      </c>
      <c r="F242" s="46">
        <v>958</v>
      </c>
      <c r="G242" s="46"/>
      <c r="H242" s="46">
        <v>958</v>
      </c>
      <c r="I242" s="46">
        <v>0</v>
      </c>
      <c r="J242" s="46">
        <v>958</v>
      </c>
      <c r="K242" s="46">
        <f t="shared" si="17"/>
        <v>958</v>
      </c>
      <c r="L242" s="25"/>
      <c r="M242" s="46">
        <f t="shared" si="18"/>
        <v>958</v>
      </c>
      <c r="N242" s="46"/>
      <c r="O242" s="46"/>
      <c r="P242" s="46"/>
      <c r="Q242" s="46"/>
      <c r="R242" s="46">
        <f t="shared" si="22"/>
        <v>958</v>
      </c>
      <c r="S242" s="46">
        <f t="shared" si="19"/>
        <v>0</v>
      </c>
      <c r="T242" s="46">
        <f t="shared" si="20"/>
        <v>958</v>
      </c>
      <c r="U242" s="65"/>
      <c r="V242" s="69"/>
      <c r="W242" s="69"/>
      <c r="Y242" s="46">
        <f t="shared" si="21"/>
        <v>0</v>
      </c>
    </row>
    <row r="243" spans="2:25" ht="15" hidden="1" customHeight="1" outlineLevel="2" x14ac:dyDescent="0.25">
      <c r="B243" s="38"/>
      <c r="C243" s="30"/>
      <c r="D243" s="38">
        <v>3750</v>
      </c>
      <c r="E243" s="15" t="s">
        <v>36</v>
      </c>
      <c r="F243" s="46">
        <v>3168.92</v>
      </c>
      <c r="G243" s="46"/>
      <c r="H243" s="46">
        <v>1585.92</v>
      </c>
      <c r="I243" s="46">
        <v>0</v>
      </c>
      <c r="J243" s="46">
        <v>3168.92</v>
      </c>
      <c r="K243" s="46">
        <f t="shared" si="17"/>
        <v>3168.92</v>
      </c>
      <c r="L243" s="25"/>
      <c r="M243" s="46">
        <f t="shared" si="18"/>
        <v>3168.92</v>
      </c>
      <c r="N243" s="46"/>
      <c r="O243" s="46"/>
      <c r="P243" s="46"/>
      <c r="Q243" s="46"/>
      <c r="R243" s="46">
        <f t="shared" si="22"/>
        <v>1585.92</v>
      </c>
      <c r="S243" s="46">
        <f t="shared" si="19"/>
        <v>0</v>
      </c>
      <c r="T243" s="46">
        <f t="shared" si="20"/>
        <v>3168.92</v>
      </c>
      <c r="U243" s="65"/>
      <c r="V243" s="69"/>
      <c r="W243" s="69"/>
      <c r="Y243" s="46">
        <f t="shared" si="21"/>
        <v>0</v>
      </c>
    </row>
    <row r="244" spans="2:25" ht="15" hidden="1" customHeight="1" outlineLevel="2" x14ac:dyDescent="0.25">
      <c r="B244" s="38"/>
      <c r="C244" s="30"/>
      <c r="D244" s="38">
        <v>3820</v>
      </c>
      <c r="E244" s="15" t="s">
        <v>38</v>
      </c>
      <c r="F244" s="46">
        <v>15000</v>
      </c>
      <c r="G244" s="46"/>
      <c r="H244" s="46">
        <v>0</v>
      </c>
      <c r="I244" s="46">
        <v>15000</v>
      </c>
      <c r="J244" s="46">
        <v>0</v>
      </c>
      <c r="K244" s="46">
        <f t="shared" si="17"/>
        <v>0</v>
      </c>
      <c r="L244" s="25"/>
      <c r="M244" s="46">
        <f t="shared" si="18"/>
        <v>15000</v>
      </c>
      <c r="N244" s="46"/>
      <c r="O244" s="46"/>
      <c r="P244" s="46"/>
      <c r="Q244" s="46"/>
      <c r="R244" s="46">
        <f t="shared" si="22"/>
        <v>0</v>
      </c>
      <c r="S244" s="46">
        <f t="shared" si="19"/>
        <v>15000</v>
      </c>
      <c r="T244" s="46">
        <f t="shared" si="20"/>
        <v>0</v>
      </c>
      <c r="U244" s="65"/>
      <c r="V244" s="69"/>
      <c r="W244" s="69"/>
      <c r="Y244" s="46">
        <f t="shared" si="21"/>
        <v>0</v>
      </c>
    </row>
    <row r="245" spans="2:25" ht="15" hidden="1" customHeight="1" outlineLevel="2" x14ac:dyDescent="0.25">
      <c r="B245" s="38"/>
      <c r="C245" s="30"/>
      <c r="D245" s="38">
        <v>3850</v>
      </c>
      <c r="E245" s="15" t="s">
        <v>40</v>
      </c>
      <c r="F245" s="46">
        <v>237631.84000000003</v>
      </c>
      <c r="G245" s="46"/>
      <c r="H245" s="46">
        <v>27706.91</v>
      </c>
      <c r="I245" s="46">
        <v>209924.93</v>
      </c>
      <c r="J245" s="46">
        <v>27706.910000000033</v>
      </c>
      <c r="K245" s="46">
        <f t="shared" si="17"/>
        <v>27706.910000000033</v>
      </c>
      <c r="L245" s="25"/>
      <c r="M245" s="46">
        <f t="shared" si="18"/>
        <v>237631.84000000003</v>
      </c>
      <c r="N245" s="46"/>
      <c r="O245" s="46"/>
      <c r="P245" s="46"/>
      <c r="Q245" s="46"/>
      <c r="R245" s="46">
        <f t="shared" si="22"/>
        <v>27706.91</v>
      </c>
      <c r="S245" s="46">
        <f t="shared" si="19"/>
        <v>209924.93</v>
      </c>
      <c r="T245" s="46">
        <f t="shared" si="20"/>
        <v>27706.910000000033</v>
      </c>
      <c r="U245" s="65"/>
      <c r="V245" s="69"/>
      <c r="W245" s="69"/>
      <c r="Y245" s="46">
        <f t="shared" si="21"/>
        <v>0</v>
      </c>
    </row>
    <row r="246" spans="2:25" ht="15" hidden="1" customHeight="1" outlineLevel="2" x14ac:dyDescent="0.25">
      <c r="B246" s="38"/>
      <c r="C246" s="30"/>
      <c r="D246" s="38">
        <v>5150</v>
      </c>
      <c r="E246" s="15" t="s">
        <v>87</v>
      </c>
      <c r="F246" s="46">
        <v>13038.51</v>
      </c>
      <c r="G246" s="46"/>
      <c r="H246" s="46">
        <v>5619.51</v>
      </c>
      <c r="I246" s="46">
        <v>0</v>
      </c>
      <c r="J246" s="46">
        <v>13038.51</v>
      </c>
      <c r="K246" s="46">
        <f t="shared" si="17"/>
        <v>13038.51</v>
      </c>
      <c r="L246" s="25"/>
      <c r="M246" s="46">
        <f t="shared" si="18"/>
        <v>13038.51</v>
      </c>
      <c r="N246" s="46"/>
      <c r="O246" s="46"/>
      <c r="P246" s="46"/>
      <c r="Q246" s="46"/>
      <c r="R246" s="46">
        <f t="shared" si="22"/>
        <v>5619.51</v>
      </c>
      <c r="S246" s="46">
        <f t="shared" si="19"/>
        <v>0</v>
      </c>
      <c r="T246" s="46">
        <f t="shared" si="20"/>
        <v>13038.51</v>
      </c>
      <c r="U246" s="65"/>
      <c r="V246" s="69"/>
      <c r="W246" s="69"/>
      <c r="Y246" s="46">
        <f t="shared" si="21"/>
        <v>0</v>
      </c>
    </row>
    <row r="247" spans="2:25" ht="15" hidden="1" customHeight="1" outlineLevel="2" x14ac:dyDescent="0.25">
      <c r="B247" s="38"/>
      <c r="C247" s="30"/>
      <c r="D247" s="38">
        <v>5190</v>
      </c>
      <c r="E247" s="15" t="s">
        <v>135</v>
      </c>
      <c r="F247" s="46">
        <v>3899</v>
      </c>
      <c r="G247" s="46"/>
      <c r="H247" s="46">
        <v>0</v>
      </c>
      <c r="I247" s="46">
        <v>0</v>
      </c>
      <c r="J247" s="46">
        <v>3899</v>
      </c>
      <c r="K247" s="46">
        <f t="shared" si="17"/>
        <v>3899</v>
      </c>
      <c r="L247" s="25"/>
      <c r="M247" s="46">
        <f t="shared" si="18"/>
        <v>3899</v>
      </c>
      <c r="N247" s="46"/>
      <c r="O247" s="46"/>
      <c r="P247" s="46"/>
      <c r="Q247" s="46"/>
      <c r="R247" s="46">
        <f t="shared" si="22"/>
        <v>0</v>
      </c>
      <c r="S247" s="46">
        <f t="shared" si="19"/>
        <v>0</v>
      </c>
      <c r="T247" s="46">
        <f t="shared" si="20"/>
        <v>3899</v>
      </c>
      <c r="U247" s="65"/>
      <c r="V247" s="69"/>
      <c r="W247" s="69"/>
      <c r="Y247" s="46">
        <f t="shared" si="21"/>
        <v>0</v>
      </c>
    </row>
    <row r="248" spans="2:25" ht="15" hidden="1" customHeight="1" outlineLevel="2" x14ac:dyDescent="0.25">
      <c r="B248" s="38"/>
      <c r="C248" s="30"/>
      <c r="D248" s="38">
        <v>2990</v>
      </c>
      <c r="E248" s="15" t="s">
        <v>145</v>
      </c>
      <c r="F248" s="46">
        <v>2858</v>
      </c>
      <c r="G248" s="46"/>
      <c r="H248" s="46">
        <v>0</v>
      </c>
      <c r="I248" s="46">
        <v>2858</v>
      </c>
      <c r="J248" s="46">
        <v>0</v>
      </c>
      <c r="K248" s="46">
        <f t="shared" si="17"/>
        <v>0</v>
      </c>
      <c r="L248" s="25"/>
      <c r="M248" s="46">
        <f t="shared" si="18"/>
        <v>2858</v>
      </c>
      <c r="N248" s="46"/>
      <c r="O248" s="46"/>
      <c r="P248" s="46"/>
      <c r="Q248" s="46"/>
      <c r="R248" s="46">
        <f t="shared" si="22"/>
        <v>0</v>
      </c>
      <c r="S248" s="46">
        <f t="shared" si="19"/>
        <v>2858</v>
      </c>
      <c r="T248" s="46">
        <f t="shared" si="20"/>
        <v>0</v>
      </c>
      <c r="U248" s="65"/>
      <c r="V248" s="69"/>
      <c r="W248" s="69"/>
      <c r="Y248" s="46">
        <f t="shared" si="21"/>
        <v>0</v>
      </c>
    </row>
    <row r="249" spans="2:25" ht="15" hidden="1" customHeight="1" outlineLevel="2" x14ac:dyDescent="0.25">
      <c r="B249" s="38"/>
      <c r="C249" s="30"/>
      <c r="D249" s="38">
        <v>2370</v>
      </c>
      <c r="E249" s="15" t="s">
        <v>150</v>
      </c>
      <c r="F249" s="46">
        <v>869.00000000000011</v>
      </c>
      <c r="G249" s="46"/>
      <c r="H249" s="46">
        <v>814.79</v>
      </c>
      <c r="I249" s="46">
        <v>0</v>
      </c>
      <c r="J249" s="46">
        <v>869.00000000000011</v>
      </c>
      <c r="K249" s="46">
        <f t="shared" si="17"/>
        <v>869.00000000000011</v>
      </c>
      <c r="L249" s="25"/>
      <c r="M249" s="46">
        <f t="shared" si="18"/>
        <v>869.00000000000011</v>
      </c>
      <c r="N249" s="46"/>
      <c r="O249" s="46"/>
      <c r="P249" s="46"/>
      <c r="Q249" s="46"/>
      <c r="R249" s="46">
        <f t="shared" si="22"/>
        <v>814.79</v>
      </c>
      <c r="S249" s="46">
        <f t="shared" si="19"/>
        <v>0</v>
      </c>
      <c r="T249" s="46">
        <f t="shared" si="20"/>
        <v>869.00000000000011</v>
      </c>
      <c r="U249" s="65"/>
      <c r="V249" s="69"/>
      <c r="W249" s="69"/>
      <c r="Y249" s="46">
        <f t="shared" si="21"/>
        <v>0</v>
      </c>
    </row>
    <row r="250" spans="2:25" ht="15" hidden="1" customHeight="1" outlineLevel="2" x14ac:dyDescent="0.25">
      <c r="B250" s="38"/>
      <c r="C250" s="30"/>
      <c r="D250" s="38">
        <v>4412</v>
      </c>
      <c r="E250" s="15" t="s">
        <v>45</v>
      </c>
      <c r="F250" s="46">
        <v>1631945.9100000001</v>
      </c>
      <c r="G250" s="46"/>
      <c r="H250" s="46">
        <v>83404.929999999993</v>
      </c>
      <c r="I250" s="46">
        <v>1548540.98</v>
      </c>
      <c r="J250" s="46">
        <v>83404.930000000168</v>
      </c>
      <c r="K250" s="46">
        <f t="shared" si="17"/>
        <v>83404.930000000168</v>
      </c>
      <c r="L250" s="25"/>
      <c r="M250" s="46">
        <f t="shared" si="18"/>
        <v>1631945.9100000001</v>
      </c>
      <c r="N250" s="46"/>
      <c r="O250" s="46"/>
      <c r="P250" s="46"/>
      <c r="Q250" s="46"/>
      <c r="R250" s="46">
        <f t="shared" si="22"/>
        <v>83404.929999999993</v>
      </c>
      <c r="S250" s="46">
        <f t="shared" si="19"/>
        <v>1548540.98</v>
      </c>
      <c r="T250" s="46">
        <f t="shared" si="20"/>
        <v>83404.930000000168</v>
      </c>
      <c r="U250" s="65"/>
      <c r="V250" s="69"/>
      <c r="W250" s="69"/>
      <c r="Y250" s="46">
        <f t="shared" si="21"/>
        <v>0</v>
      </c>
    </row>
    <row r="251" spans="2:25" ht="15" hidden="1" customHeight="1" outlineLevel="2" x14ac:dyDescent="0.25">
      <c r="B251" s="38"/>
      <c r="C251" s="30"/>
      <c r="D251" s="38">
        <v>3630</v>
      </c>
      <c r="E251" s="15" t="s">
        <v>101</v>
      </c>
      <c r="F251" s="46">
        <v>8389</v>
      </c>
      <c r="G251" s="46"/>
      <c r="H251" s="46">
        <v>0</v>
      </c>
      <c r="I251" s="46">
        <v>0</v>
      </c>
      <c r="J251" s="46">
        <v>8389</v>
      </c>
      <c r="K251" s="46">
        <f t="shared" si="17"/>
        <v>8389</v>
      </c>
      <c r="L251" s="25"/>
      <c r="M251" s="46">
        <f t="shared" si="18"/>
        <v>8389</v>
      </c>
      <c r="N251" s="46"/>
      <c r="O251" s="46"/>
      <c r="P251" s="46"/>
      <c r="Q251" s="46"/>
      <c r="R251" s="46">
        <f t="shared" si="22"/>
        <v>0</v>
      </c>
      <c r="S251" s="46">
        <f t="shared" si="19"/>
        <v>0</v>
      </c>
      <c r="T251" s="46">
        <f t="shared" si="20"/>
        <v>8389</v>
      </c>
      <c r="U251" s="65"/>
      <c r="V251" s="69"/>
      <c r="W251" s="69"/>
      <c r="Y251" s="46">
        <f t="shared" si="21"/>
        <v>0</v>
      </c>
    </row>
    <row r="252" spans="2:25" ht="15" hidden="1" customHeight="1" outlineLevel="2" x14ac:dyDescent="0.25">
      <c r="B252" s="38"/>
      <c r="C252" s="30"/>
      <c r="D252" s="38">
        <v>3790</v>
      </c>
      <c r="E252" s="15" t="s">
        <v>37</v>
      </c>
      <c r="F252" s="46">
        <v>2012</v>
      </c>
      <c r="G252" s="46"/>
      <c r="H252" s="46">
        <v>50</v>
      </c>
      <c r="I252" s="46">
        <v>1962</v>
      </c>
      <c r="J252" s="46">
        <v>50</v>
      </c>
      <c r="K252" s="46">
        <f t="shared" si="17"/>
        <v>50</v>
      </c>
      <c r="L252" s="25"/>
      <c r="M252" s="46">
        <f t="shared" si="18"/>
        <v>2012</v>
      </c>
      <c r="N252" s="46"/>
      <c r="O252" s="46"/>
      <c r="P252" s="46"/>
      <c r="Q252" s="46"/>
      <c r="R252" s="46">
        <f t="shared" si="22"/>
        <v>50</v>
      </c>
      <c r="S252" s="46">
        <f t="shared" si="19"/>
        <v>1962</v>
      </c>
      <c r="T252" s="46">
        <f t="shared" si="20"/>
        <v>50</v>
      </c>
      <c r="U252" s="65"/>
      <c r="V252" s="69"/>
      <c r="W252" s="69"/>
      <c r="Y252" s="46">
        <f t="shared" si="21"/>
        <v>0</v>
      </c>
    </row>
    <row r="253" spans="2:25" ht="15" hidden="1" customHeight="1" outlineLevel="2" x14ac:dyDescent="0.25">
      <c r="B253" s="38"/>
      <c r="C253" s="30"/>
      <c r="D253" s="38">
        <v>5210</v>
      </c>
      <c r="E253" s="15" t="s">
        <v>50</v>
      </c>
      <c r="F253" s="46">
        <v>1039</v>
      </c>
      <c r="G253" s="46"/>
      <c r="H253" s="46">
        <v>1039</v>
      </c>
      <c r="I253" s="46">
        <v>0</v>
      </c>
      <c r="J253" s="46">
        <v>1039</v>
      </c>
      <c r="K253" s="46">
        <f t="shared" si="17"/>
        <v>1039</v>
      </c>
      <c r="L253" s="25"/>
      <c r="M253" s="46">
        <f t="shared" si="18"/>
        <v>1039</v>
      </c>
      <c r="N253" s="46"/>
      <c r="O253" s="46"/>
      <c r="P253" s="46"/>
      <c r="Q253" s="46"/>
      <c r="R253" s="46">
        <f t="shared" si="22"/>
        <v>1039</v>
      </c>
      <c r="S253" s="46">
        <f t="shared" si="19"/>
        <v>0</v>
      </c>
      <c r="T253" s="46">
        <f t="shared" si="20"/>
        <v>1039</v>
      </c>
      <c r="U253" s="65"/>
      <c r="V253" s="69"/>
      <c r="W253" s="69"/>
      <c r="Y253" s="46">
        <f t="shared" si="21"/>
        <v>0</v>
      </c>
    </row>
    <row r="254" spans="2:25" ht="15" hidden="1" customHeight="1" outlineLevel="2" x14ac:dyDescent="0.25">
      <c r="B254" s="38"/>
      <c r="C254" s="30"/>
      <c r="D254" s="38">
        <v>2230</v>
      </c>
      <c r="E254" s="15" t="s">
        <v>243</v>
      </c>
      <c r="F254" s="46">
        <v>2167</v>
      </c>
      <c r="G254" s="46"/>
      <c r="H254" s="46">
        <v>2167</v>
      </c>
      <c r="I254" s="46">
        <v>0</v>
      </c>
      <c r="J254" s="46">
        <v>2167</v>
      </c>
      <c r="K254" s="46">
        <f t="shared" si="17"/>
        <v>2167</v>
      </c>
      <c r="L254" s="25"/>
      <c r="M254" s="46">
        <f t="shared" si="18"/>
        <v>2167</v>
      </c>
      <c r="N254" s="46"/>
      <c r="O254" s="46"/>
      <c r="P254" s="46"/>
      <c r="Q254" s="46"/>
      <c r="R254" s="46">
        <f t="shared" si="22"/>
        <v>2167</v>
      </c>
      <c r="S254" s="46">
        <f t="shared" si="19"/>
        <v>0</v>
      </c>
      <c r="T254" s="46">
        <f t="shared" si="20"/>
        <v>2167</v>
      </c>
      <c r="U254" s="65"/>
      <c r="V254" s="69"/>
      <c r="W254" s="69"/>
      <c r="Y254" s="46">
        <f t="shared" si="21"/>
        <v>0</v>
      </c>
    </row>
    <row r="255" spans="2:25" ht="15" hidden="1" customHeight="1" outlineLevel="2" x14ac:dyDescent="0.25">
      <c r="B255" s="38"/>
      <c r="C255" s="30"/>
      <c r="D255" s="38">
        <v>1550</v>
      </c>
      <c r="E255" s="15" t="s">
        <v>251</v>
      </c>
      <c r="F255" s="46">
        <v>10800</v>
      </c>
      <c r="G255" s="46"/>
      <c r="H255" s="46">
        <v>10800</v>
      </c>
      <c r="I255" s="46">
        <v>0</v>
      </c>
      <c r="J255" s="46">
        <v>10800</v>
      </c>
      <c r="K255" s="46">
        <f t="shared" si="17"/>
        <v>10800</v>
      </c>
      <c r="L255" s="25"/>
      <c r="M255" s="46">
        <f t="shared" si="18"/>
        <v>10800</v>
      </c>
      <c r="N255" s="46"/>
      <c r="O255" s="46"/>
      <c r="P255" s="46"/>
      <c r="Q255" s="46"/>
      <c r="R255" s="46">
        <f t="shared" si="22"/>
        <v>10800</v>
      </c>
      <c r="S255" s="46">
        <f t="shared" si="19"/>
        <v>0</v>
      </c>
      <c r="T255" s="46">
        <f t="shared" si="20"/>
        <v>10800</v>
      </c>
      <c r="U255" s="65"/>
      <c r="V255" s="69"/>
      <c r="W255" s="69"/>
      <c r="Y255" s="46">
        <f t="shared" si="21"/>
        <v>0</v>
      </c>
    </row>
    <row r="256" spans="2:25" ht="15" hidden="1" customHeight="1" outlineLevel="2" x14ac:dyDescent="0.25">
      <c r="B256" s="38"/>
      <c r="C256" s="30"/>
      <c r="D256" s="38">
        <v>5780</v>
      </c>
      <c r="E256" s="15" t="s">
        <v>60</v>
      </c>
      <c r="F256" s="46">
        <v>328.3</v>
      </c>
      <c r="G256" s="46"/>
      <c r="H256" s="46">
        <v>328.3</v>
      </c>
      <c r="I256" s="46">
        <v>0</v>
      </c>
      <c r="J256" s="46">
        <v>328.3</v>
      </c>
      <c r="K256" s="46">
        <f t="shared" si="17"/>
        <v>328.3</v>
      </c>
      <c r="L256" s="25"/>
      <c r="M256" s="46">
        <f t="shared" si="18"/>
        <v>328.3</v>
      </c>
      <c r="N256" s="46"/>
      <c r="O256" s="46"/>
      <c r="P256" s="46"/>
      <c r="Q256" s="46"/>
      <c r="R256" s="46">
        <f t="shared" si="22"/>
        <v>328.3</v>
      </c>
      <c r="S256" s="46">
        <f t="shared" si="19"/>
        <v>0</v>
      </c>
      <c r="T256" s="46">
        <f t="shared" si="20"/>
        <v>328.3</v>
      </c>
      <c r="U256" s="65"/>
      <c r="V256" s="69"/>
      <c r="W256" s="69"/>
      <c r="Y256" s="46">
        <f t="shared" si="21"/>
        <v>0</v>
      </c>
    </row>
    <row r="257" spans="2:25" hidden="1" outlineLevel="1" collapsed="1" x14ac:dyDescent="0.25">
      <c r="B257" s="38">
        <v>16011</v>
      </c>
      <c r="C257" s="30" t="s">
        <v>242</v>
      </c>
      <c r="D257" s="38">
        <v>2140</v>
      </c>
      <c r="E257" s="15" t="s">
        <v>125</v>
      </c>
      <c r="F257" s="46">
        <v>1722.6</v>
      </c>
      <c r="G257" s="46"/>
      <c r="H257" s="46">
        <v>0</v>
      </c>
      <c r="I257" s="46">
        <v>1722.6</v>
      </c>
      <c r="J257" s="46">
        <v>0</v>
      </c>
      <c r="K257" s="46">
        <f t="shared" si="17"/>
        <v>0</v>
      </c>
      <c r="L257" s="25"/>
      <c r="M257" s="46">
        <f t="shared" si="18"/>
        <v>1722.6</v>
      </c>
      <c r="N257" s="46"/>
      <c r="O257" s="46"/>
      <c r="P257" s="46"/>
      <c r="Q257" s="46"/>
      <c r="R257" s="46">
        <f t="shared" si="22"/>
        <v>0</v>
      </c>
      <c r="S257" s="46">
        <f t="shared" si="19"/>
        <v>1722.6</v>
      </c>
      <c r="T257" s="46">
        <f t="shared" si="20"/>
        <v>0</v>
      </c>
      <c r="U257" s="65"/>
      <c r="V257" s="69"/>
      <c r="W257" s="69"/>
      <c r="Y257" s="46">
        <f t="shared" si="21"/>
        <v>0</v>
      </c>
    </row>
    <row r="258" spans="2:25" ht="15" hidden="1" customHeight="1" outlineLevel="2" x14ac:dyDescent="0.25">
      <c r="B258" s="38"/>
      <c r="C258" s="30"/>
      <c r="D258" s="38">
        <v>3330</v>
      </c>
      <c r="E258" s="15" t="s">
        <v>130</v>
      </c>
      <c r="F258" s="46">
        <v>4763198.9600000009</v>
      </c>
      <c r="G258" s="46"/>
      <c r="H258" s="46">
        <v>0</v>
      </c>
      <c r="I258" s="46">
        <v>4391999.93</v>
      </c>
      <c r="J258" s="46">
        <v>371199.03000000119</v>
      </c>
      <c r="K258" s="46">
        <f t="shared" si="17"/>
        <v>371199.03000000119</v>
      </c>
      <c r="L258" s="25"/>
      <c r="M258" s="46">
        <f t="shared" si="18"/>
        <v>4763198.9600000009</v>
      </c>
      <c r="N258" s="46"/>
      <c r="O258" s="46"/>
      <c r="P258" s="46"/>
      <c r="Q258" s="46"/>
      <c r="R258" s="46">
        <f t="shared" si="22"/>
        <v>0</v>
      </c>
      <c r="S258" s="46">
        <f t="shared" si="19"/>
        <v>4391999.93</v>
      </c>
      <c r="T258" s="46">
        <f t="shared" si="20"/>
        <v>371199.03000000119</v>
      </c>
      <c r="U258" s="65"/>
      <c r="V258" s="69"/>
      <c r="W258" s="69"/>
      <c r="Y258" s="46">
        <f t="shared" si="21"/>
        <v>0</v>
      </c>
    </row>
    <row r="259" spans="2:25" ht="15" hidden="1" customHeight="1" outlineLevel="2" x14ac:dyDescent="0.25">
      <c r="B259" s="38"/>
      <c r="C259" s="30"/>
      <c r="D259" s="38">
        <v>3340</v>
      </c>
      <c r="E259" s="15" t="s">
        <v>127</v>
      </c>
      <c r="F259" s="46">
        <v>61960</v>
      </c>
      <c r="G259" s="46"/>
      <c r="H259" s="46">
        <v>0</v>
      </c>
      <c r="I259" s="46">
        <v>61480</v>
      </c>
      <c r="J259" s="46">
        <v>480</v>
      </c>
      <c r="K259" s="46">
        <f t="shared" si="17"/>
        <v>480</v>
      </c>
      <c r="L259" s="25"/>
      <c r="M259" s="46">
        <f t="shared" si="18"/>
        <v>61960</v>
      </c>
      <c r="N259" s="46"/>
      <c r="O259" s="46"/>
      <c r="P259" s="46"/>
      <c r="Q259" s="46"/>
      <c r="R259" s="46">
        <f t="shared" si="22"/>
        <v>0</v>
      </c>
      <c r="S259" s="46">
        <f t="shared" si="19"/>
        <v>61480</v>
      </c>
      <c r="T259" s="46">
        <f t="shared" si="20"/>
        <v>480</v>
      </c>
      <c r="U259" s="65"/>
      <c r="V259" s="69"/>
      <c r="W259" s="69"/>
      <c r="Y259" s="46">
        <f t="shared" si="21"/>
        <v>0</v>
      </c>
    </row>
    <row r="260" spans="2:25" ht="15" hidden="1" customHeight="1" outlineLevel="2" x14ac:dyDescent="0.25">
      <c r="B260" s="38"/>
      <c r="C260" s="30"/>
      <c r="D260" s="38">
        <v>3390</v>
      </c>
      <c r="E260" s="15" t="s">
        <v>122</v>
      </c>
      <c r="F260" s="46">
        <v>140015.40000000002</v>
      </c>
      <c r="G260" s="46"/>
      <c r="H260" s="46">
        <v>0</v>
      </c>
      <c r="I260" s="46">
        <v>0</v>
      </c>
      <c r="J260" s="46">
        <v>140015.40000000002</v>
      </c>
      <c r="K260" s="46">
        <f t="shared" si="17"/>
        <v>140015.40000000002</v>
      </c>
      <c r="L260" s="25"/>
      <c r="M260" s="46">
        <f t="shared" si="18"/>
        <v>140015.40000000002</v>
      </c>
      <c r="N260" s="46"/>
      <c r="O260" s="46"/>
      <c r="P260" s="46"/>
      <c r="Q260" s="46"/>
      <c r="R260" s="46">
        <f t="shared" si="22"/>
        <v>0</v>
      </c>
      <c r="S260" s="46">
        <f t="shared" si="19"/>
        <v>0</v>
      </c>
      <c r="T260" s="46">
        <f t="shared" si="20"/>
        <v>140015.40000000002</v>
      </c>
      <c r="U260" s="65"/>
      <c r="V260" s="69"/>
      <c r="W260" s="69"/>
      <c r="Y260" s="46">
        <f t="shared" si="21"/>
        <v>0</v>
      </c>
    </row>
    <row r="261" spans="2:25" ht="15" hidden="1" customHeight="1" outlineLevel="2" x14ac:dyDescent="0.25">
      <c r="B261" s="38"/>
      <c r="C261" s="30"/>
      <c r="D261" s="38">
        <v>5150</v>
      </c>
      <c r="E261" s="15" t="s">
        <v>87</v>
      </c>
      <c r="F261" s="46">
        <v>107304.09999999998</v>
      </c>
      <c r="G261" s="46"/>
      <c r="H261" s="46">
        <v>0</v>
      </c>
      <c r="I261" s="46">
        <v>94382.63</v>
      </c>
      <c r="J261" s="46">
        <v>12921.469999999972</v>
      </c>
      <c r="K261" s="46">
        <f t="shared" si="17"/>
        <v>12921.469999999972</v>
      </c>
      <c r="L261" s="25"/>
      <c r="M261" s="46">
        <f t="shared" si="18"/>
        <v>107304.09999999998</v>
      </c>
      <c r="N261" s="46"/>
      <c r="O261" s="46"/>
      <c r="P261" s="46"/>
      <c r="Q261" s="46"/>
      <c r="R261" s="46">
        <f t="shared" si="22"/>
        <v>0</v>
      </c>
      <c r="S261" s="46">
        <f t="shared" si="19"/>
        <v>94382.63</v>
      </c>
      <c r="T261" s="46">
        <f t="shared" si="20"/>
        <v>12921.469999999972</v>
      </c>
      <c r="U261" s="65"/>
      <c r="V261" s="69"/>
      <c r="W261" s="69"/>
      <c r="Y261" s="46">
        <f t="shared" si="21"/>
        <v>0</v>
      </c>
    </row>
    <row r="262" spans="2:25" hidden="1" outlineLevel="1" collapsed="1" x14ac:dyDescent="0.25">
      <c r="B262" s="38">
        <v>16009</v>
      </c>
      <c r="C262" s="30" t="s">
        <v>244</v>
      </c>
      <c r="D262" s="38">
        <v>2110</v>
      </c>
      <c r="E262" s="15" t="s">
        <v>78</v>
      </c>
      <c r="F262" s="46">
        <v>2075.7700000000004</v>
      </c>
      <c r="G262" s="46"/>
      <c r="H262" s="46">
        <v>0</v>
      </c>
      <c r="I262" s="46">
        <v>2075.77</v>
      </c>
      <c r="J262" s="46">
        <v>0</v>
      </c>
      <c r="K262" s="46">
        <f t="shared" si="17"/>
        <v>0</v>
      </c>
      <c r="L262" s="25"/>
      <c r="M262" s="46">
        <f t="shared" si="18"/>
        <v>2075.7700000000004</v>
      </c>
      <c r="N262" s="46"/>
      <c r="O262" s="46"/>
      <c r="P262" s="46"/>
      <c r="Q262" s="46"/>
      <c r="R262" s="46">
        <f t="shared" si="22"/>
        <v>0</v>
      </c>
      <c r="S262" s="46">
        <f t="shared" si="19"/>
        <v>2075.77</v>
      </c>
      <c r="T262" s="46">
        <f t="shared" si="20"/>
        <v>0</v>
      </c>
      <c r="U262" s="65"/>
      <c r="V262" s="69"/>
      <c r="W262" s="69"/>
      <c r="Y262" s="46">
        <f t="shared" si="21"/>
        <v>0</v>
      </c>
    </row>
    <row r="263" spans="2:25" ht="15" hidden="1" customHeight="1" outlineLevel="2" x14ac:dyDescent="0.25">
      <c r="B263" s="38"/>
      <c r="C263" s="30"/>
      <c r="D263" s="38">
        <v>2150</v>
      </c>
      <c r="E263" s="15" t="s">
        <v>118</v>
      </c>
      <c r="F263" s="46">
        <v>19201</v>
      </c>
      <c r="G263" s="46"/>
      <c r="H263" s="46">
        <v>0</v>
      </c>
      <c r="I263" s="46">
        <v>19200.900000000001</v>
      </c>
      <c r="J263" s="46">
        <v>9.9999999998544808E-2</v>
      </c>
      <c r="K263" s="46">
        <f t="shared" si="17"/>
        <v>9.9999999998544808E-2</v>
      </c>
      <c r="L263" s="25"/>
      <c r="M263" s="46">
        <f t="shared" si="18"/>
        <v>19201</v>
      </c>
      <c r="N263" s="46"/>
      <c r="O263" s="46"/>
      <c r="P263" s="46"/>
      <c r="Q263" s="46"/>
      <c r="R263" s="46">
        <f t="shared" si="22"/>
        <v>0</v>
      </c>
      <c r="S263" s="46">
        <f t="shared" si="19"/>
        <v>19200.900000000001</v>
      </c>
      <c r="T263" s="46">
        <f t="shared" si="20"/>
        <v>9.9999999998544808E-2</v>
      </c>
      <c r="U263" s="65"/>
      <c r="V263" s="69"/>
      <c r="W263" s="69"/>
      <c r="Y263" s="46">
        <f t="shared" si="21"/>
        <v>0</v>
      </c>
    </row>
    <row r="264" spans="2:25" ht="15" hidden="1" customHeight="1" outlineLevel="2" x14ac:dyDescent="0.25">
      <c r="B264" s="38"/>
      <c r="C264" s="30"/>
      <c r="D264" s="38">
        <v>2210</v>
      </c>
      <c r="E264" s="15" t="s">
        <v>14</v>
      </c>
      <c r="F264" s="46">
        <v>2540.4</v>
      </c>
      <c r="G264" s="46"/>
      <c r="H264" s="46">
        <v>1392</v>
      </c>
      <c r="I264" s="46">
        <v>1148.4000000000001</v>
      </c>
      <c r="J264" s="46">
        <v>1392</v>
      </c>
      <c r="K264" s="46">
        <f t="shared" si="17"/>
        <v>1392</v>
      </c>
      <c r="L264" s="25"/>
      <c r="M264" s="46">
        <f t="shared" si="18"/>
        <v>2540.4</v>
      </c>
      <c r="N264" s="46"/>
      <c r="O264" s="46"/>
      <c r="P264" s="46"/>
      <c r="Q264" s="46"/>
      <c r="R264" s="46">
        <f t="shared" si="22"/>
        <v>1392</v>
      </c>
      <c r="S264" s="46">
        <f t="shared" si="19"/>
        <v>1148.4000000000001</v>
      </c>
      <c r="T264" s="46">
        <f t="shared" si="20"/>
        <v>1392</v>
      </c>
      <c r="U264" s="65"/>
      <c r="V264" s="69"/>
      <c r="W264" s="69"/>
      <c r="Y264" s="46">
        <f t="shared" si="21"/>
        <v>0</v>
      </c>
    </row>
    <row r="265" spans="2:25" ht="15" hidden="1" customHeight="1" outlineLevel="2" x14ac:dyDescent="0.25">
      <c r="B265" s="38"/>
      <c r="C265" s="30"/>
      <c r="D265" s="38">
        <v>2710</v>
      </c>
      <c r="E265" s="15" t="s">
        <v>20</v>
      </c>
      <c r="F265" s="46">
        <v>1596.7999999999997</v>
      </c>
      <c r="G265" s="46"/>
      <c r="H265" s="46">
        <v>0</v>
      </c>
      <c r="I265" s="46">
        <v>1596.8</v>
      </c>
      <c r="J265" s="46">
        <v>0</v>
      </c>
      <c r="K265" s="46">
        <f t="shared" si="17"/>
        <v>0</v>
      </c>
      <c r="L265" s="25"/>
      <c r="M265" s="46">
        <f t="shared" si="18"/>
        <v>1596.7999999999997</v>
      </c>
      <c r="N265" s="46"/>
      <c r="O265" s="46"/>
      <c r="P265" s="46"/>
      <c r="Q265" s="46"/>
      <c r="R265" s="46">
        <f t="shared" ref="R265:S329" si="23">+H265</f>
        <v>0</v>
      </c>
      <c r="S265" s="46">
        <f t="shared" si="19"/>
        <v>1596.8</v>
      </c>
      <c r="T265" s="46">
        <f t="shared" si="20"/>
        <v>0</v>
      </c>
      <c r="U265" s="65"/>
      <c r="V265" s="69"/>
      <c r="W265" s="69"/>
      <c r="Y265" s="46">
        <f t="shared" si="21"/>
        <v>0</v>
      </c>
    </row>
    <row r="266" spans="2:25" ht="15" hidden="1" customHeight="1" outlineLevel="2" x14ac:dyDescent="0.25">
      <c r="B266" s="38"/>
      <c r="C266" s="30"/>
      <c r="D266" s="38">
        <v>3290</v>
      </c>
      <c r="E266" s="15" t="s">
        <v>29</v>
      </c>
      <c r="F266" s="46">
        <v>2290</v>
      </c>
      <c r="G266" s="46"/>
      <c r="H266" s="46">
        <v>2204</v>
      </c>
      <c r="I266" s="46">
        <v>0</v>
      </c>
      <c r="J266" s="46">
        <v>2290</v>
      </c>
      <c r="K266" s="46">
        <f t="shared" si="17"/>
        <v>2290</v>
      </c>
      <c r="L266" s="25"/>
      <c r="M266" s="46">
        <f t="shared" si="18"/>
        <v>2290</v>
      </c>
      <c r="N266" s="46"/>
      <c r="O266" s="46"/>
      <c r="P266" s="46"/>
      <c r="Q266" s="46"/>
      <c r="R266" s="46">
        <f t="shared" si="23"/>
        <v>2204</v>
      </c>
      <c r="S266" s="46">
        <f t="shared" si="19"/>
        <v>0</v>
      </c>
      <c r="T266" s="46">
        <f t="shared" si="20"/>
        <v>2290</v>
      </c>
      <c r="U266" s="65"/>
      <c r="V266" s="69"/>
      <c r="W266" s="69"/>
      <c r="Y266" s="46">
        <f t="shared" si="21"/>
        <v>0</v>
      </c>
    </row>
    <row r="267" spans="2:25" ht="15" hidden="1" customHeight="1" outlineLevel="2" x14ac:dyDescent="0.25">
      <c r="B267" s="38"/>
      <c r="C267" s="30"/>
      <c r="D267" s="38">
        <v>3390</v>
      </c>
      <c r="E267" s="15" t="s">
        <v>122</v>
      </c>
      <c r="F267" s="46">
        <v>171300</v>
      </c>
      <c r="G267" s="46"/>
      <c r="H267" s="46">
        <v>49000</v>
      </c>
      <c r="I267" s="46">
        <v>120000</v>
      </c>
      <c r="J267" s="46">
        <v>51300</v>
      </c>
      <c r="K267" s="46">
        <f t="shared" si="17"/>
        <v>51300</v>
      </c>
      <c r="L267" s="25"/>
      <c r="M267" s="46">
        <f t="shared" si="18"/>
        <v>171300</v>
      </c>
      <c r="N267" s="46"/>
      <c r="O267" s="46"/>
      <c r="P267" s="46"/>
      <c r="Q267" s="46"/>
      <c r="R267" s="46">
        <f t="shared" si="23"/>
        <v>49000</v>
      </c>
      <c r="S267" s="46">
        <f t="shared" si="19"/>
        <v>120000</v>
      </c>
      <c r="T267" s="46">
        <f t="shared" si="20"/>
        <v>51300</v>
      </c>
      <c r="U267" s="65"/>
      <c r="V267" s="69"/>
      <c r="W267" s="69"/>
      <c r="Y267" s="46">
        <f t="shared" si="21"/>
        <v>0</v>
      </c>
    </row>
    <row r="268" spans="2:25" ht="15" hidden="1" customHeight="1" outlineLevel="2" x14ac:dyDescent="0.25">
      <c r="B268" s="38"/>
      <c r="C268" s="30"/>
      <c r="D268" s="38">
        <v>3750</v>
      </c>
      <c r="E268" s="15" t="s">
        <v>36</v>
      </c>
      <c r="F268" s="46">
        <v>3000</v>
      </c>
      <c r="G268" s="46"/>
      <c r="H268" s="46">
        <v>714</v>
      </c>
      <c r="I268" s="46">
        <v>2286</v>
      </c>
      <c r="J268" s="46">
        <v>714</v>
      </c>
      <c r="K268" s="46">
        <f t="shared" si="17"/>
        <v>714</v>
      </c>
      <c r="L268" s="25"/>
      <c r="M268" s="46">
        <f t="shared" si="18"/>
        <v>3000</v>
      </c>
      <c r="N268" s="46"/>
      <c r="O268" s="46"/>
      <c r="P268" s="46"/>
      <c r="Q268" s="46"/>
      <c r="R268" s="46">
        <f t="shared" si="23"/>
        <v>714</v>
      </c>
      <c r="S268" s="46">
        <f t="shared" si="19"/>
        <v>2286</v>
      </c>
      <c r="T268" s="46">
        <f t="shared" si="20"/>
        <v>714</v>
      </c>
      <c r="U268" s="65"/>
      <c r="V268" s="69"/>
      <c r="W268" s="69"/>
      <c r="Y268" s="46">
        <f t="shared" si="21"/>
        <v>0</v>
      </c>
    </row>
    <row r="269" spans="2:25" ht="15" hidden="1" customHeight="1" outlineLevel="2" x14ac:dyDescent="0.25">
      <c r="B269" s="38"/>
      <c r="C269" s="30"/>
      <c r="D269" s="38">
        <v>3820</v>
      </c>
      <c r="E269" s="15" t="s">
        <v>38</v>
      </c>
      <c r="F269" s="46">
        <v>660</v>
      </c>
      <c r="G269" s="46"/>
      <c r="H269" s="46">
        <v>655.4</v>
      </c>
      <c r="I269" s="46">
        <v>0</v>
      </c>
      <c r="J269" s="46">
        <v>660</v>
      </c>
      <c r="K269" s="46">
        <f t="shared" si="17"/>
        <v>660</v>
      </c>
      <c r="L269" s="25"/>
      <c r="M269" s="46">
        <f t="shared" si="18"/>
        <v>660</v>
      </c>
      <c r="N269" s="46"/>
      <c r="O269" s="46"/>
      <c r="P269" s="46"/>
      <c r="Q269" s="46"/>
      <c r="R269" s="46">
        <f t="shared" si="23"/>
        <v>655.4</v>
      </c>
      <c r="S269" s="46">
        <f t="shared" si="19"/>
        <v>0</v>
      </c>
      <c r="T269" s="46">
        <f t="shared" si="20"/>
        <v>660</v>
      </c>
      <c r="U269" s="65"/>
      <c r="V269" s="69"/>
      <c r="W269" s="69"/>
      <c r="Y269" s="46">
        <f t="shared" si="21"/>
        <v>0</v>
      </c>
    </row>
    <row r="270" spans="2:25" ht="15" hidden="1" customHeight="1" outlineLevel="2" x14ac:dyDescent="0.25">
      <c r="B270" s="38"/>
      <c r="C270" s="30"/>
      <c r="D270" s="38">
        <v>4412</v>
      </c>
      <c r="E270" s="15" t="s">
        <v>45</v>
      </c>
      <c r="F270" s="46">
        <v>8000</v>
      </c>
      <c r="G270" s="46"/>
      <c r="H270" s="46">
        <v>0</v>
      </c>
      <c r="I270" s="46">
        <v>8000</v>
      </c>
      <c r="J270" s="46">
        <v>0</v>
      </c>
      <c r="K270" s="46">
        <f t="shared" si="17"/>
        <v>0</v>
      </c>
      <c r="L270" s="25"/>
      <c r="M270" s="46">
        <f t="shared" si="18"/>
        <v>8000</v>
      </c>
      <c r="N270" s="46"/>
      <c r="O270" s="46"/>
      <c r="P270" s="46"/>
      <c r="Q270" s="46"/>
      <c r="R270" s="46">
        <f t="shared" si="23"/>
        <v>0</v>
      </c>
      <c r="S270" s="46">
        <f t="shared" si="19"/>
        <v>8000</v>
      </c>
      <c r="T270" s="46">
        <f t="shared" si="20"/>
        <v>0</v>
      </c>
      <c r="U270" s="65"/>
      <c r="V270" s="69"/>
      <c r="W270" s="69"/>
      <c r="Y270" s="46">
        <f t="shared" si="21"/>
        <v>0</v>
      </c>
    </row>
    <row r="271" spans="2:25" hidden="1" outlineLevel="1" collapsed="1" x14ac:dyDescent="0.25">
      <c r="B271" s="38">
        <v>16010</v>
      </c>
      <c r="C271" s="30" t="s">
        <v>245</v>
      </c>
      <c r="D271" s="38">
        <v>2110</v>
      </c>
      <c r="E271" s="15" t="s">
        <v>78</v>
      </c>
      <c r="F271" s="46">
        <v>11046.310000000001</v>
      </c>
      <c r="G271" s="46"/>
      <c r="H271" s="46">
        <v>0</v>
      </c>
      <c r="I271" s="46">
        <v>11046.310000000001</v>
      </c>
      <c r="J271" s="46">
        <v>0</v>
      </c>
      <c r="K271" s="46">
        <f t="shared" si="17"/>
        <v>0</v>
      </c>
      <c r="L271" s="25"/>
      <c r="M271" s="46">
        <f t="shared" si="18"/>
        <v>11046.310000000001</v>
      </c>
      <c r="N271" s="46"/>
      <c r="O271" s="46"/>
      <c r="P271" s="46"/>
      <c r="Q271" s="46"/>
      <c r="R271" s="46">
        <f t="shared" si="23"/>
        <v>0</v>
      </c>
      <c r="S271" s="46">
        <f t="shared" si="19"/>
        <v>11046.310000000001</v>
      </c>
      <c r="T271" s="46">
        <f t="shared" si="20"/>
        <v>0</v>
      </c>
      <c r="U271" s="65"/>
      <c r="V271" s="69"/>
      <c r="W271" s="69"/>
      <c r="Y271" s="46">
        <f t="shared" si="21"/>
        <v>0</v>
      </c>
    </row>
    <row r="272" spans="2:25" ht="15" hidden="1" customHeight="1" outlineLevel="2" x14ac:dyDescent="0.25">
      <c r="B272" s="38"/>
      <c r="C272" s="30"/>
      <c r="D272" s="38">
        <v>2210</v>
      </c>
      <c r="E272" s="15" t="s">
        <v>14</v>
      </c>
      <c r="F272" s="46">
        <v>0</v>
      </c>
      <c r="G272" s="46"/>
      <c r="H272" s="46">
        <v>0</v>
      </c>
      <c r="I272" s="46">
        <v>0</v>
      </c>
      <c r="J272" s="46">
        <v>0</v>
      </c>
      <c r="K272" s="46">
        <f t="shared" si="17"/>
        <v>0</v>
      </c>
      <c r="L272" s="25"/>
      <c r="M272" s="46">
        <f t="shared" si="18"/>
        <v>0</v>
      </c>
      <c r="N272" s="46"/>
      <c r="O272" s="46"/>
      <c r="P272" s="46"/>
      <c r="Q272" s="46"/>
      <c r="R272" s="46">
        <f t="shared" si="23"/>
        <v>0</v>
      </c>
      <c r="S272" s="46">
        <f t="shared" si="19"/>
        <v>0</v>
      </c>
      <c r="T272" s="46">
        <f t="shared" si="20"/>
        <v>0</v>
      </c>
      <c r="U272" s="65"/>
      <c r="V272" s="69"/>
      <c r="W272" s="69"/>
      <c r="Y272" s="46">
        <f t="shared" si="21"/>
        <v>0</v>
      </c>
    </row>
    <row r="273" spans="2:25" ht="15" hidden="1" customHeight="1" outlineLevel="2" x14ac:dyDescent="0.25">
      <c r="B273" s="38"/>
      <c r="C273" s="30"/>
      <c r="D273" s="38">
        <v>3820</v>
      </c>
      <c r="E273" s="15" t="s">
        <v>38</v>
      </c>
      <c r="F273" s="46">
        <v>23200</v>
      </c>
      <c r="G273" s="46"/>
      <c r="H273" s="46">
        <v>0</v>
      </c>
      <c r="I273" s="46">
        <v>23200</v>
      </c>
      <c r="J273" s="46">
        <v>0</v>
      </c>
      <c r="K273" s="46">
        <f t="shared" si="17"/>
        <v>0</v>
      </c>
      <c r="L273" s="25"/>
      <c r="M273" s="46">
        <f t="shared" si="18"/>
        <v>23200</v>
      </c>
      <c r="N273" s="46"/>
      <c r="O273" s="46"/>
      <c r="P273" s="46"/>
      <c r="Q273" s="46"/>
      <c r="R273" s="46">
        <f t="shared" si="23"/>
        <v>0</v>
      </c>
      <c r="S273" s="46">
        <f t="shared" si="19"/>
        <v>23200</v>
      </c>
      <c r="T273" s="46">
        <f t="shared" si="20"/>
        <v>0</v>
      </c>
      <c r="U273" s="65"/>
      <c r="V273" s="69"/>
      <c r="W273" s="69"/>
      <c r="Y273" s="46">
        <f t="shared" si="21"/>
        <v>0</v>
      </c>
    </row>
    <row r="274" spans="2:25" ht="36.75" hidden="1" outlineLevel="1" collapsed="1" x14ac:dyDescent="0.25">
      <c r="B274" s="38">
        <v>16221</v>
      </c>
      <c r="C274" s="32" t="s">
        <v>409</v>
      </c>
      <c r="D274" s="38"/>
      <c r="E274" s="15" t="s">
        <v>84</v>
      </c>
      <c r="F274" s="46">
        <v>1494000</v>
      </c>
      <c r="G274" s="46">
        <v>444399.18</v>
      </c>
      <c r="H274" s="46">
        <v>0</v>
      </c>
      <c r="I274" s="46">
        <v>1438601.84</v>
      </c>
      <c r="J274" s="46">
        <v>55398.159999999916</v>
      </c>
      <c r="K274" s="46">
        <f t="shared" si="17"/>
        <v>55398.159999999916</v>
      </c>
      <c r="L274" s="25"/>
      <c r="M274" s="46">
        <f t="shared" si="18"/>
        <v>1494000</v>
      </c>
      <c r="N274" s="46"/>
      <c r="O274" s="46"/>
      <c r="P274" s="46"/>
      <c r="Q274" s="46"/>
      <c r="R274" s="46">
        <f t="shared" si="23"/>
        <v>0</v>
      </c>
      <c r="S274" s="46">
        <f t="shared" si="19"/>
        <v>1438601.84</v>
      </c>
      <c r="T274" s="46">
        <f t="shared" si="20"/>
        <v>55398.159999999916</v>
      </c>
      <c r="U274" s="65"/>
      <c r="V274" s="69">
        <v>100</v>
      </c>
      <c r="W274" s="69">
        <v>56</v>
      </c>
      <c r="Y274" s="46">
        <f t="shared" si="21"/>
        <v>444399.18</v>
      </c>
    </row>
    <row r="275" spans="2:25" ht="36.75" hidden="1" outlineLevel="1" x14ac:dyDescent="0.25">
      <c r="B275" s="38">
        <v>16222</v>
      </c>
      <c r="C275" s="32" t="s">
        <v>410</v>
      </c>
      <c r="D275" s="38"/>
      <c r="E275" s="15" t="s">
        <v>84</v>
      </c>
      <c r="F275" s="46">
        <v>819899</v>
      </c>
      <c r="G275" s="46">
        <v>245292.08</v>
      </c>
      <c r="H275" s="46">
        <v>0</v>
      </c>
      <c r="I275" s="46">
        <v>764674.21</v>
      </c>
      <c r="J275" s="46">
        <v>55224.790000000037</v>
      </c>
      <c r="K275" s="46">
        <f t="shared" si="17"/>
        <v>55224.790000000037</v>
      </c>
      <c r="L275" s="25"/>
      <c r="M275" s="46">
        <f t="shared" si="18"/>
        <v>819899</v>
      </c>
      <c r="N275" s="46"/>
      <c r="O275" s="46"/>
      <c r="P275" s="46"/>
      <c r="Q275" s="46"/>
      <c r="R275" s="46">
        <f t="shared" si="23"/>
        <v>0</v>
      </c>
      <c r="S275" s="46">
        <f t="shared" si="19"/>
        <v>764674.21</v>
      </c>
      <c r="T275" s="46">
        <f t="shared" si="20"/>
        <v>55224.790000000037</v>
      </c>
      <c r="U275" s="65"/>
      <c r="V275" s="69">
        <v>100</v>
      </c>
      <c r="W275" s="69">
        <v>0</v>
      </c>
      <c r="Y275" s="46">
        <f t="shared" si="21"/>
        <v>245292.08</v>
      </c>
    </row>
    <row r="276" spans="2:25" hidden="1" outlineLevel="1" x14ac:dyDescent="0.25">
      <c r="B276" s="38">
        <v>16012</v>
      </c>
      <c r="C276" s="30" t="s">
        <v>252</v>
      </c>
      <c r="D276" s="38">
        <v>2150</v>
      </c>
      <c r="E276" s="15" t="s">
        <v>118</v>
      </c>
      <c r="F276" s="46">
        <v>31572</v>
      </c>
      <c r="G276" s="46"/>
      <c r="H276" s="46">
        <v>0</v>
      </c>
      <c r="I276" s="46">
        <v>29000</v>
      </c>
      <c r="J276" s="46">
        <v>2572</v>
      </c>
      <c r="K276" s="46">
        <f t="shared" si="17"/>
        <v>2572</v>
      </c>
      <c r="L276" s="25"/>
      <c r="M276" s="46">
        <f t="shared" si="18"/>
        <v>31572</v>
      </c>
      <c r="N276" s="46"/>
      <c r="O276" s="46"/>
      <c r="P276" s="46"/>
      <c r="Q276" s="46"/>
      <c r="R276" s="46">
        <f t="shared" si="23"/>
        <v>0</v>
      </c>
      <c r="S276" s="46">
        <f t="shared" si="19"/>
        <v>29000</v>
      </c>
      <c r="T276" s="46">
        <f t="shared" si="20"/>
        <v>2572</v>
      </c>
      <c r="U276" s="65"/>
      <c r="V276" s="69">
        <v>100</v>
      </c>
      <c r="W276" s="69">
        <v>90</v>
      </c>
      <c r="Y276" s="46">
        <f t="shared" si="21"/>
        <v>0</v>
      </c>
    </row>
    <row r="277" spans="2:25" hidden="1" outlineLevel="1" x14ac:dyDescent="0.25">
      <c r="B277" s="38">
        <v>146001</v>
      </c>
      <c r="C277" s="30" t="s">
        <v>283</v>
      </c>
      <c r="D277" s="38">
        <v>1130</v>
      </c>
      <c r="E277" s="15" t="s">
        <v>5</v>
      </c>
      <c r="F277" s="46">
        <v>1355000.0000000005</v>
      </c>
      <c r="G277" s="46"/>
      <c r="H277" s="46">
        <v>0</v>
      </c>
      <c r="I277" s="46">
        <v>893755.29999999993</v>
      </c>
      <c r="J277" s="46">
        <v>461244.70000000054</v>
      </c>
      <c r="K277" s="46">
        <f t="shared" si="17"/>
        <v>461244.70000000054</v>
      </c>
      <c r="L277" s="25"/>
      <c r="M277" s="46">
        <f t="shared" si="18"/>
        <v>1355000.0000000005</v>
      </c>
      <c r="N277" s="46"/>
      <c r="O277" s="46"/>
      <c r="P277" s="46"/>
      <c r="Q277" s="46"/>
      <c r="R277" s="46">
        <f t="shared" si="23"/>
        <v>0</v>
      </c>
      <c r="S277" s="47">
        <f>+I277+1753899.46</f>
        <v>2647654.7599999998</v>
      </c>
      <c r="T277" s="46">
        <f t="shared" si="20"/>
        <v>-1292654.7599999993</v>
      </c>
      <c r="U277" s="65"/>
      <c r="V277" s="69">
        <v>100</v>
      </c>
      <c r="W277" s="69">
        <v>39</v>
      </c>
      <c r="Y277" s="46">
        <f t="shared" si="21"/>
        <v>0</v>
      </c>
    </row>
    <row r="278" spans="2:25" hidden="1" outlineLevel="1" x14ac:dyDescent="0.25">
      <c r="B278" s="38">
        <v>16017</v>
      </c>
      <c r="C278" s="30" t="s">
        <v>289</v>
      </c>
      <c r="D278" s="38">
        <v>3390</v>
      </c>
      <c r="E278" s="15" t="s">
        <v>122</v>
      </c>
      <c r="F278" s="46">
        <v>34104</v>
      </c>
      <c r="G278" s="46"/>
      <c r="H278" s="46">
        <v>0</v>
      </c>
      <c r="I278" s="46">
        <v>0</v>
      </c>
      <c r="J278" s="46">
        <v>34104</v>
      </c>
      <c r="K278" s="46">
        <f t="shared" si="17"/>
        <v>34104</v>
      </c>
      <c r="L278" s="25"/>
      <c r="M278" s="46">
        <f t="shared" si="18"/>
        <v>34104</v>
      </c>
      <c r="N278" s="46"/>
      <c r="O278" s="46"/>
      <c r="P278" s="46"/>
      <c r="Q278" s="46"/>
      <c r="R278" s="46">
        <f t="shared" si="23"/>
        <v>0</v>
      </c>
      <c r="S278" s="46">
        <f>+I278</f>
        <v>0</v>
      </c>
      <c r="T278" s="46">
        <f t="shared" si="20"/>
        <v>34104</v>
      </c>
      <c r="U278" s="65"/>
      <c r="V278" s="69">
        <v>100</v>
      </c>
      <c r="W278" s="69">
        <v>96</v>
      </c>
      <c r="Y278" s="46">
        <f t="shared" si="21"/>
        <v>0</v>
      </c>
    </row>
    <row r="279" spans="2:25" hidden="1" outlineLevel="1" x14ac:dyDescent="0.25">
      <c r="B279" s="38">
        <v>16032</v>
      </c>
      <c r="C279" s="30" t="s">
        <v>290</v>
      </c>
      <c r="D279" s="38">
        <v>2150</v>
      </c>
      <c r="E279" s="15" t="s">
        <v>118</v>
      </c>
      <c r="F279" s="46">
        <v>12446.8</v>
      </c>
      <c r="G279" s="46"/>
      <c r="H279" s="46">
        <v>0</v>
      </c>
      <c r="I279" s="46">
        <v>12446.8</v>
      </c>
      <c r="J279" s="46">
        <v>0</v>
      </c>
      <c r="K279" s="46">
        <f t="shared" si="17"/>
        <v>0</v>
      </c>
      <c r="L279" s="25"/>
      <c r="M279" s="46">
        <f t="shared" si="18"/>
        <v>12446.8</v>
      </c>
      <c r="N279" s="46"/>
      <c r="O279" s="46"/>
      <c r="P279" s="46"/>
      <c r="Q279" s="46"/>
      <c r="R279" s="46">
        <f t="shared" si="23"/>
        <v>0</v>
      </c>
      <c r="S279" s="46">
        <f>+I279</f>
        <v>12446.8</v>
      </c>
      <c r="T279" s="46">
        <f t="shared" si="20"/>
        <v>0</v>
      </c>
      <c r="U279" s="65"/>
      <c r="V279" s="69">
        <v>100</v>
      </c>
      <c r="W279" s="69">
        <v>93</v>
      </c>
      <c r="Y279" s="46">
        <f t="shared" si="21"/>
        <v>0</v>
      </c>
    </row>
    <row r="280" spans="2:25" hidden="1" outlineLevel="1" x14ac:dyDescent="0.25">
      <c r="B280" s="38">
        <v>16014</v>
      </c>
      <c r="C280" s="30" t="s">
        <v>291</v>
      </c>
      <c r="D280" s="38">
        <v>2150</v>
      </c>
      <c r="E280" s="15" t="s">
        <v>118</v>
      </c>
      <c r="F280" s="46">
        <v>7948.6200000000008</v>
      </c>
      <c r="G280" s="46"/>
      <c r="H280" s="46">
        <v>1241.2</v>
      </c>
      <c r="I280" s="46">
        <v>5510</v>
      </c>
      <c r="J280" s="46">
        <v>2438.6200000000008</v>
      </c>
      <c r="K280" s="46">
        <f t="shared" si="17"/>
        <v>2438.6200000000008</v>
      </c>
      <c r="L280" s="25"/>
      <c r="M280" s="46">
        <f t="shared" si="18"/>
        <v>7948.6200000000008</v>
      </c>
      <c r="N280" s="46"/>
      <c r="O280" s="46"/>
      <c r="P280" s="46"/>
      <c r="Q280" s="46"/>
      <c r="R280" s="46">
        <f t="shared" si="23"/>
        <v>1241.2</v>
      </c>
      <c r="S280" s="47">
        <f>+I280+227762.87</f>
        <v>233272.87</v>
      </c>
      <c r="T280" s="46">
        <f t="shared" si="20"/>
        <v>-225324.25</v>
      </c>
      <c r="U280" s="65"/>
      <c r="V280" s="69">
        <v>100</v>
      </c>
      <c r="W280" s="69">
        <v>75</v>
      </c>
      <c r="Y280" s="46">
        <f t="shared" si="21"/>
        <v>0</v>
      </c>
    </row>
    <row r="281" spans="2:25" hidden="1" outlineLevel="1" x14ac:dyDescent="0.25">
      <c r="B281" s="38">
        <v>16031</v>
      </c>
      <c r="C281" s="30" t="s">
        <v>292</v>
      </c>
      <c r="D281" s="38"/>
      <c r="E281" s="15" t="s">
        <v>45</v>
      </c>
      <c r="F281" s="46">
        <v>41906.46</v>
      </c>
      <c r="G281" s="46"/>
      <c r="H281" s="46">
        <v>0</v>
      </c>
      <c r="I281" s="46">
        <v>41899</v>
      </c>
      <c r="J281" s="46">
        <v>7.4599999999991269</v>
      </c>
      <c r="K281" s="46">
        <f t="shared" si="17"/>
        <v>7.4599999999991269</v>
      </c>
      <c r="L281" s="25"/>
      <c r="M281" s="46">
        <f t="shared" si="18"/>
        <v>41906.46</v>
      </c>
      <c r="N281" s="46"/>
      <c r="O281" s="46"/>
      <c r="P281" s="46"/>
      <c r="Q281" s="46"/>
      <c r="R281" s="46">
        <f t="shared" si="23"/>
        <v>0</v>
      </c>
      <c r="S281" s="46">
        <f>+I281</f>
        <v>41899</v>
      </c>
      <c r="T281" s="46">
        <f t="shared" si="20"/>
        <v>7.4599999999991269</v>
      </c>
      <c r="U281" s="65"/>
      <c r="V281" s="69">
        <v>100</v>
      </c>
      <c r="W281" s="69">
        <v>93</v>
      </c>
      <c r="Y281" s="46">
        <f t="shared" si="21"/>
        <v>0</v>
      </c>
    </row>
    <row r="282" spans="2:25" hidden="1" outlineLevel="1" x14ac:dyDescent="0.25">
      <c r="B282" s="38">
        <v>16018</v>
      </c>
      <c r="C282" s="30" t="s">
        <v>293</v>
      </c>
      <c r="D282" s="38">
        <v>2610</v>
      </c>
      <c r="E282" s="15" t="s">
        <v>2</v>
      </c>
      <c r="F282" s="46">
        <v>781.18</v>
      </c>
      <c r="G282" s="46"/>
      <c r="H282" s="46">
        <v>501.19</v>
      </c>
      <c r="I282" s="46">
        <v>0</v>
      </c>
      <c r="J282" s="46">
        <v>781.18</v>
      </c>
      <c r="K282" s="46">
        <f t="shared" si="17"/>
        <v>781.18</v>
      </c>
      <c r="L282" s="25"/>
      <c r="M282" s="46">
        <f t="shared" si="18"/>
        <v>781.18</v>
      </c>
      <c r="N282" s="46"/>
      <c r="O282" s="46"/>
      <c r="P282" s="46"/>
      <c r="Q282" s="46"/>
      <c r="R282" s="46">
        <f t="shared" si="23"/>
        <v>501.19</v>
      </c>
      <c r="S282" s="46">
        <f t="shared" si="23"/>
        <v>0</v>
      </c>
      <c r="T282" s="46">
        <f t="shared" si="20"/>
        <v>781.18</v>
      </c>
      <c r="U282" s="65"/>
      <c r="V282" s="69">
        <v>98</v>
      </c>
      <c r="W282" s="69">
        <v>53</v>
      </c>
      <c r="Y282" s="46">
        <f t="shared" si="21"/>
        <v>0</v>
      </c>
    </row>
    <row r="283" spans="2:25" hidden="1" outlineLevel="1" x14ac:dyDescent="0.25">
      <c r="B283" s="38">
        <v>16019</v>
      </c>
      <c r="C283" s="30" t="s">
        <v>294</v>
      </c>
      <c r="D283" s="38">
        <v>2110</v>
      </c>
      <c r="E283" s="15" t="s">
        <v>78</v>
      </c>
      <c r="F283" s="46">
        <v>6980.32</v>
      </c>
      <c r="G283" s="46"/>
      <c r="H283" s="46">
        <v>5217.6499999999996</v>
      </c>
      <c r="I283" s="46">
        <v>0</v>
      </c>
      <c r="J283" s="46">
        <v>6980.32</v>
      </c>
      <c r="K283" s="46">
        <f t="shared" si="17"/>
        <v>6980.32</v>
      </c>
      <c r="L283" s="25"/>
      <c r="M283" s="46">
        <f t="shared" si="18"/>
        <v>6980.32</v>
      </c>
      <c r="N283" s="46"/>
      <c r="O283" s="46"/>
      <c r="P283" s="46"/>
      <c r="Q283" s="46"/>
      <c r="R283" s="46">
        <f t="shared" si="23"/>
        <v>5217.6499999999996</v>
      </c>
      <c r="S283" s="46">
        <f t="shared" si="23"/>
        <v>0</v>
      </c>
      <c r="T283" s="46">
        <f t="shared" si="20"/>
        <v>6980.32</v>
      </c>
      <c r="U283" s="65"/>
      <c r="V283" s="69">
        <v>100</v>
      </c>
      <c r="W283" s="69">
        <v>100</v>
      </c>
      <c r="Y283" s="46">
        <f t="shared" si="21"/>
        <v>0</v>
      </c>
    </row>
    <row r="284" spans="2:25" ht="15" hidden="1" customHeight="1" outlineLevel="2" x14ac:dyDescent="0.25">
      <c r="B284" s="38"/>
      <c r="C284" s="30"/>
      <c r="D284" s="38">
        <v>3992</v>
      </c>
      <c r="E284" s="15" t="s">
        <v>74</v>
      </c>
      <c r="F284" s="46">
        <v>500000.00000000006</v>
      </c>
      <c r="G284" s="46"/>
      <c r="H284" s="46">
        <v>3619.2</v>
      </c>
      <c r="I284" s="46">
        <v>494811.22</v>
      </c>
      <c r="J284" s="46">
        <v>5188.7800000000861</v>
      </c>
      <c r="K284" s="46">
        <f t="shared" si="17"/>
        <v>5188.7800000000861</v>
      </c>
      <c r="L284" s="25"/>
      <c r="M284" s="46">
        <f t="shared" si="18"/>
        <v>500000.00000000006</v>
      </c>
      <c r="N284" s="46"/>
      <c r="O284" s="46"/>
      <c r="P284" s="46"/>
      <c r="Q284" s="46"/>
      <c r="R284" s="46">
        <f t="shared" si="23"/>
        <v>3619.2</v>
      </c>
      <c r="S284" s="46">
        <f t="shared" si="23"/>
        <v>494811.22</v>
      </c>
      <c r="T284" s="46">
        <f t="shared" si="20"/>
        <v>5188.7800000000861</v>
      </c>
      <c r="U284" s="65"/>
      <c r="V284" s="69"/>
      <c r="W284" s="69"/>
      <c r="Y284" s="46">
        <f t="shared" si="21"/>
        <v>0</v>
      </c>
    </row>
    <row r="285" spans="2:25" hidden="1" outlineLevel="1" collapsed="1" x14ac:dyDescent="0.25">
      <c r="B285" s="38">
        <v>16030</v>
      </c>
      <c r="C285" s="30" t="s">
        <v>295</v>
      </c>
      <c r="D285" s="38">
        <v>2150</v>
      </c>
      <c r="E285" s="15" t="s">
        <v>118</v>
      </c>
      <c r="F285" s="46">
        <v>7929.6</v>
      </c>
      <c r="G285" s="46"/>
      <c r="H285" s="46">
        <v>1085.5999999999999</v>
      </c>
      <c r="I285" s="46">
        <v>6844</v>
      </c>
      <c r="J285" s="46">
        <v>1085.6000000000004</v>
      </c>
      <c r="K285" s="46">
        <f t="shared" si="17"/>
        <v>1085.6000000000004</v>
      </c>
      <c r="L285" s="25"/>
      <c r="M285" s="46">
        <f t="shared" si="18"/>
        <v>7929.6</v>
      </c>
      <c r="N285" s="46"/>
      <c r="O285" s="46"/>
      <c r="P285" s="46"/>
      <c r="Q285" s="46"/>
      <c r="R285" s="46">
        <f t="shared" si="23"/>
        <v>1085.5999999999999</v>
      </c>
      <c r="S285" s="46">
        <f t="shared" si="23"/>
        <v>6844</v>
      </c>
      <c r="T285" s="46">
        <f t="shared" si="20"/>
        <v>1085.6000000000004</v>
      </c>
      <c r="U285" s="65"/>
      <c r="V285" s="69"/>
      <c r="W285" s="69"/>
      <c r="Y285" s="46">
        <f t="shared" si="21"/>
        <v>0</v>
      </c>
    </row>
    <row r="286" spans="2:25" ht="15" hidden="1" customHeight="1" outlineLevel="2" x14ac:dyDescent="0.25">
      <c r="B286" s="38"/>
      <c r="C286" s="30"/>
      <c r="D286" s="38">
        <v>2210</v>
      </c>
      <c r="E286" s="15" t="s">
        <v>14</v>
      </c>
      <c r="F286" s="46">
        <v>0</v>
      </c>
      <c r="G286" s="46"/>
      <c r="H286" s="46">
        <v>0</v>
      </c>
      <c r="I286" s="46">
        <v>0</v>
      </c>
      <c r="J286" s="46">
        <v>0</v>
      </c>
      <c r="K286" s="46">
        <f t="shared" si="17"/>
        <v>0</v>
      </c>
      <c r="L286" s="25"/>
      <c r="M286" s="46">
        <f t="shared" si="18"/>
        <v>0</v>
      </c>
      <c r="N286" s="46"/>
      <c r="O286" s="46"/>
      <c r="P286" s="46"/>
      <c r="Q286" s="46"/>
      <c r="R286" s="46">
        <f t="shared" si="23"/>
        <v>0</v>
      </c>
      <c r="S286" s="46">
        <f t="shared" si="23"/>
        <v>0</v>
      </c>
      <c r="T286" s="46">
        <f t="shared" si="20"/>
        <v>0</v>
      </c>
      <c r="U286" s="65"/>
      <c r="V286" s="69"/>
      <c r="W286" s="69"/>
      <c r="Y286" s="46">
        <f t="shared" si="21"/>
        <v>0</v>
      </c>
    </row>
    <row r="287" spans="2:25" ht="15" hidden="1" customHeight="1" outlineLevel="2" x14ac:dyDescent="0.25">
      <c r="B287" s="38"/>
      <c r="C287" s="30"/>
      <c r="D287" s="38">
        <v>3290</v>
      </c>
      <c r="E287" s="15" t="s">
        <v>29</v>
      </c>
      <c r="F287" s="46">
        <v>10440</v>
      </c>
      <c r="G287" s="46"/>
      <c r="H287" s="46">
        <v>0</v>
      </c>
      <c r="I287" s="46">
        <v>10440</v>
      </c>
      <c r="J287" s="46">
        <v>0</v>
      </c>
      <c r="K287" s="46">
        <f t="shared" si="17"/>
        <v>0</v>
      </c>
      <c r="L287" s="25"/>
      <c r="M287" s="46">
        <f t="shared" si="18"/>
        <v>10440</v>
      </c>
      <c r="N287" s="46"/>
      <c r="O287" s="46"/>
      <c r="P287" s="46"/>
      <c r="Q287" s="46"/>
      <c r="R287" s="46">
        <f t="shared" si="23"/>
        <v>0</v>
      </c>
      <c r="S287" s="46">
        <f t="shared" si="23"/>
        <v>10440</v>
      </c>
      <c r="T287" s="46">
        <f t="shared" si="20"/>
        <v>0</v>
      </c>
      <c r="U287" s="65"/>
      <c r="V287" s="69"/>
      <c r="W287" s="69"/>
      <c r="Y287" s="46">
        <f t="shared" si="21"/>
        <v>0</v>
      </c>
    </row>
    <row r="288" spans="2:25" ht="15" hidden="1" customHeight="1" outlineLevel="2" x14ac:dyDescent="0.25">
      <c r="B288" s="38"/>
      <c r="C288" s="30"/>
      <c r="D288" s="38">
        <v>3390</v>
      </c>
      <c r="E288" s="15" t="s">
        <v>122</v>
      </c>
      <c r="F288" s="46">
        <v>19000</v>
      </c>
      <c r="G288" s="46"/>
      <c r="H288" s="46">
        <v>0</v>
      </c>
      <c r="I288" s="46">
        <v>19000</v>
      </c>
      <c r="J288" s="46">
        <v>0</v>
      </c>
      <c r="K288" s="46">
        <f t="shared" si="17"/>
        <v>0</v>
      </c>
      <c r="L288" s="25"/>
      <c r="M288" s="46">
        <f t="shared" si="18"/>
        <v>19000</v>
      </c>
      <c r="N288" s="46"/>
      <c r="O288" s="46"/>
      <c r="P288" s="46"/>
      <c r="Q288" s="46"/>
      <c r="R288" s="46">
        <f t="shared" si="23"/>
        <v>0</v>
      </c>
      <c r="S288" s="46">
        <f t="shared" si="23"/>
        <v>19000</v>
      </c>
      <c r="T288" s="46">
        <f t="shared" si="20"/>
        <v>0</v>
      </c>
      <c r="U288" s="65"/>
      <c r="V288" s="69"/>
      <c r="W288" s="69"/>
      <c r="Y288" s="46">
        <f t="shared" si="21"/>
        <v>0</v>
      </c>
    </row>
    <row r="289" spans="2:25" ht="15" hidden="1" customHeight="1" outlineLevel="2" x14ac:dyDescent="0.25">
      <c r="B289" s="38"/>
      <c r="C289" s="30"/>
      <c r="D289" s="38">
        <v>3610</v>
      </c>
      <c r="E289" s="15" t="s">
        <v>121</v>
      </c>
      <c r="F289" s="46">
        <v>242999.99999999997</v>
      </c>
      <c r="G289" s="46"/>
      <c r="H289" s="46">
        <v>0</v>
      </c>
      <c r="I289" s="46">
        <v>207441.41</v>
      </c>
      <c r="J289" s="46">
        <v>35558.589999999967</v>
      </c>
      <c r="K289" s="46">
        <f t="shared" si="17"/>
        <v>35558.589999999967</v>
      </c>
      <c r="L289" s="25"/>
      <c r="M289" s="46">
        <f t="shared" si="18"/>
        <v>242999.99999999997</v>
      </c>
      <c r="N289" s="46"/>
      <c r="O289" s="46"/>
      <c r="P289" s="46"/>
      <c r="Q289" s="46"/>
      <c r="R289" s="46">
        <f t="shared" si="23"/>
        <v>0</v>
      </c>
      <c r="S289" s="46">
        <f t="shared" si="23"/>
        <v>207441.41</v>
      </c>
      <c r="T289" s="46">
        <f t="shared" si="20"/>
        <v>35558.589999999967</v>
      </c>
      <c r="U289" s="65"/>
      <c r="V289" s="69"/>
      <c r="W289" s="69"/>
      <c r="Y289" s="46">
        <f t="shared" si="21"/>
        <v>0</v>
      </c>
    </row>
    <row r="290" spans="2:25" ht="15" hidden="1" customHeight="1" outlineLevel="2" x14ac:dyDescent="0.25">
      <c r="B290" s="38"/>
      <c r="C290" s="30"/>
      <c r="D290" s="38">
        <v>3820</v>
      </c>
      <c r="E290" s="15" t="s">
        <v>38</v>
      </c>
      <c r="F290" s="46">
        <v>46000.000000000007</v>
      </c>
      <c r="G290" s="46"/>
      <c r="H290" s="46">
        <v>4050.02</v>
      </c>
      <c r="I290" s="46">
        <v>40000</v>
      </c>
      <c r="J290" s="46">
        <v>6000.0000000000073</v>
      </c>
      <c r="K290" s="46">
        <f t="shared" si="17"/>
        <v>6000.0000000000073</v>
      </c>
      <c r="L290" s="25"/>
      <c r="M290" s="46">
        <f t="shared" si="18"/>
        <v>46000.000000000007</v>
      </c>
      <c r="N290" s="46"/>
      <c r="O290" s="46"/>
      <c r="P290" s="46"/>
      <c r="Q290" s="46"/>
      <c r="R290" s="46">
        <f t="shared" si="23"/>
        <v>4050.02</v>
      </c>
      <c r="S290" s="46">
        <f t="shared" si="23"/>
        <v>40000</v>
      </c>
      <c r="T290" s="46">
        <f t="shared" si="20"/>
        <v>6000.0000000000073</v>
      </c>
      <c r="U290" s="65"/>
      <c r="V290" s="69"/>
      <c r="W290" s="69"/>
      <c r="Y290" s="46">
        <f t="shared" si="21"/>
        <v>0</v>
      </c>
    </row>
    <row r="291" spans="2:25" ht="15" hidden="1" customHeight="1" outlineLevel="2" x14ac:dyDescent="0.25">
      <c r="B291" s="38"/>
      <c r="C291" s="30"/>
      <c r="D291" s="38">
        <v>3190</v>
      </c>
      <c r="E291" s="15" t="s">
        <v>25</v>
      </c>
      <c r="F291" s="46">
        <v>0</v>
      </c>
      <c r="G291" s="46"/>
      <c r="H291" s="46">
        <v>0</v>
      </c>
      <c r="I291" s="46">
        <v>0</v>
      </c>
      <c r="J291" s="46">
        <v>0</v>
      </c>
      <c r="K291" s="46">
        <f t="shared" si="17"/>
        <v>0</v>
      </c>
      <c r="L291" s="25"/>
      <c r="M291" s="46">
        <f t="shared" si="18"/>
        <v>0</v>
      </c>
      <c r="N291" s="46"/>
      <c r="O291" s="46"/>
      <c r="P291" s="46"/>
      <c r="Q291" s="46"/>
      <c r="R291" s="46">
        <f t="shared" si="23"/>
        <v>0</v>
      </c>
      <c r="S291" s="46">
        <f t="shared" si="23"/>
        <v>0</v>
      </c>
      <c r="T291" s="46">
        <f t="shared" si="20"/>
        <v>0</v>
      </c>
      <c r="U291" s="65"/>
      <c r="V291" s="69"/>
      <c r="W291" s="69"/>
      <c r="Y291" s="46">
        <f t="shared" si="21"/>
        <v>0</v>
      </c>
    </row>
    <row r="292" spans="2:25" hidden="1" outlineLevel="1" collapsed="1" x14ac:dyDescent="0.25">
      <c r="B292" s="38">
        <v>16035</v>
      </c>
      <c r="C292" s="30" t="s">
        <v>296</v>
      </c>
      <c r="D292" s="38">
        <v>3340</v>
      </c>
      <c r="E292" s="15" t="s">
        <v>127</v>
      </c>
      <c r="F292" s="46">
        <v>719200</v>
      </c>
      <c r="G292" s="46"/>
      <c r="H292" s="46">
        <v>0</v>
      </c>
      <c r="I292" s="46">
        <v>287680</v>
      </c>
      <c r="J292" s="46">
        <v>431520</v>
      </c>
      <c r="K292" s="46">
        <f t="shared" si="17"/>
        <v>431520</v>
      </c>
      <c r="L292" s="25"/>
      <c r="M292" s="46">
        <f t="shared" si="18"/>
        <v>719200</v>
      </c>
      <c r="N292" s="46"/>
      <c r="O292" s="46"/>
      <c r="P292" s="46"/>
      <c r="Q292" s="46"/>
      <c r="R292" s="46">
        <f t="shared" si="23"/>
        <v>0</v>
      </c>
      <c r="S292" s="46">
        <f t="shared" si="23"/>
        <v>287680</v>
      </c>
      <c r="T292" s="46">
        <f t="shared" si="20"/>
        <v>431520</v>
      </c>
      <c r="U292" s="65"/>
      <c r="V292" s="69"/>
      <c r="W292" s="69"/>
      <c r="Y292" s="46">
        <f t="shared" si="21"/>
        <v>0</v>
      </c>
    </row>
    <row r="293" spans="2:25" ht="15" hidden="1" customHeight="1" outlineLevel="2" x14ac:dyDescent="0.25">
      <c r="B293" s="38"/>
      <c r="C293" s="30"/>
      <c r="D293" s="38">
        <v>6140</v>
      </c>
      <c r="E293" s="15" t="s">
        <v>84</v>
      </c>
      <c r="F293" s="46">
        <v>1000000</v>
      </c>
      <c r="G293" s="46"/>
      <c r="H293" s="46">
        <v>0</v>
      </c>
      <c r="I293" s="46">
        <v>0</v>
      </c>
      <c r="J293" s="46">
        <v>1000000</v>
      </c>
      <c r="K293" s="46">
        <f t="shared" si="17"/>
        <v>1000000</v>
      </c>
      <c r="L293" s="25"/>
      <c r="M293" s="46">
        <f t="shared" si="18"/>
        <v>1000000</v>
      </c>
      <c r="N293" s="46"/>
      <c r="O293" s="46"/>
      <c r="P293" s="46"/>
      <c r="Q293" s="46"/>
      <c r="R293" s="46">
        <f t="shared" si="23"/>
        <v>0</v>
      </c>
      <c r="S293" s="46">
        <f t="shared" si="23"/>
        <v>0</v>
      </c>
      <c r="T293" s="46">
        <f t="shared" si="20"/>
        <v>1000000</v>
      </c>
      <c r="U293" s="65"/>
      <c r="V293" s="69"/>
      <c r="W293" s="69"/>
      <c r="Y293" s="46">
        <f t="shared" si="21"/>
        <v>0</v>
      </c>
    </row>
    <row r="294" spans="2:25" hidden="1" outlineLevel="1" collapsed="1" x14ac:dyDescent="0.25">
      <c r="B294" s="38">
        <v>16034</v>
      </c>
      <c r="C294" s="30" t="s">
        <v>322</v>
      </c>
      <c r="D294" s="38">
        <v>2110</v>
      </c>
      <c r="E294" s="15" t="s">
        <v>78</v>
      </c>
      <c r="F294" s="46">
        <v>6654</v>
      </c>
      <c r="G294" s="46"/>
      <c r="H294" s="46">
        <v>4292.92</v>
      </c>
      <c r="I294" s="46">
        <v>0</v>
      </c>
      <c r="J294" s="46">
        <v>6654</v>
      </c>
      <c r="K294" s="46">
        <f t="shared" si="17"/>
        <v>6654</v>
      </c>
      <c r="L294" s="25"/>
      <c r="M294" s="46">
        <f t="shared" si="18"/>
        <v>6654</v>
      </c>
      <c r="N294" s="46"/>
      <c r="O294" s="46"/>
      <c r="P294" s="46"/>
      <c r="Q294" s="46"/>
      <c r="R294" s="46">
        <f t="shared" si="23"/>
        <v>4292.92</v>
      </c>
      <c r="S294" s="46">
        <f t="shared" si="23"/>
        <v>0</v>
      </c>
      <c r="T294" s="46">
        <f t="shared" si="20"/>
        <v>6654</v>
      </c>
      <c r="U294" s="65"/>
      <c r="V294" s="69"/>
      <c r="W294" s="69"/>
      <c r="Y294" s="46">
        <f t="shared" si="21"/>
        <v>0</v>
      </c>
    </row>
    <row r="295" spans="2:25" hidden="1" outlineLevel="1" x14ac:dyDescent="0.25">
      <c r="B295" s="38">
        <v>16013</v>
      </c>
      <c r="C295" s="30" t="s">
        <v>323</v>
      </c>
      <c r="D295" s="38">
        <v>2490</v>
      </c>
      <c r="E295" s="15" t="s">
        <v>123</v>
      </c>
      <c r="F295" s="46">
        <v>6802.170000000001</v>
      </c>
      <c r="G295" s="46"/>
      <c r="H295" s="46">
        <v>0</v>
      </c>
      <c r="I295" s="46">
        <v>6802.17</v>
      </c>
      <c r="J295" s="46">
        <v>0</v>
      </c>
      <c r="K295" s="46">
        <f t="shared" ref="K295:K359" si="24">+F295-I295</f>
        <v>0</v>
      </c>
      <c r="L295" s="25"/>
      <c r="M295" s="46">
        <f t="shared" ref="M295:M359" si="25">+F295</f>
        <v>6802.170000000001</v>
      </c>
      <c r="N295" s="46"/>
      <c r="O295" s="46"/>
      <c r="P295" s="46"/>
      <c r="Q295" s="46"/>
      <c r="R295" s="46">
        <f t="shared" si="23"/>
        <v>0</v>
      </c>
      <c r="S295" s="46">
        <f t="shared" si="23"/>
        <v>6802.17</v>
      </c>
      <c r="T295" s="46">
        <f t="shared" ref="T295:T305" si="26">+M295-S295</f>
        <v>0</v>
      </c>
      <c r="U295" s="65"/>
      <c r="V295" s="69"/>
      <c r="W295" s="69"/>
      <c r="Y295" s="46">
        <f t="shared" ref="Y295:Y359" si="27">+G295</f>
        <v>0</v>
      </c>
    </row>
    <row r="296" spans="2:25" hidden="1" outlineLevel="1" x14ac:dyDescent="0.25">
      <c r="B296" s="38">
        <v>16033</v>
      </c>
      <c r="C296" s="30" t="s">
        <v>324</v>
      </c>
      <c r="D296" s="38">
        <v>4412</v>
      </c>
      <c r="E296" s="15" t="s">
        <v>45</v>
      </c>
      <c r="F296" s="46">
        <v>21446.89</v>
      </c>
      <c r="G296" s="46"/>
      <c r="H296" s="46">
        <v>0</v>
      </c>
      <c r="I296" s="46">
        <v>21437.32</v>
      </c>
      <c r="J296" s="46">
        <v>9.569999999999709</v>
      </c>
      <c r="K296" s="46">
        <f t="shared" si="24"/>
        <v>9.569999999999709</v>
      </c>
      <c r="L296" s="25"/>
      <c r="M296" s="46">
        <f t="shared" si="25"/>
        <v>21446.89</v>
      </c>
      <c r="N296" s="46"/>
      <c r="O296" s="46"/>
      <c r="P296" s="46"/>
      <c r="Q296" s="46"/>
      <c r="R296" s="46">
        <f t="shared" si="23"/>
        <v>0</v>
      </c>
      <c r="S296" s="46">
        <f t="shared" si="23"/>
        <v>21437.32</v>
      </c>
      <c r="T296" s="46">
        <f t="shared" si="26"/>
        <v>9.569999999999709</v>
      </c>
      <c r="U296" s="65"/>
      <c r="V296" s="69"/>
      <c r="W296" s="69"/>
      <c r="Y296" s="46">
        <f t="shared" si="27"/>
        <v>0</v>
      </c>
    </row>
    <row r="297" spans="2:25" hidden="1" outlineLevel="1" x14ac:dyDescent="0.25">
      <c r="B297" s="38">
        <v>16015</v>
      </c>
      <c r="C297" s="30" t="s">
        <v>340</v>
      </c>
      <c r="D297" s="38">
        <v>2110</v>
      </c>
      <c r="E297" s="15" t="s">
        <v>78</v>
      </c>
      <c r="F297" s="46">
        <v>4192.8</v>
      </c>
      <c r="G297" s="46"/>
      <c r="H297" s="46">
        <v>0</v>
      </c>
      <c r="I297" s="46">
        <v>4189.21</v>
      </c>
      <c r="J297" s="46">
        <v>3.5900000000001455</v>
      </c>
      <c r="K297" s="46">
        <f t="shared" si="24"/>
        <v>3.5900000000001455</v>
      </c>
      <c r="L297" s="25"/>
      <c r="M297" s="46">
        <f t="shared" si="25"/>
        <v>4192.8</v>
      </c>
      <c r="N297" s="46"/>
      <c r="O297" s="46"/>
      <c r="P297" s="46"/>
      <c r="Q297" s="46"/>
      <c r="R297" s="46">
        <f t="shared" si="23"/>
        <v>0</v>
      </c>
      <c r="S297" s="46">
        <f t="shared" si="23"/>
        <v>4189.21</v>
      </c>
      <c r="T297" s="46">
        <f t="shared" si="26"/>
        <v>3.5900000000001455</v>
      </c>
      <c r="U297" s="65"/>
      <c r="V297" s="69"/>
      <c r="W297" s="69"/>
      <c r="Y297" s="46">
        <f t="shared" si="27"/>
        <v>0</v>
      </c>
    </row>
    <row r="298" spans="2:25" hidden="1" outlineLevel="1" x14ac:dyDescent="0.25">
      <c r="B298" s="38">
        <v>16040</v>
      </c>
      <c r="C298" s="30" t="s">
        <v>341</v>
      </c>
      <c r="D298" s="38"/>
      <c r="E298" s="15" t="s">
        <v>40</v>
      </c>
      <c r="F298" s="46">
        <v>70000</v>
      </c>
      <c r="G298" s="46"/>
      <c r="H298" s="46">
        <v>0</v>
      </c>
      <c r="I298" s="46">
        <v>0</v>
      </c>
      <c r="J298" s="46">
        <v>70000</v>
      </c>
      <c r="K298" s="46">
        <f t="shared" si="24"/>
        <v>70000</v>
      </c>
      <c r="L298" s="25"/>
      <c r="M298" s="46">
        <f t="shared" si="25"/>
        <v>70000</v>
      </c>
      <c r="N298" s="46"/>
      <c r="O298" s="46"/>
      <c r="P298" s="46"/>
      <c r="Q298" s="46"/>
      <c r="R298" s="46">
        <f t="shared" si="23"/>
        <v>0</v>
      </c>
      <c r="S298" s="46">
        <f t="shared" si="23"/>
        <v>0</v>
      </c>
      <c r="T298" s="46">
        <f t="shared" si="26"/>
        <v>70000</v>
      </c>
      <c r="U298" s="65"/>
      <c r="V298" s="69"/>
      <c r="W298" s="69"/>
      <c r="Y298" s="46">
        <f t="shared" si="27"/>
        <v>0</v>
      </c>
    </row>
    <row r="299" spans="2:25" hidden="1" outlineLevel="1" x14ac:dyDescent="0.25">
      <c r="B299" s="38">
        <v>16039</v>
      </c>
      <c r="C299" s="30" t="s">
        <v>342</v>
      </c>
      <c r="D299" s="38">
        <v>3390</v>
      </c>
      <c r="E299" s="15" t="s">
        <v>122</v>
      </c>
      <c r="F299" s="46">
        <v>1800000</v>
      </c>
      <c r="G299" s="46"/>
      <c r="H299" s="46">
        <v>0</v>
      </c>
      <c r="I299" s="46">
        <v>0</v>
      </c>
      <c r="J299" s="46">
        <v>1800000</v>
      </c>
      <c r="K299" s="46">
        <f t="shared" si="24"/>
        <v>1800000</v>
      </c>
      <c r="L299" s="25"/>
      <c r="M299" s="46">
        <f t="shared" si="25"/>
        <v>1800000</v>
      </c>
      <c r="N299" s="46"/>
      <c r="O299" s="46"/>
      <c r="P299" s="46"/>
      <c r="Q299" s="46"/>
      <c r="R299" s="46">
        <f t="shared" si="23"/>
        <v>0</v>
      </c>
      <c r="S299" s="46">
        <f t="shared" si="23"/>
        <v>0</v>
      </c>
      <c r="T299" s="46">
        <f t="shared" si="26"/>
        <v>1800000</v>
      </c>
      <c r="U299" s="65"/>
      <c r="V299" s="69"/>
      <c r="W299" s="69"/>
      <c r="Y299" s="46">
        <f t="shared" si="27"/>
        <v>0</v>
      </c>
    </row>
    <row r="300" spans="2:25" hidden="1" outlineLevel="1" x14ac:dyDescent="0.25">
      <c r="B300" s="38">
        <v>16041</v>
      </c>
      <c r="C300" s="30" t="s">
        <v>343</v>
      </c>
      <c r="D300" s="38">
        <v>3820</v>
      </c>
      <c r="E300" s="15" t="s">
        <v>38</v>
      </c>
      <c r="F300" s="46">
        <v>142000</v>
      </c>
      <c r="G300" s="46"/>
      <c r="H300" s="46">
        <v>0</v>
      </c>
      <c r="I300" s="46">
        <v>0</v>
      </c>
      <c r="J300" s="46">
        <v>142000</v>
      </c>
      <c r="K300" s="46">
        <f t="shared" si="24"/>
        <v>142000</v>
      </c>
      <c r="L300" s="25"/>
      <c r="M300" s="46">
        <f t="shared" si="25"/>
        <v>142000</v>
      </c>
      <c r="N300" s="46"/>
      <c r="O300" s="46"/>
      <c r="P300" s="46"/>
      <c r="Q300" s="46"/>
      <c r="R300" s="46">
        <f t="shared" si="23"/>
        <v>0</v>
      </c>
      <c r="S300" s="46">
        <f t="shared" si="23"/>
        <v>0</v>
      </c>
      <c r="T300" s="46">
        <f t="shared" si="26"/>
        <v>142000</v>
      </c>
      <c r="U300" s="65"/>
      <c r="V300" s="69"/>
      <c r="W300" s="69"/>
      <c r="Y300" s="46">
        <f t="shared" si="27"/>
        <v>0</v>
      </c>
    </row>
    <row r="301" spans="2:25" hidden="1" outlineLevel="1" x14ac:dyDescent="0.25">
      <c r="B301" s="38">
        <v>16200</v>
      </c>
      <c r="C301" s="30" t="s">
        <v>269</v>
      </c>
      <c r="D301" s="38">
        <v>6140</v>
      </c>
      <c r="E301" s="15" t="s">
        <v>84</v>
      </c>
      <c r="F301" s="46">
        <v>1100000</v>
      </c>
      <c r="G301" s="46"/>
      <c r="H301" s="46">
        <v>0</v>
      </c>
      <c r="I301" s="46">
        <v>408320</v>
      </c>
      <c r="J301" s="46">
        <v>691680</v>
      </c>
      <c r="K301" s="46">
        <f t="shared" si="24"/>
        <v>691680</v>
      </c>
      <c r="L301" s="25"/>
      <c r="M301" s="46">
        <f t="shared" si="25"/>
        <v>1100000</v>
      </c>
      <c r="N301" s="46"/>
      <c r="O301" s="46"/>
      <c r="P301" s="46"/>
      <c r="Q301" s="46"/>
      <c r="R301" s="46">
        <f t="shared" si="23"/>
        <v>0</v>
      </c>
      <c r="S301" s="46">
        <f t="shared" si="23"/>
        <v>408320</v>
      </c>
      <c r="T301" s="46">
        <f t="shared" si="26"/>
        <v>691680</v>
      </c>
      <c r="U301" s="65"/>
      <c r="V301" s="69"/>
      <c r="W301" s="69"/>
      <c r="Y301" s="46">
        <f t="shared" si="27"/>
        <v>0</v>
      </c>
    </row>
    <row r="302" spans="2:25" hidden="1" outlineLevel="1" x14ac:dyDescent="0.25">
      <c r="B302" s="38">
        <v>16036</v>
      </c>
      <c r="C302" s="30" t="s">
        <v>375</v>
      </c>
      <c r="D302" s="38">
        <v>4412</v>
      </c>
      <c r="E302" s="15" t="s">
        <v>45</v>
      </c>
      <c r="F302" s="46">
        <v>5000</v>
      </c>
      <c r="G302" s="46"/>
      <c r="H302" s="46">
        <v>0</v>
      </c>
      <c r="I302" s="46">
        <v>5000</v>
      </c>
      <c r="J302" s="46">
        <v>0</v>
      </c>
      <c r="K302" s="46">
        <f t="shared" si="24"/>
        <v>0</v>
      </c>
      <c r="L302" s="25"/>
      <c r="M302" s="46">
        <f t="shared" si="25"/>
        <v>5000</v>
      </c>
      <c r="N302" s="46"/>
      <c r="O302" s="46"/>
      <c r="P302" s="46"/>
      <c r="Q302" s="46"/>
      <c r="R302" s="46">
        <f t="shared" si="23"/>
        <v>0</v>
      </c>
      <c r="S302" s="46">
        <f t="shared" si="23"/>
        <v>5000</v>
      </c>
      <c r="T302" s="46">
        <f t="shared" si="26"/>
        <v>0</v>
      </c>
      <c r="U302" s="65"/>
      <c r="V302" s="69"/>
      <c r="W302" s="69"/>
      <c r="Y302" s="46">
        <f t="shared" si="27"/>
        <v>0</v>
      </c>
    </row>
    <row r="303" spans="2:25" hidden="1" outlineLevel="1" x14ac:dyDescent="0.25">
      <c r="B303" s="38">
        <v>16037</v>
      </c>
      <c r="C303" s="30" t="s">
        <v>376</v>
      </c>
      <c r="D303" s="38">
        <v>2150</v>
      </c>
      <c r="E303" s="15" t="s">
        <v>118</v>
      </c>
      <c r="F303" s="46">
        <v>3393</v>
      </c>
      <c r="G303" s="46"/>
      <c r="H303" s="46">
        <v>3393</v>
      </c>
      <c r="I303" s="46">
        <v>0</v>
      </c>
      <c r="J303" s="46">
        <v>3393</v>
      </c>
      <c r="K303" s="46">
        <f t="shared" si="24"/>
        <v>3393</v>
      </c>
      <c r="L303" s="25"/>
      <c r="M303" s="46">
        <f t="shared" si="25"/>
        <v>3393</v>
      </c>
      <c r="N303" s="46"/>
      <c r="O303" s="46"/>
      <c r="P303" s="46"/>
      <c r="Q303" s="46"/>
      <c r="R303" s="46">
        <f t="shared" si="23"/>
        <v>3393</v>
      </c>
      <c r="S303" s="46">
        <f t="shared" si="23"/>
        <v>0</v>
      </c>
      <c r="T303" s="46">
        <f t="shared" si="26"/>
        <v>3393</v>
      </c>
      <c r="U303" s="65"/>
      <c r="V303" s="69"/>
      <c r="W303" s="69"/>
      <c r="Y303" s="46">
        <f t="shared" si="27"/>
        <v>0</v>
      </c>
    </row>
    <row r="304" spans="2:25" hidden="1" outlineLevel="1" x14ac:dyDescent="0.25">
      <c r="B304" s="38">
        <v>16038</v>
      </c>
      <c r="C304" s="30" t="s">
        <v>377</v>
      </c>
      <c r="D304" s="38"/>
      <c r="E304" s="15" t="s">
        <v>40</v>
      </c>
      <c r="F304" s="46">
        <v>1000000</v>
      </c>
      <c r="G304" s="46"/>
      <c r="H304" s="46">
        <v>999998.88</v>
      </c>
      <c r="I304" s="46">
        <v>0</v>
      </c>
      <c r="J304" s="46">
        <v>1000000</v>
      </c>
      <c r="K304" s="46">
        <f t="shared" si="24"/>
        <v>1000000</v>
      </c>
      <c r="L304" s="25"/>
      <c r="M304" s="46">
        <f t="shared" si="25"/>
        <v>1000000</v>
      </c>
      <c r="N304" s="46"/>
      <c r="O304" s="46"/>
      <c r="P304" s="46"/>
      <c r="Q304" s="46"/>
      <c r="R304" s="46">
        <f t="shared" si="23"/>
        <v>999998.88</v>
      </c>
      <c r="S304" s="46">
        <f t="shared" si="23"/>
        <v>0</v>
      </c>
      <c r="T304" s="46">
        <f t="shared" si="26"/>
        <v>1000000</v>
      </c>
      <c r="U304" s="65"/>
      <c r="V304" s="69"/>
      <c r="W304" s="69"/>
      <c r="Y304" s="46">
        <f t="shared" si="27"/>
        <v>0</v>
      </c>
    </row>
    <row r="305" spans="1:25" hidden="1" outlineLevel="1" x14ac:dyDescent="0.25">
      <c r="B305" s="38">
        <v>16042</v>
      </c>
      <c r="C305" s="30" t="s">
        <v>378</v>
      </c>
      <c r="D305" s="38">
        <v>3250</v>
      </c>
      <c r="E305" s="15" t="s">
        <v>27</v>
      </c>
      <c r="F305" s="46">
        <v>78500</v>
      </c>
      <c r="G305" s="46"/>
      <c r="H305" s="46">
        <v>78500</v>
      </c>
      <c r="I305" s="46">
        <v>0</v>
      </c>
      <c r="J305" s="46">
        <v>78500</v>
      </c>
      <c r="K305" s="46">
        <f t="shared" si="24"/>
        <v>78500</v>
      </c>
      <c r="L305" s="25"/>
      <c r="M305" s="46">
        <f t="shared" si="25"/>
        <v>78500</v>
      </c>
      <c r="N305" s="46"/>
      <c r="O305" s="46"/>
      <c r="P305" s="46"/>
      <c r="Q305" s="46"/>
      <c r="R305" s="46">
        <f t="shared" si="23"/>
        <v>78500</v>
      </c>
      <c r="S305" s="46">
        <f t="shared" si="23"/>
        <v>0</v>
      </c>
      <c r="T305" s="46">
        <f t="shared" si="26"/>
        <v>78500</v>
      </c>
      <c r="U305" s="65"/>
      <c r="V305" s="69"/>
      <c r="W305" s="69"/>
      <c r="Y305" s="46">
        <f t="shared" si="27"/>
        <v>0</v>
      </c>
    </row>
    <row r="306" spans="1:25" s="3" customFormat="1" ht="16.5" collapsed="1" x14ac:dyDescent="0.3">
      <c r="A306" s="96" t="s">
        <v>463</v>
      </c>
      <c r="B306" s="91"/>
      <c r="C306" s="92"/>
      <c r="D306" s="88"/>
      <c r="E306" s="89"/>
      <c r="F306" s="90"/>
      <c r="G306" s="90"/>
      <c r="H306" s="52"/>
      <c r="I306" s="52"/>
      <c r="J306" s="52"/>
      <c r="K306" s="9"/>
      <c r="M306" s="9"/>
      <c r="N306" s="9"/>
      <c r="O306" s="9"/>
      <c r="P306" s="9"/>
      <c r="Q306" s="9"/>
      <c r="R306" s="9"/>
      <c r="S306" s="9"/>
      <c r="T306" s="9"/>
      <c r="U306" s="9"/>
      <c r="V306" s="70"/>
      <c r="W306" s="70"/>
      <c r="Y306" s="9"/>
    </row>
    <row r="307" spans="1:25" ht="24.75" x14ac:dyDescent="0.25">
      <c r="A307" s="38">
        <v>1</v>
      </c>
      <c r="B307" s="38">
        <v>16216</v>
      </c>
      <c r="C307" s="84" t="s">
        <v>405</v>
      </c>
      <c r="D307" s="38">
        <v>6140</v>
      </c>
      <c r="E307" s="15" t="s">
        <v>84</v>
      </c>
      <c r="F307" s="46">
        <v>2600000.0000000005</v>
      </c>
      <c r="G307" s="46">
        <v>692354.84</v>
      </c>
      <c r="H307" s="46">
        <v>0</v>
      </c>
      <c r="I307" s="46">
        <v>1468033.6</v>
      </c>
      <c r="J307" s="46">
        <v>1131966.4000000004</v>
      </c>
      <c r="K307" s="46">
        <f t="shared" si="24"/>
        <v>1131966.4000000004</v>
      </c>
      <c r="L307" s="25"/>
      <c r="M307" s="94">
        <f t="shared" si="25"/>
        <v>2600000.0000000005</v>
      </c>
      <c r="N307" s="46">
        <f>+M307</f>
        <v>2600000.0000000005</v>
      </c>
      <c r="O307" s="46">
        <f>+N307-M307</f>
        <v>0</v>
      </c>
      <c r="P307" s="46"/>
      <c r="Q307" s="46">
        <f>+M307</f>
        <v>2600000.0000000005</v>
      </c>
      <c r="R307" s="46">
        <f t="shared" si="23"/>
        <v>0</v>
      </c>
      <c r="S307" s="46">
        <f t="shared" si="23"/>
        <v>1468033.6</v>
      </c>
      <c r="T307" s="46">
        <f>M307-S307</f>
        <v>1131966.4000000004</v>
      </c>
      <c r="U307" s="65"/>
      <c r="V307" s="69"/>
      <c r="W307" s="69">
        <f>+S307/Q307</f>
        <v>0.56462830769230765</v>
      </c>
      <c r="Y307" s="46">
        <f t="shared" si="27"/>
        <v>692354.84</v>
      </c>
    </row>
    <row r="308" spans="1:25" ht="24.75" x14ac:dyDescent="0.25">
      <c r="A308" s="38">
        <v>2</v>
      </c>
      <c r="B308" s="38">
        <v>16217</v>
      </c>
      <c r="C308" s="84" t="s">
        <v>406</v>
      </c>
      <c r="D308" s="38"/>
      <c r="E308" s="15" t="s">
        <v>84</v>
      </c>
      <c r="F308" s="46">
        <v>770000</v>
      </c>
      <c r="G308" s="46">
        <v>227843.55</v>
      </c>
      <c r="H308" s="46">
        <v>0</v>
      </c>
      <c r="I308" s="46">
        <v>0</v>
      </c>
      <c r="J308" s="46">
        <v>770000</v>
      </c>
      <c r="K308" s="46">
        <f t="shared" si="24"/>
        <v>770000</v>
      </c>
      <c r="L308" s="25"/>
      <c r="M308" s="94">
        <f t="shared" si="25"/>
        <v>770000</v>
      </c>
      <c r="N308" s="46">
        <f>+M308</f>
        <v>770000</v>
      </c>
      <c r="O308" s="46">
        <f>+N308-M308</f>
        <v>0</v>
      </c>
      <c r="P308" s="46"/>
      <c r="Q308" s="46">
        <f t="shared" ref="Q308:Q371" si="28">+M308</f>
        <v>770000</v>
      </c>
      <c r="R308" s="46">
        <f t="shared" si="23"/>
        <v>0</v>
      </c>
      <c r="S308" s="46">
        <f t="shared" si="23"/>
        <v>0</v>
      </c>
      <c r="T308" s="46">
        <f t="shared" ref="T308:T371" si="29">M308-S308</f>
        <v>770000</v>
      </c>
      <c r="U308" s="65"/>
      <c r="V308" s="69"/>
      <c r="W308" s="69">
        <f>+S308/Q308</f>
        <v>0</v>
      </c>
      <c r="Y308" s="46">
        <f t="shared" si="27"/>
        <v>227843.55</v>
      </c>
    </row>
    <row r="309" spans="1:25" ht="36.75" x14ac:dyDescent="0.25">
      <c r="A309" s="38">
        <v>3</v>
      </c>
      <c r="B309" s="38">
        <v>16219</v>
      </c>
      <c r="C309" s="84" t="s">
        <v>407</v>
      </c>
      <c r="D309" s="38"/>
      <c r="E309" s="15" t="s">
        <v>84</v>
      </c>
      <c r="F309" s="46">
        <v>4045000</v>
      </c>
      <c r="G309" s="46">
        <v>1205206.19</v>
      </c>
      <c r="H309" s="46">
        <v>0</v>
      </c>
      <c r="I309" s="46">
        <v>3648263.27</v>
      </c>
      <c r="J309" s="46">
        <v>396736.73</v>
      </c>
      <c r="K309" s="46">
        <f t="shared" si="24"/>
        <v>396736.73</v>
      </c>
      <c r="L309" s="25"/>
      <c r="M309" s="94">
        <f t="shared" si="25"/>
        <v>4045000</v>
      </c>
      <c r="N309" s="46">
        <f>+M309</f>
        <v>4045000</v>
      </c>
      <c r="O309" s="46">
        <f>+N309-M309</f>
        <v>0</v>
      </c>
      <c r="P309" s="46"/>
      <c r="Q309" s="46">
        <f t="shared" si="28"/>
        <v>4045000</v>
      </c>
      <c r="R309" s="46">
        <f t="shared" si="23"/>
        <v>0</v>
      </c>
      <c r="S309" s="46">
        <f>+I309+125407.26</f>
        <v>3773670.53</v>
      </c>
      <c r="T309" s="46">
        <f t="shared" si="29"/>
        <v>271329.4700000002</v>
      </c>
      <c r="U309" s="65"/>
      <c r="V309" s="69"/>
      <c r="W309" s="69">
        <f>+S309/Q309</f>
        <v>0.93292225710754018</v>
      </c>
      <c r="Y309" s="46">
        <f t="shared" si="27"/>
        <v>1205206.19</v>
      </c>
    </row>
    <row r="310" spans="1:25" ht="24.75" x14ac:dyDescent="0.25">
      <c r="A310" s="38">
        <v>4</v>
      </c>
      <c r="B310" s="38">
        <v>16220</v>
      </c>
      <c r="C310" s="84" t="s">
        <v>408</v>
      </c>
      <c r="D310" s="38"/>
      <c r="E310" s="15" t="s">
        <v>84</v>
      </c>
      <c r="F310" s="46">
        <v>5500000</v>
      </c>
      <c r="G310" s="46">
        <v>1641310.36</v>
      </c>
      <c r="H310" s="46">
        <v>0</v>
      </c>
      <c r="I310" s="46">
        <v>2134239.54</v>
      </c>
      <c r="J310" s="46">
        <v>3365760.46</v>
      </c>
      <c r="K310" s="46">
        <f t="shared" si="24"/>
        <v>3365760.46</v>
      </c>
      <c r="L310" s="25"/>
      <c r="M310" s="94">
        <f t="shared" si="25"/>
        <v>5500000</v>
      </c>
      <c r="N310" s="46">
        <f>+M310</f>
        <v>5500000</v>
      </c>
      <c r="O310" s="46">
        <f>+N310-M310</f>
        <v>0</v>
      </c>
      <c r="P310" s="46"/>
      <c r="Q310" s="46">
        <f t="shared" si="28"/>
        <v>5500000</v>
      </c>
      <c r="R310" s="46">
        <f t="shared" si="23"/>
        <v>0</v>
      </c>
      <c r="S310" s="46">
        <f>+I310</f>
        <v>2134239.54</v>
      </c>
      <c r="T310" s="46">
        <f t="shared" si="29"/>
        <v>3365760.46</v>
      </c>
      <c r="U310" s="65"/>
      <c r="V310" s="69"/>
      <c r="W310" s="69">
        <f>+S310/Q310</f>
        <v>0.38804355272727276</v>
      </c>
      <c r="Y310" s="46">
        <f t="shared" si="27"/>
        <v>1641310.36</v>
      </c>
    </row>
    <row r="311" spans="1:25" ht="36.75" x14ac:dyDescent="0.25">
      <c r="A311" s="38">
        <v>5</v>
      </c>
      <c r="B311" s="38">
        <v>16223</v>
      </c>
      <c r="C311" s="84" t="s">
        <v>411</v>
      </c>
      <c r="D311" s="38"/>
      <c r="E311" s="15" t="s">
        <v>84</v>
      </c>
      <c r="F311" s="46">
        <v>3359000</v>
      </c>
      <c r="G311" s="46">
        <v>1004161.57</v>
      </c>
      <c r="H311" s="46">
        <v>0</v>
      </c>
      <c r="I311" s="46">
        <v>2524478</v>
      </c>
      <c r="J311" s="46">
        <v>834522</v>
      </c>
      <c r="K311" s="46">
        <f t="shared" si="24"/>
        <v>834522</v>
      </c>
      <c r="L311" s="25"/>
      <c r="M311" s="94">
        <f t="shared" si="25"/>
        <v>3359000</v>
      </c>
      <c r="N311" s="46">
        <f>+M311</f>
        <v>3359000</v>
      </c>
      <c r="O311" s="46">
        <f>+N311-M311</f>
        <v>0</v>
      </c>
      <c r="P311" s="46"/>
      <c r="Q311" s="46">
        <f t="shared" si="28"/>
        <v>3359000</v>
      </c>
      <c r="R311" s="46">
        <f t="shared" si="23"/>
        <v>0</v>
      </c>
      <c r="S311" s="46">
        <f t="shared" si="23"/>
        <v>2524478</v>
      </c>
      <c r="T311" s="46">
        <f t="shared" si="29"/>
        <v>834522</v>
      </c>
      <c r="U311" s="65"/>
      <c r="V311" s="69"/>
      <c r="W311" s="69">
        <f>+S311/Q311</f>
        <v>0.75155641559988096</v>
      </c>
      <c r="Y311" s="46">
        <f t="shared" si="27"/>
        <v>1004161.57</v>
      </c>
    </row>
    <row r="312" spans="1:25" ht="15" hidden="1" customHeight="1" outlineLevel="1" x14ac:dyDescent="0.25">
      <c r="A312" s="38"/>
      <c r="B312" s="38"/>
      <c r="C312" s="85"/>
      <c r="D312" s="38">
        <v>1590</v>
      </c>
      <c r="E312" s="15" t="s">
        <v>12</v>
      </c>
      <c r="F312" s="46">
        <v>575000.00000000012</v>
      </c>
      <c r="G312" s="46"/>
      <c r="H312" s="46">
        <v>0</v>
      </c>
      <c r="I312" s="46">
        <v>452116.45999999996</v>
      </c>
      <c r="J312" s="46">
        <v>122883.54000000015</v>
      </c>
      <c r="K312" s="46">
        <f t="shared" si="24"/>
        <v>122883.54000000015</v>
      </c>
      <c r="L312" s="25"/>
      <c r="M312" s="94">
        <f t="shared" si="25"/>
        <v>575000.00000000012</v>
      </c>
      <c r="N312" s="46"/>
      <c r="O312" s="46"/>
      <c r="P312" s="46"/>
      <c r="Q312" s="46">
        <f t="shared" si="28"/>
        <v>575000.00000000012</v>
      </c>
      <c r="R312" s="46">
        <f t="shared" si="23"/>
        <v>0</v>
      </c>
      <c r="S312" s="46">
        <f t="shared" si="23"/>
        <v>452116.45999999996</v>
      </c>
      <c r="T312" s="46">
        <f t="shared" si="29"/>
        <v>122883.54000000015</v>
      </c>
      <c r="U312" s="65"/>
      <c r="V312" s="69"/>
      <c r="W312" s="69"/>
      <c r="Y312" s="46">
        <f t="shared" si="27"/>
        <v>0</v>
      </c>
    </row>
    <row r="313" spans="1:25" ht="15" hidden="1" customHeight="1" outlineLevel="1" x14ac:dyDescent="0.25">
      <c r="A313" s="38"/>
      <c r="B313" s="38"/>
      <c r="C313" s="85"/>
      <c r="D313" s="38">
        <v>1321</v>
      </c>
      <c r="E313" s="15" t="s">
        <v>107</v>
      </c>
      <c r="F313" s="46">
        <v>125000</v>
      </c>
      <c r="G313" s="46"/>
      <c r="H313" s="46">
        <v>0</v>
      </c>
      <c r="I313" s="46">
        <v>80400.800000000003</v>
      </c>
      <c r="J313" s="46">
        <v>44599.199999999997</v>
      </c>
      <c r="K313" s="46">
        <f t="shared" si="24"/>
        <v>44599.199999999997</v>
      </c>
      <c r="L313" s="25"/>
      <c r="M313" s="94">
        <f t="shared" si="25"/>
        <v>125000</v>
      </c>
      <c r="N313" s="46"/>
      <c r="O313" s="46"/>
      <c r="P313" s="46"/>
      <c r="Q313" s="46">
        <f t="shared" si="28"/>
        <v>125000</v>
      </c>
      <c r="R313" s="46">
        <f t="shared" si="23"/>
        <v>0</v>
      </c>
      <c r="S313" s="46">
        <f t="shared" si="23"/>
        <v>80400.800000000003</v>
      </c>
      <c r="T313" s="46">
        <f t="shared" si="29"/>
        <v>44599.199999999997</v>
      </c>
      <c r="U313" s="65"/>
      <c r="V313" s="69"/>
      <c r="W313" s="69"/>
      <c r="Y313" s="46">
        <f t="shared" si="27"/>
        <v>0</v>
      </c>
    </row>
    <row r="314" spans="1:25" ht="15" hidden="1" customHeight="1" outlineLevel="1" x14ac:dyDescent="0.25">
      <c r="A314" s="38"/>
      <c r="B314" s="38"/>
      <c r="C314" s="85"/>
      <c r="D314" s="38">
        <v>1322</v>
      </c>
      <c r="E314" s="15" t="s">
        <v>108</v>
      </c>
      <c r="F314" s="46">
        <v>460000.00000000006</v>
      </c>
      <c r="G314" s="46"/>
      <c r="H314" s="46">
        <v>0</v>
      </c>
      <c r="I314" s="46">
        <v>172657.9</v>
      </c>
      <c r="J314" s="46">
        <v>287342.10000000009</v>
      </c>
      <c r="K314" s="46">
        <f t="shared" si="24"/>
        <v>287342.10000000009</v>
      </c>
      <c r="L314" s="25"/>
      <c r="M314" s="94">
        <f t="shared" si="25"/>
        <v>460000.00000000006</v>
      </c>
      <c r="N314" s="46"/>
      <c r="O314" s="46"/>
      <c r="P314" s="46"/>
      <c r="Q314" s="46">
        <f t="shared" si="28"/>
        <v>460000.00000000006</v>
      </c>
      <c r="R314" s="46">
        <f t="shared" si="23"/>
        <v>0</v>
      </c>
      <c r="S314" s="46">
        <f t="shared" si="23"/>
        <v>172657.9</v>
      </c>
      <c r="T314" s="46">
        <f t="shared" si="29"/>
        <v>287342.10000000009</v>
      </c>
      <c r="U314" s="65"/>
      <c r="V314" s="69"/>
      <c r="W314" s="69"/>
      <c r="Y314" s="46">
        <f t="shared" si="27"/>
        <v>0</v>
      </c>
    </row>
    <row r="315" spans="1:25" ht="15" hidden="1" customHeight="1" outlineLevel="1" x14ac:dyDescent="0.25">
      <c r="A315" s="38"/>
      <c r="B315" s="38"/>
      <c r="C315" s="85"/>
      <c r="D315" s="38">
        <v>3981</v>
      </c>
      <c r="E315" s="15" t="s">
        <v>110</v>
      </c>
      <c r="F315" s="46">
        <v>125000</v>
      </c>
      <c r="G315" s="46"/>
      <c r="H315" s="46">
        <v>0</v>
      </c>
      <c r="I315" s="46">
        <v>27030.719999999998</v>
      </c>
      <c r="J315" s="46">
        <v>97969.279999999999</v>
      </c>
      <c r="K315" s="46">
        <f t="shared" si="24"/>
        <v>97969.279999999999</v>
      </c>
      <c r="L315" s="25"/>
      <c r="M315" s="94">
        <f t="shared" si="25"/>
        <v>125000</v>
      </c>
      <c r="N315" s="46"/>
      <c r="O315" s="46"/>
      <c r="P315" s="46"/>
      <c r="Q315" s="46">
        <f t="shared" si="28"/>
        <v>125000</v>
      </c>
      <c r="R315" s="46">
        <f t="shared" si="23"/>
        <v>0</v>
      </c>
      <c r="S315" s="46">
        <f t="shared" si="23"/>
        <v>27030.719999999998</v>
      </c>
      <c r="T315" s="46">
        <f t="shared" si="29"/>
        <v>97969.279999999999</v>
      </c>
      <c r="U315" s="65"/>
      <c r="V315" s="69"/>
      <c r="W315" s="69"/>
      <c r="Y315" s="46">
        <f t="shared" si="27"/>
        <v>0</v>
      </c>
    </row>
    <row r="316" spans="1:25" ht="15" hidden="1" customHeight="1" outlineLevel="1" x14ac:dyDescent="0.25">
      <c r="A316" s="38"/>
      <c r="B316" s="38"/>
      <c r="C316" s="85"/>
      <c r="D316" s="38">
        <v>3982</v>
      </c>
      <c r="E316" s="15" t="s">
        <v>98</v>
      </c>
      <c r="F316" s="46">
        <v>359999.99999999994</v>
      </c>
      <c r="G316" s="46"/>
      <c r="H316" s="46">
        <v>0</v>
      </c>
      <c r="I316" s="46">
        <v>210534.95</v>
      </c>
      <c r="J316" s="46">
        <v>149465.04999999993</v>
      </c>
      <c r="K316" s="46">
        <f t="shared" si="24"/>
        <v>149465.04999999993</v>
      </c>
      <c r="L316" s="25"/>
      <c r="M316" s="94">
        <f t="shared" si="25"/>
        <v>359999.99999999994</v>
      </c>
      <c r="N316" s="46"/>
      <c r="O316" s="46"/>
      <c r="P316" s="46"/>
      <c r="Q316" s="46">
        <f t="shared" si="28"/>
        <v>359999.99999999994</v>
      </c>
      <c r="R316" s="46">
        <f t="shared" si="23"/>
        <v>0</v>
      </c>
      <c r="S316" s="46">
        <f t="shared" si="23"/>
        <v>210534.95</v>
      </c>
      <c r="T316" s="46">
        <f t="shared" si="29"/>
        <v>149465.04999999993</v>
      </c>
      <c r="U316" s="65"/>
      <c r="V316" s="69"/>
      <c r="W316" s="69"/>
      <c r="Y316" s="46">
        <f t="shared" si="27"/>
        <v>0</v>
      </c>
    </row>
    <row r="317" spans="1:25" collapsed="1" x14ac:dyDescent="0.25">
      <c r="A317" s="38">
        <v>6</v>
      </c>
      <c r="B317" s="38">
        <v>16224</v>
      </c>
      <c r="C317" s="85" t="s">
        <v>247</v>
      </c>
      <c r="D317" s="38"/>
      <c r="E317" s="15" t="s">
        <v>84</v>
      </c>
      <c r="F317" s="46">
        <v>586999.99</v>
      </c>
      <c r="G317" s="46">
        <v>172849.9</v>
      </c>
      <c r="H317" s="46">
        <v>0</v>
      </c>
      <c r="I317" s="46">
        <v>547317.77</v>
      </c>
      <c r="J317" s="46">
        <v>39682.219999999972</v>
      </c>
      <c r="K317" s="46">
        <f t="shared" si="24"/>
        <v>39682.219999999972</v>
      </c>
      <c r="L317" s="25"/>
      <c r="M317" s="94">
        <f t="shared" si="25"/>
        <v>586999.99</v>
      </c>
      <c r="N317" s="46">
        <f>+M317</f>
        <v>586999.99</v>
      </c>
      <c r="O317" s="46">
        <f>+N317-M317</f>
        <v>0</v>
      </c>
      <c r="P317" s="46"/>
      <c r="Q317" s="46">
        <f t="shared" si="28"/>
        <v>586999.99</v>
      </c>
      <c r="R317" s="46">
        <f t="shared" si="23"/>
        <v>0</v>
      </c>
      <c r="S317" s="46">
        <f t="shared" si="23"/>
        <v>547317.77</v>
      </c>
      <c r="T317" s="46">
        <f t="shared" si="29"/>
        <v>39682.219999999972</v>
      </c>
      <c r="U317" s="65"/>
      <c r="V317" s="69">
        <v>7.0000000000000007E-2</v>
      </c>
      <c r="W317" s="69">
        <f>+S317/Q317</f>
        <v>0.93239826119928904</v>
      </c>
      <c r="Y317" s="46">
        <f t="shared" si="27"/>
        <v>172849.9</v>
      </c>
    </row>
    <row r="318" spans="1:25" ht="24.75" x14ac:dyDescent="0.25">
      <c r="A318" s="38">
        <v>7</v>
      </c>
      <c r="B318" s="38">
        <v>16225</v>
      </c>
      <c r="C318" s="86" t="s">
        <v>412</v>
      </c>
      <c r="D318" s="38"/>
      <c r="E318" s="15" t="s">
        <v>84</v>
      </c>
      <c r="F318" s="46">
        <v>365000</v>
      </c>
      <c r="G318" s="46">
        <v>102735</v>
      </c>
      <c r="H318" s="46">
        <v>0</v>
      </c>
      <c r="I318" s="46">
        <v>192871.61000000002</v>
      </c>
      <c r="J318" s="46">
        <v>172128.38999999998</v>
      </c>
      <c r="K318" s="46">
        <f t="shared" si="24"/>
        <v>172128.38999999998</v>
      </c>
      <c r="L318" s="25"/>
      <c r="M318" s="94">
        <f t="shared" si="25"/>
        <v>365000</v>
      </c>
      <c r="N318" s="46">
        <f>+M318</f>
        <v>365000</v>
      </c>
      <c r="O318" s="46">
        <f>+N318-M318</f>
        <v>0</v>
      </c>
      <c r="P318" s="46"/>
      <c r="Q318" s="46">
        <f t="shared" si="28"/>
        <v>365000</v>
      </c>
      <c r="R318" s="46">
        <f t="shared" si="23"/>
        <v>0</v>
      </c>
      <c r="S318" s="46">
        <f t="shared" si="23"/>
        <v>192871.61000000002</v>
      </c>
      <c r="T318" s="46">
        <f t="shared" si="29"/>
        <v>172128.38999999998</v>
      </c>
      <c r="U318" s="65"/>
      <c r="V318" s="69"/>
      <c r="W318" s="69">
        <f>+S318/Q318</f>
        <v>0.52841536986301374</v>
      </c>
      <c r="Y318" s="46">
        <f t="shared" si="27"/>
        <v>102735</v>
      </c>
    </row>
    <row r="319" spans="1:25" ht="15" hidden="1" customHeight="1" outlineLevel="1" x14ac:dyDescent="0.25">
      <c r="A319" s="38"/>
      <c r="B319" s="38"/>
      <c r="C319" s="85"/>
      <c r="D319" s="38">
        <v>3850</v>
      </c>
      <c r="E319" s="15" t="s">
        <v>40</v>
      </c>
      <c r="F319" s="46">
        <v>0</v>
      </c>
      <c r="G319" s="46"/>
      <c r="H319" s="46">
        <v>0</v>
      </c>
      <c r="I319" s="46">
        <v>0</v>
      </c>
      <c r="J319" s="46">
        <v>0</v>
      </c>
      <c r="K319" s="46">
        <f t="shared" si="24"/>
        <v>0</v>
      </c>
      <c r="L319" s="25"/>
      <c r="M319" s="94">
        <f t="shared" si="25"/>
        <v>0</v>
      </c>
      <c r="N319" s="46"/>
      <c r="O319" s="46"/>
      <c r="P319" s="46"/>
      <c r="Q319" s="46">
        <f t="shared" si="28"/>
        <v>0</v>
      </c>
      <c r="R319" s="46">
        <f t="shared" si="23"/>
        <v>0</v>
      </c>
      <c r="S319" s="46">
        <f t="shared" si="23"/>
        <v>0</v>
      </c>
      <c r="T319" s="46">
        <f t="shared" si="29"/>
        <v>0</v>
      </c>
      <c r="U319" s="65"/>
      <c r="V319" s="69"/>
      <c r="W319" s="69"/>
      <c r="Y319" s="46">
        <f t="shared" si="27"/>
        <v>0</v>
      </c>
    </row>
    <row r="320" spans="1:25" ht="15" hidden="1" customHeight="1" outlineLevel="1" x14ac:dyDescent="0.25">
      <c r="A320" s="38"/>
      <c r="B320" s="38"/>
      <c r="C320" s="85"/>
      <c r="D320" s="38">
        <v>4412</v>
      </c>
      <c r="E320" s="15" t="s">
        <v>45</v>
      </c>
      <c r="F320" s="46">
        <v>51797.820000000007</v>
      </c>
      <c r="G320" s="46"/>
      <c r="H320" s="46">
        <v>0</v>
      </c>
      <c r="I320" s="46">
        <v>51367</v>
      </c>
      <c r="J320" s="46">
        <v>430.82000000000698</v>
      </c>
      <c r="K320" s="46">
        <f t="shared" si="24"/>
        <v>430.82000000000698</v>
      </c>
      <c r="L320" s="25"/>
      <c r="M320" s="94">
        <f t="shared" si="25"/>
        <v>51797.820000000007</v>
      </c>
      <c r="N320" s="46"/>
      <c r="O320" s="46"/>
      <c r="P320" s="46"/>
      <c r="Q320" s="46">
        <f t="shared" si="28"/>
        <v>51797.820000000007</v>
      </c>
      <c r="R320" s="46">
        <f t="shared" si="23"/>
        <v>0</v>
      </c>
      <c r="S320" s="46">
        <f t="shared" si="23"/>
        <v>51367</v>
      </c>
      <c r="T320" s="46">
        <f t="shared" si="29"/>
        <v>430.82000000000698</v>
      </c>
      <c r="U320" s="65"/>
      <c r="V320" s="69"/>
      <c r="W320" s="69"/>
      <c r="Y320" s="46">
        <f t="shared" si="27"/>
        <v>0</v>
      </c>
    </row>
    <row r="321" spans="1:25" collapsed="1" x14ac:dyDescent="0.25">
      <c r="A321" s="38">
        <v>8</v>
      </c>
      <c r="B321" s="38">
        <v>16227</v>
      </c>
      <c r="C321" s="85" t="s">
        <v>248</v>
      </c>
      <c r="D321" s="38"/>
      <c r="E321" s="15" t="s">
        <v>84</v>
      </c>
      <c r="F321" s="46">
        <v>0</v>
      </c>
      <c r="G321" s="46"/>
      <c r="H321" s="46">
        <v>0</v>
      </c>
      <c r="I321" s="46">
        <v>0</v>
      </c>
      <c r="J321" s="46">
        <v>0</v>
      </c>
      <c r="K321" s="46">
        <f t="shared" si="24"/>
        <v>0</v>
      </c>
      <c r="L321" s="25"/>
      <c r="M321" s="94">
        <v>500000</v>
      </c>
      <c r="N321" s="46">
        <f>+M321</f>
        <v>500000</v>
      </c>
      <c r="O321" s="46">
        <f>+N321-M321</f>
        <v>0</v>
      </c>
      <c r="P321" s="46"/>
      <c r="Q321" s="46">
        <f t="shared" si="28"/>
        <v>500000</v>
      </c>
      <c r="R321" s="46">
        <f t="shared" si="23"/>
        <v>0</v>
      </c>
      <c r="S321" s="94">
        <v>500000</v>
      </c>
      <c r="T321" s="46">
        <f t="shared" si="29"/>
        <v>0</v>
      </c>
      <c r="U321" s="65"/>
      <c r="V321" s="69"/>
      <c r="W321" s="69">
        <v>0</v>
      </c>
      <c r="Y321" s="46">
        <f t="shared" si="27"/>
        <v>0</v>
      </c>
    </row>
    <row r="322" spans="1:25" ht="15" hidden="1" customHeight="1" outlineLevel="1" x14ac:dyDescent="0.25">
      <c r="A322" s="38"/>
      <c r="B322" s="38"/>
      <c r="C322" s="85"/>
      <c r="D322" s="38">
        <v>3290</v>
      </c>
      <c r="E322" s="15" t="s">
        <v>29</v>
      </c>
      <c r="F322" s="46">
        <v>13920</v>
      </c>
      <c r="G322" s="46"/>
      <c r="H322" s="46">
        <v>0</v>
      </c>
      <c r="I322" s="46">
        <v>0</v>
      </c>
      <c r="J322" s="46">
        <v>13920</v>
      </c>
      <c r="K322" s="46">
        <f t="shared" si="24"/>
        <v>13920</v>
      </c>
      <c r="L322" s="25"/>
      <c r="M322" s="94">
        <f t="shared" si="25"/>
        <v>13920</v>
      </c>
      <c r="N322" s="46"/>
      <c r="O322" s="46"/>
      <c r="P322" s="46"/>
      <c r="Q322" s="46">
        <f t="shared" si="28"/>
        <v>13920</v>
      </c>
      <c r="R322" s="46">
        <f t="shared" si="23"/>
        <v>0</v>
      </c>
      <c r="S322" s="94">
        <f t="shared" si="23"/>
        <v>0</v>
      </c>
      <c r="T322" s="46">
        <f t="shared" si="29"/>
        <v>13920</v>
      </c>
      <c r="U322" s="65"/>
      <c r="V322" s="69"/>
      <c r="W322" s="69">
        <f t="shared" ref="W322:W380" si="30">+S322/Q322</f>
        <v>0</v>
      </c>
      <c r="Y322" s="46">
        <f t="shared" si="27"/>
        <v>0</v>
      </c>
    </row>
    <row r="323" spans="1:25" collapsed="1" x14ac:dyDescent="0.25">
      <c r="A323" s="38">
        <v>9</v>
      </c>
      <c r="B323" s="38">
        <v>16024</v>
      </c>
      <c r="C323" s="85" t="s">
        <v>253</v>
      </c>
      <c r="D323" s="38">
        <v>2420</v>
      </c>
      <c r="E323" s="15" t="s">
        <v>15</v>
      </c>
      <c r="F323" s="46">
        <v>0</v>
      </c>
      <c r="G323" s="46"/>
      <c r="H323" s="46">
        <v>0</v>
      </c>
      <c r="I323" s="46">
        <v>0</v>
      </c>
      <c r="J323" s="46">
        <v>0</v>
      </c>
      <c r="K323" s="46">
        <f t="shared" si="24"/>
        <v>0</v>
      </c>
      <c r="L323" s="25"/>
      <c r="M323" s="60">
        <v>1000000</v>
      </c>
      <c r="N323" s="60">
        <v>1000000</v>
      </c>
      <c r="O323" s="46">
        <f>+N323-M323</f>
        <v>0</v>
      </c>
      <c r="P323" s="46"/>
      <c r="Q323" s="46">
        <f t="shared" si="28"/>
        <v>1000000</v>
      </c>
      <c r="R323" s="46">
        <f t="shared" si="23"/>
        <v>0</v>
      </c>
      <c r="S323" s="94">
        <f t="shared" si="23"/>
        <v>0</v>
      </c>
      <c r="T323" s="46">
        <f t="shared" si="29"/>
        <v>1000000</v>
      </c>
      <c r="U323" s="65"/>
      <c r="V323" s="69"/>
      <c r="W323" s="69">
        <v>0</v>
      </c>
      <c r="Y323" s="46">
        <f t="shared" si="27"/>
        <v>0</v>
      </c>
    </row>
    <row r="324" spans="1:25" ht="15" hidden="1" customHeight="1" outlineLevel="1" x14ac:dyDescent="0.25">
      <c r="A324" s="38"/>
      <c r="B324" s="38"/>
      <c r="C324" s="85"/>
      <c r="D324" s="38">
        <v>2410</v>
      </c>
      <c r="E324" s="15" t="s">
        <v>119</v>
      </c>
      <c r="F324" s="46">
        <v>0</v>
      </c>
      <c r="G324" s="46"/>
      <c r="H324" s="46">
        <v>0</v>
      </c>
      <c r="I324" s="46">
        <v>0</v>
      </c>
      <c r="J324" s="46">
        <v>0</v>
      </c>
      <c r="K324" s="46">
        <f t="shared" si="24"/>
        <v>0</v>
      </c>
      <c r="L324" s="25"/>
      <c r="M324" s="94">
        <f t="shared" si="25"/>
        <v>0</v>
      </c>
      <c r="N324" s="46"/>
      <c r="O324" s="46"/>
      <c r="P324" s="46"/>
      <c r="Q324" s="46">
        <f t="shared" si="28"/>
        <v>0</v>
      </c>
      <c r="R324" s="46">
        <f t="shared" si="23"/>
        <v>0</v>
      </c>
      <c r="S324" s="46">
        <f t="shared" si="23"/>
        <v>0</v>
      </c>
      <c r="T324" s="46">
        <f t="shared" si="29"/>
        <v>0</v>
      </c>
      <c r="U324" s="65"/>
      <c r="V324" s="69"/>
      <c r="W324" s="69" t="e">
        <f t="shared" si="30"/>
        <v>#DIV/0!</v>
      </c>
      <c r="Y324" s="46">
        <f t="shared" si="27"/>
        <v>0</v>
      </c>
    </row>
    <row r="325" spans="1:25" ht="15" hidden="1" customHeight="1" outlineLevel="1" x14ac:dyDescent="0.25">
      <c r="A325" s="38"/>
      <c r="B325" s="38"/>
      <c r="C325" s="85"/>
      <c r="D325" s="38">
        <v>2420</v>
      </c>
      <c r="E325" s="15" t="s">
        <v>15</v>
      </c>
      <c r="F325" s="46">
        <v>400</v>
      </c>
      <c r="G325" s="46"/>
      <c r="H325" s="46">
        <v>0</v>
      </c>
      <c r="I325" s="46">
        <v>400</v>
      </c>
      <c r="J325" s="46">
        <v>0</v>
      </c>
      <c r="K325" s="46">
        <f t="shared" si="24"/>
        <v>0</v>
      </c>
      <c r="L325" s="25"/>
      <c r="M325" s="94">
        <f t="shared" si="25"/>
        <v>400</v>
      </c>
      <c r="N325" s="46"/>
      <c r="O325" s="46"/>
      <c r="P325" s="46"/>
      <c r="Q325" s="46">
        <f t="shared" si="28"/>
        <v>400</v>
      </c>
      <c r="R325" s="46">
        <f t="shared" si="23"/>
        <v>0</v>
      </c>
      <c r="S325" s="46">
        <f t="shared" si="23"/>
        <v>400</v>
      </c>
      <c r="T325" s="46">
        <f t="shared" si="29"/>
        <v>0</v>
      </c>
      <c r="U325" s="65"/>
      <c r="V325" s="69"/>
      <c r="W325" s="69">
        <f t="shared" si="30"/>
        <v>1</v>
      </c>
      <c r="Y325" s="46">
        <f t="shared" si="27"/>
        <v>0</v>
      </c>
    </row>
    <row r="326" spans="1:25" ht="15" hidden="1" customHeight="1" outlineLevel="1" x14ac:dyDescent="0.25">
      <c r="A326" s="38"/>
      <c r="B326" s="38"/>
      <c r="C326" s="85"/>
      <c r="D326" s="38">
        <v>2470</v>
      </c>
      <c r="E326" s="15" t="s">
        <v>88</v>
      </c>
      <c r="F326" s="46">
        <v>900</v>
      </c>
      <c r="G326" s="46"/>
      <c r="H326" s="46">
        <v>0</v>
      </c>
      <c r="I326" s="46">
        <v>860</v>
      </c>
      <c r="J326" s="46">
        <v>40</v>
      </c>
      <c r="K326" s="46">
        <f t="shared" si="24"/>
        <v>40</v>
      </c>
      <c r="L326" s="25"/>
      <c r="M326" s="94">
        <f t="shared" si="25"/>
        <v>900</v>
      </c>
      <c r="N326" s="46"/>
      <c r="O326" s="46"/>
      <c r="P326" s="46"/>
      <c r="Q326" s="46">
        <f t="shared" si="28"/>
        <v>900</v>
      </c>
      <c r="R326" s="46">
        <f t="shared" si="23"/>
        <v>0</v>
      </c>
      <c r="S326" s="46">
        <f t="shared" si="23"/>
        <v>860</v>
      </c>
      <c r="T326" s="46">
        <f t="shared" si="29"/>
        <v>40</v>
      </c>
      <c r="U326" s="65"/>
      <c r="V326" s="69"/>
      <c r="W326" s="69">
        <f t="shared" si="30"/>
        <v>0.9555555555555556</v>
      </c>
      <c r="Y326" s="46">
        <f t="shared" si="27"/>
        <v>0</v>
      </c>
    </row>
    <row r="327" spans="1:25" ht="15" hidden="1" customHeight="1" outlineLevel="1" x14ac:dyDescent="0.25">
      <c r="A327" s="38"/>
      <c r="B327" s="38"/>
      <c r="C327" s="85"/>
      <c r="D327" s="38">
        <v>3290</v>
      </c>
      <c r="E327" s="15" t="s">
        <v>29</v>
      </c>
      <c r="F327" s="46">
        <v>4060</v>
      </c>
      <c r="G327" s="46"/>
      <c r="H327" s="46">
        <v>2610</v>
      </c>
      <c r="I327" s="46">
        <v>0</v>
      </c>
      <c r="J327" s="46">
        <v>4060</v>
      </c>
      <c r="K327" s="46">
        <f t="shared" si="24"/>
        <v>4060</v>
      </c>
      <c r="L327" s="25"/>
      <c r="M327" s="94">
        <f t="shared" si="25"/>
        <v>4060</v>
      </c>
      <c r="N327" s="46"/>
      <c r="O327" s="46"/>
      <c r="P327" s="46"/>
      <c r="Q327" s="46">
        <f t="shared" si="28"/>
        <v>4060</v>
      </c>
      <c r="R327" s="46">
        <f t="shared" si="23"/>
        <v>2610</v>
      </c>
      <c r="S327" s="46">
        <f t="shared" si="23"/>
        <v>0</v>
      </c>
      <c r="T327" s="46">
        <f t="shared" si="29"/>
        <v>4060</v>
      </c>
      <c r="U327" s="65"/>
      <c r="V327" s="69"/>
      <c r="W327" s="69">
        <f t="shared" si="30"/>
        <v>0</v>
      </c>
      <c r="Y327" s="46">
        <f t="shared" si="27"/>
        <v>0</v>
      </c>
    </row>
    <row r="328" spans="1:25" ht="15" hidden="1" customHeight="1" outlineLevel="1" x14ac:dyDescent="0.25">
      <c r="A328" s="38"/>
      <c r="B328" s="38"/>
      <c r="C328" s="85"/>
      <c r="D328" s="38">
        <v>3850</v>
      </c>
      <c r="E328" s="15" t="s">
        <v>40</v>
      </c>
      <c r="F328" s="46">
        <v>11960.199999999999</v>
      </c>
      <c r="G328" s="46"/>
      <c r="H328" s="46">
        <v>0</v>
      </c>
      <c r="I328" s="46">
        <v>11960.2</v>
      </c>
      <c r="J328" s="46">
        <v>0</v>
      </c>
      <c r="K328" s="46">
        <f t="shared" si="24"/>
        <v>0</v>
      </c>
      <c r="L328" s="25"/>
      <c r="M328" s="94">
        <f t="shared" si="25"/>
        <v>11960.199999999999</v>
      </c>
      <c r="N328" s="46"/>
      <c r="O328" s="46"/>
      <c r="P328" s="46"/>
      <c r="Q328" s="46">
        <f t="shared" si="28"/>
        <v>11960.199999999999</v>
      </c>
      <c r="R328" s="46">
        <f t="shared" si="23"/>
        <v>0</v>
      </c>
      <c r="S328" s="46">
        <f t="shared" si="23"/>
        <v>11960.2</v>
      </c>
      <c r="T328" s="46">
        <f t="shared" si="29"/>
        <v>0</v>
      </c>
      <c r="U328" s="65"/>
      <c r="V328" s="69"/>
      <c r="W328" s="69">
        <f t="shared" si="30"/>
        <v>1.0000000000000002</v>
      </c>
      <c r="Y328" s="46">
        <f t="shared" si="27"/>
        <v>0</v>
      </c>
    </row>
    <row r="329" spans="1:25" ht="15" hidden="1" customHeight="1" outlineLevel="1" x14ac:dyDescent="0.25">
      <c r="A329" s="38"/>
      <c r="B329" s="38"/>
      <c r="C329" s="85"/>
      <c r="D329" s="38">
        <v>4412</v>
      </c>
      <c r="E329" s="15" t="s">
        <v>45</v>
      </c>
      <c r="F329" s="46">
        <v>32347.24</v>
      </c>
      <c r="G329" s="46"/>
      <c r="H329" s="46">
        <v>0</v>
      </c>
      <c r="I329" s="46">
        <v>32340.799999999999</v>
      </c>
      <c r="J329" s="46">
        <v>6.4400000000023283</v>
      </c>
      <c r="K329" s="46">
        <f t="shared" si="24"/>
        <v>6.4400000000023283</v>
      </c>
      <c r="L329" s="25"/>
      <c r="M329" s="94">
        <f t="shared" si="25"/>
        <v>32347.24</v>
      </c>
      <c r="N329" s="46"/>
      <c r="O329" s="46"/>
      <c r="P329" s="46"/>
      <c r="Q329" s="46">
        <f t="shared" si="28"/>
        <v>32347.24</v>
      </c>
      <c r="R329" s="46">
        <f t="shared" si="23"/>
        <v>0</v>
      </c>
      <c r="S329" s="46">
        <f t="shared" si="23"/>
        <v>32340.799999999999</v>
      </c>
      <c r="T329" s="46">
        <f t="shared" si="29"/>
        <v>6.4400000000023283</v>
      </c>
      <c r="U329" s="65"/>
      <c r="V329" s="69"/>
      <c r="W329" s="69">
        <f t="shared" si="30"/>
        <v>0.99980091037133301</v>
      </c>
      <c r="Y329" s="46">
        <f t="shared" si="27"/>
        <v>0</v>
      </c>
    </row>
    <row r="330" spans="1:25" ht="24.75" collapsed="1" x14ac:dyDescent="0.25">
      <c r="A330" s="38">
        <v>10</v>
      </c>
      <c r="B330" s="38">
        <v>16021</v>
      </c>
      <c r="C330" s="84" t="s">
        <v>466</v>
      </c>
      <c r="D330" s="38"/>
      <c r="E330" s="15" t="s">
        <v>84</v>
      </c>
      <c r="F330" s="46">
        <v>715720.59000000008</v>
      </c>
      <c r="G330" s="46"/>
      <c r="H330" s="46">
        <v>0</v>
      </c>
      <c r="I330" s="46">
        <v>0</v>
      </c>
      <c r="J330" s="46">
        <v>715720.59000000008</v>
      </c>
      <c r="K330" s="46">
        <f t="shared" si="24"/>
        <v>715720.59000000008</v>
      </c>
      <c r="L330" s="25"/>
      <c r="M330" s="60">
        <f t="shared" si="25"/>
        <v>715720.59000000008</v>
      </c>
      <c r="N330" s="46">
        <f>+M330</f>
        <v>715720.59000000008</v>
      </c>
      <c r="O330" s="46">
        <f>+N330-M330</f>
        <v>0</v>
      </c>
      <c r="P330" s="46"/>
      <c r="Q330" s="46">
        <f t="shared" si="28"/>
        <v>715720.59000000008</v>
      </c>
      <c r="R330" s="46">
        <f>+H330</f>
        <v>0</v>
      </c>
      <c r="S330" s="46">
        <f>+I330</f>
        <v>0</v>
      </c>
      <c r="T330" s="46">
        <f t="shared" si="29"/>
        <v>715720.59000000008</v>
      </c>
      <c r="U330" s="65"/>
      <c r="V330" s="69"/>
      <c r="W330" s="69">
        <f t="shared" si="30"/>
        <v>0</v>
      </c>
      <c r="Y330" s="46">
        <f t="shared" si="27"/>
        <v>0</v>
      </c>
    </row>
    <row r="331" spans="1:25" x14ac:dyDescent="0.25">
      <c r="A331" s="38">
        <v>11</v>
      </c>
      <c r="B331" s="38">
        <v>16022</v>
      </c>
      <c r="C331" s="85" t="s">
        <v>255</v>
      </c>
      <c r="D331" s="38"/>
      <c r="E331" s="15" t="s">
        <v>84</v>
      </c>
      <c r="F331" s="46">
        <v>350000</v>
      </c>
      <c r="G331" s="46"/>
      <c r="H331" s="46">
        <v>0</v>
      </c>
      <c r="I331" s="46">
        <v>340921.88</v>
      </c>
      <c r="J331" s="46">
        <v>9078.1199999999953</v>
      </c>
      <c r="K331" s="46">
        <f t="shared" si="24"/>
        <v>9078.1199999999953</v>
      </c>
      <c r="L331" s="25"/>
      <c r="M331" s="60">
        <f t="shared" si="25"/>
        <v>350000</v>
      </c>
      <c r="N331" s="46">
        <f>+M331</f>
        <v>350000</v>
      </c>
      <c r="O331" s="46">
        <f>+N331-M331</f>
        <v>0</v>
      </c>
      <c r="P331" s="46"/>
      <c r="Q331" s="46">
        <f t="shared" si="28"/>
        <v>350000</v>
      </c>
      <c r="R331" s="46">
        <f t="shared" ref="R331:S382" si="31">+H331</f>
        <v>0</v>
      </c>
      <c r="S331" s="46">
        <f t="shared" si="31"/>
        <v>340921.88</v>
      </c>
      <c r="T331" s="46">
        <f t="shared" si="29"/>
        <v>9078.1199999999953</v>
      </c>
      <c r="U331" s="65"/>
      <c r="V331" s="69"/>
      <c r="W331" s="69">
        <f t="shared" si="30"/>
        <v>0.97406251428571433</v>
      </c>
      <c r="Y331" s="46">
        <f t="shared" si="27"/>
        <v>0</v>
      </c>
    </row>
    <row r="332" spans="1:25" ht="15" hidden="1" customHeight="1" outlineLevel="1" x14ac:dyDescent="0.25">
      <c r="A332" s="38"/>
      <c r="B332" s="38"/>
      <c r="C332" s="85"/>
      <c r="D332" s="38">
        <v>2980</v>
      </c>
      <c r="E332" s="15" t="s">
        <v>77</v>
      </c>
      <c r="F332" s="46">
        <v>1117.58</v>
      </c>
      <c r="G332" s="46"/>
      <c r="H332" s="46">
        <v>0</v>
      </c>
      <c r="I332" s="46">
        <v>1117.58</v>
      </c>
      <c r="J332" s="46">
        <v>0</v>
      </c>
      <c r="K332" s="46">
        <f t="shared" si="24"/>
        <v>0</v>
      </c>
      <c r="L332" s="25"/>
      <c r="M332" s="94">
        <f t="shared" si="25"/>
        <v>1117.58</v>
      </c>
      <c r="N332" s="46"/>
      <c r="O332" s="46"/>
      <c r="P332" s="46"/>
      <c r="Q332" s="46">
        <f t="shared" si="28"/>
        <v>1117.58</v>
      </c>
      <c r="R332" s="46">
        <f t="shared" si="31"/>
        <v>0</v>
      </c>
      <c r="S332" s="46">
        <f t="shared" si="31"/>
        <v>1117.58</v>
      </c>
      <c r="T332" s="46">
        <f t="shared" si="29"/>
        <v>0</v>
      </c>
      <c r="U332" s="65"/>
      <c r="V332" s="69"/>
      <c r="W332" s="69">
        <f t="shared" si="30"/>
        <v>1</v>
      </c>
      <c r="Y332" s="46">
        <f t="shared" si="27"/>
        <v>0</v>
      </c>
    </row>
    <row r="333" spans="1:25" ht="15" hidden="1" customHeight="1" outlineLevel="1" x14ac:dyDescent="0.25">
      <c r="A333" s="38"/>
      <c r="B333" s="38"/>
      <c r="C333" s="85"/>
      <c r="D333" s="38">
        <v>3130</v>
      </c>
      <c r="E333" s="15" t="s">
        <v>24</v>
      </c>
      <c r="F333" s="46">
        <v>145063.57</v>
      </c>
      <c r="G333" s="46"/>
      <c r="H333" s="46">
        <v>0</v>
      </c>
      <c r="I333" s="46">
        <v>127338.77</v>
      </c>
      <c r="J333" s="46">
        <v>17724.800000000003</v>
      </c>
      <c r="K333" s="46">
        <f t="shared" si="24"/>
        <v>17724.800000000003</v>
      </c>
      <c r="L333" s="25"/>
      <c r="M333" s="94">
        <f t="shared" si="25"/>
        <v>145063.57</v>
      </c>
      <c r="N333" s="46"/>
      <c r="O333" s="46"/>
      <c r="P333" s="46"/>
      <c r="Q333" s="46">
        <f t="shared" si="28"/>
        <v>145063.57</v>
      </c>
      <c r="R333" s="46">
        <f t="shared" si="31"/>
        <v>0</v>
      </c>
      <c r="S333" s="46">
        <f t="shared" si="31"/>
        <v>127338.77</v>
      </c>
      <c r="T333" s="46">
        <f t="shared" si="29"/>
        <v>17724.800000000003</v>
      </c>
      <c r="U333" s="65"/>
      <c r="V333" s="69"/>
      <c r="W333" s="69">
        <f t="shared" si="30"/>
        <v>0.87781356821702372</v>
      </c>
      <c r="Y333" s="46">
        <f t="shared" si="27"/>
        <v>0</v>
      </c>
    </row>
    <row r="334" spans="1:25" ht="15" hidden="1" customHeight="1" outlineLevel="1" x14ac:dyDescent="0.25">
      <c r="A334" s="38"/>
      <c r="B334" s="38"/>
      <c r="C334" s="85"/>
      <c r="D334" s="38">
        <v>5690</v>
      </c>
      <c r="E334" s="15" t="s">
        <v>59</v>
      </c>
      <c r="F334" s="46">
        <v>10799.599999999999</v>
      </c>
      <c r="G334" s="46"/>
      <c r="H334" s="46">
        <v>0</v>
      </c>
      <c r="I334" s="46">
        <v>10799.6</v>
      </c>
      <c r="J334" s="46">
        <v>0</v>
      </c>
      <c r="K334" s="46">
        <f t="shared" si="24"/>
        <v>0</v>
      </c>
      <c r="L334" s="25"/>
      <c r="M334" s="94">
        <f t="shared" si="25"/>
        <v>10799.599999999999</v>
      </c>
      <c r="N334" s="46"/>
      <c r="O334" s="46"/>
      <c r="P334" s="46"/>
      <c r="Q334" s="46">
        <f t="shared" si="28"/>
        <v>10799.599999999999</v>
      </c>
      <c r="R334" s="46">
        <f t="shared" si="31"/>
        <v>0</v>
      </c>
      <c r="S334" s="46">
        <f t="shared" si="31"/>
        <v>10799.6</v>
      </c>
      <c r="T334" s="46">
        <f t="shared" si="29"/>
        <v>0</v>
      </c>
      <c r="U334" s="65"/>
      <c r="V334" s="69"/>
      <c r="W334" s="69">
        <f t="shared" si="30"/>
        <v>1.0000000000000002</v>
      </c>
      <c r="Y334" s="46">
        <f t="shared" si="27"/>
        <v>0</v>
      </c>
    </row>
    <row r="335" spans="1:25" ht="15" hidden="1" customHeight="1" outlineLevel="1" x14ac:dyDescent="0.25">
      <c r="A335" s="38"/>
      <c r="B335" s="38"/>
      <c r="C335" s="85"/>
      <c r="D335" s="38">
        <v>2990</v>
      </c>
      <c r="E335" s="15" t="s">
        <v>145</v>
      </c>
      <c r="F335" s="46">
        <v>58000</v>
      </c>
      <c r="G335" s="46"/>
      <c r="H335" s="46">
        <v>0</v>
      </c>
      <c r="I335" s="46">
        <v>58000</v>
      </c>
      <c r="J335" s="46">
        <v>0</v>
      </c>
      <c r="K335" s="46">
        <f t="shared" si="24"/>
        <v>0</v>
      </c>
      <c r="L335" s="25"/>
      <c r="M335" s="94">
        <f t="shared" si="25"/>
        <v>58000</v>
      </c>
      <c r="N335" s="46"/>
      <c r="O335" s="46"/>
      <c r="P335" s="46"/>
      <c r="Q335" s="46">
        <f t="shared" si="28"/>
        <v>58000</v>
      </c>
      <c r="R335" s="46">
        <f t="shared" si="31"/>
        <v>0</v>
      </c>
      <c r="S335" s="46">
        <f t="shared" si="31"/>
        <v>58000</v>
      </c>
      <c r="T335" s="46">
        <f t="shared" si="29"/>
        <v>0</v>
      </c>
      <c r="U335" s="65"/>
      <c r="V335" s="69"/>
      <c r="W335" s="69">
        <f t="shared" si="30"/>
        <v>1</v>
      </c>
      <c r="Y335" s="46">
        <f t="shared" si="27"/>
        <v>0</v>
      </c>
    </row>
    <row r="336" spans="1:25" ht="15" hidden="1" customHeight="1" outlineLevel="1" x14ac:dyDescent="0.25">
      <c r="A336" s="38"/>
      <c r="B336" s="38"/>
      <c r="C336" s="85"/>
      <c r="D336" s="38">
        <v>4412</v>
      </c>
      <c r="E336" s="15" t="s">
        <v>45</v>
      </c>
      <c r="F336" s="46">
        <v>2200</v>
      </c>
      <c r="G336" s="46"/>
      <c r="H336" s="46">
        <v>0</v>
      </c>
      <c r="I336" s="46">
        <v>2200</v>
      </c>
      <c r="J336" s="46">
        <v>0</v>
      </c>
      <c r="K336" s="46">
        <f t="shared" si="24"/>
        <v>0</v>
      </c>
      <c r="L336" s="25"/>
      <c r="M336" s="94">
        <f t="shared" si="25"/>
        <v>2200</v>
      </c>
      <c r="N336" s="46"/>
      <c r="O336" s="46"/>
      <c r="P336" s="46"/>
      <c r="Q336" s="46">
        <f t="shared" si="28"/>
        <v>2200</v>
      </c>
      <c r="R336" s="46">
        <f t="shared" si="31"/>
        <v>0</v>
      </c>
      <c r="S336" s="46">
        <f t="shared" si="31"/>
        <v>2200</v>
      </c>
      <c r="T336" s="46">
        <f t="shared" si="29"/>
        <v>0</v>
      </c>
      <c r="U336" s="65"/>
      <c r="V336" s="69"/>
      <c r="W336" s="69">
        <f t="shared" si="30"/>
        <v>1</v>
      </c>
      <c r="Y336" s="46">
        <f t="shared" si="27"/>
        <v>0</v>
      </c>
    </row>
    <row r="337" spans="1:25" ht="15" hidden="1" customHeight="1" outlineLevel="1" x14ac:dyDescent="0.25">
      <c r="A337" s="38"/>
      <c r="B337" s="38"/>
      <c r="C337" s="85"/>
      <c r="D337" s="38">
        <v>3470</v>
      </c>
      <c r="E337" s="15" t="s">
        <v>33</v>
      </c>
      <c r="F337" s="46">
        <v>4500</v>
      </c>
      <c r="G337" s="46"/>
      <c r="H337" s="46">
        <v>0</v>
      </c>
      <c r="I337" s="46">
        <v>4499.99</v>
      </c>
      <c r="J337" s="46">
        <v>1.0000000000218279E-2</v>
      </c>
      <c r="K337" s="46">
        <f t="shared" si="24"/>
        <v>1.0000000000218279E-2</v>
      </c>
      <c r="L337" s="25"/>
      <c r="M337" s="94">
        <f t="shared" si="25"/>
        <v>4500</v>
      </c>
      <c r="N337" s="46"/>
      <c r="O337" s="46"/>
      <c r="P337" s="46"/>
      <c r="Q337" s="46">
        <f t="shared" si="28"/>
        <v>4500</v>
      </c>
      <c r="R337" s="46">
        <f t="shared" si="31"/>
        <v>0</v>
      </c>
      <c r="S337" s="46">
        <f t="shared" si="31"/>
        <v>4499.99</v>
      </c>
      <c r="T337" s="46">
        <f t="shared" si="29"/>
        <v>1.0000000000218279E-2</v>
      </c>
      <c r="U337" s="65"/>
      <c r="V337" s="69"/>
      <c r="W337" s="69">
        <f t="shared" si="30"/>
        <v>0.99999777777777776</v>
      </c>
      <c r="Y337" s="46">
        <f t="shared" si="27"/>
        <v>0</v>
      </c>
    </row>
    <row r="338" spans="1:25" collapsed="1" x14ac:dyDescent="0.25">
      <c r="A338" s="38">
        <v>12</v>
      </c>
      <c r="B338" s="38">
        <v>16023</v>
      </c>
      <c r="C338" s="85" t="s">
        <v>256</v>
      </c>
      <c r="D338" s="38"/>
      <c r="E338" s="15" t="s">
        <v>84</v>
      </c>
      <c r="F338" s="46">
        <v>250000</v>
      </c>
      <c r="G338" s="46"/>
      <c r="H338" s="46">
        <v>0</v>
      </c>
      <c r="I338" s="46">
        <v>0</v>
      </c>
      <c r="J338" s="46">
        <v>250000</v>
      </c>
      <c r="K338" s="46">
        <f t="shared" si="24"/>
        <v>250000</v>
      </c>
      <c r="L338" s="25"/>
      <c r="M338" s="60">
        <f t="shared" si="25"/>
        <v>250000</v>
      </c>
      <c r="N338" s="46">
        <f>+M338</f>
        <v>250000</v>
      </c>
      <c r="O338" s="46">
        <f>+N338-M338</f>
        <v>0</v>
      </c>
      <c r="P338" s="46"/>
      <c r="Q338" s="46">
        <f t="shared" si="28"/>
        <v>250000</v>
      </c>
      <c r="R338" s="46">
        <f t="shared" si="31"/>
        <v>0</v>
      </c>
      <c r="S338" s="46">
        <f t="shared" si="31"/>
        <v>0</v>
      </c>
      <c r="T338" s="46">
        <f t="shared" si="29"/>
        <v>250000</v>
      </c>
      <c r="U338" s="65"/>
      <c r="V338" s="69"/>
      <c r="W338" s="69">
        <f t="shared" si="30"/>
        <v>0</v>
      </c>
      <c r="Y338" s="46">
        <f t="shared" si="27"/>
        <v>0</v>
      </c>
    </row>
    <row r="339" spans="1:25" ht="15" hidden="1" customHeight="1" outlineLevel="1" x14ac:dyDescent="0.25">
      <c r="A339" s="38"/>
      <c r="B339" s="38"/>
      <c r="C339" s="85"/>
      <c r="D339" s="38">
        <v>2710</v>
      </c>
      <c r="E339" s="15" t="s">
        <v>20</v>
      </c>
      <c r="F339" s="46">
        <v>12180</v>
      </c>
      <c r="G339" s="46"/>
      <c r="H339" s="46">
        <v>5748.96</v>
      </c>
      <c r="I339" s="46">
        <v>0</v>
      </c>
      <c r="J339" s="46">
        <v>12180</v>
      </c>
      <c r="K339" s="46">
        <f t="shared" si="24"/>
        <v>12180</v>
      </c>
      <c r="L339" s="25"/>
      <c r="M339" s="94">
        <f t="shared" si="25"/>
        <v>12180</v>
      </c>
      <c r="N339" s="46"/>
      <c r="O339" s="46"/>
      <c r="P339" s="46"/>
      <c r="Q339" s="46">
        <f t="shared" si="28"/>
        <v>12180</v>
      </c>
      <c r="R339" s="46">
        <f t="shared" si="31"/>
        <v>5748.96</v>
      </c>
      <c r="S339" s="46">
        <f t="shared" si="31"/>
        <v>0</v>
      </c>
      <c r="T339" s="46">
        <f t="shared" si="29"/>
        <v>12180</v>
      </c>
      <c r="U339" s="65"/>
      <c r="V339" s="69"/>
      <c r="W339" s="69">
        <f t="shared" si="30"/>
        <v>0</v>
      </c>
      <c r="Y339" s="46">
        <f t="shared" si="27"/>
        <v>0</v>
      </c>
    </row>
    <row r="340" spans="1:25" ht="15" hidden="1" customHeight="1" outlineLevel="1" x14ac:dyDescent="0.25">
      <c r="A340" s="38"/>
      <c r="B340" s="38"/>
      <c r="C340" s="85"/>
      <c r="D340" s="38">
        <v>2730</v>
      </c>
      <c r="E340" s="15" t="s">
        <v>207</v>
      </c>
      <c r="F340" s="46">
        <v>12941.16</v>
      </c>
      <c r="G340" s="46"/>
      <c r="H340" s="46">
        <v>0</v>
      </c>
      <c r="I340" s="46">
        <v>12941.16</v>
      </c>
      <c r="J340" s="46">
        <v>0</v>
      </c>
      <c r="K340" s="46">
        <f t="shared" si="24"/>
        <v>0</v>
      </c>
      <c r="L340" s="25"/>
      <c r="M340" s="94">
        <f t="shared" si="25"/>
        <v>12941.16</v>
      </c>
      <c r="N340" s="46"/>
      <c r="O340" s="46"/>
      <c r="P340" s="46"/>
      <c r="Q340" s="46">
        <f t="shared" si="28"/>
        <v>12941.16</v>
      </c>
      <c r="R340" s="46">
        <f t="shared" si="31"/>
        <v>0</v>
      </c>
      <c r="S340" s="46">
        <f t="shared" si="31"/>
        <v>12941.16</v>
      </c>
      <c r="T340" s="46">
        <f t="shared" si="29"/>
        <v>0</v>
      </c>
      <c r="U340" s="65"/>
      <c r="V340" s="69"/>
      <c r="W340" s="69">
        <f t="shared" si="30"/>
        <v>1</v>
      </c>
      <c r="Y340" s="46">
        <f t="shared" si="27"/>
        <v>0</v>
      </c>
    </row>
    <row r="341" spans="1:25" ht="15" hidden="1" customHeight="1" outlineLevel="1" x14ac:dyDescent="0.25">
      <c r="A341" s="38"/>
      <c r="B341" s="38"/>
      <c r="C341" s="85"/>
      <c r="D341" s="38">
        <v>2740</v>
      </c>
      <c r="E341" s="15" t="s">
        <v>21</v>
      </c>
      <c r="F341" s="46">
        <v>2329.9</v>
      </c>
      <c r="G341" s="46"/>
      <c r="H341" s="46">
        <v>0</v>
      </c>
      <c r="I341" s="46">
        <v>2329.9</v>
      </c>
      <c r="J341" s="46">
        <v>0</v>
      </c>
      <c r="K341" s="46">
        <f t="shared" si="24"/>
        <v>0</v>
      </c>
      <c r="L341" s="25"/>
      <c r="M341" s="94">
        <f t="shared" si="25"/>
        <v>2329.9</v>
      </c>
      <c r="N341" s="46"/>
      <c r="O341" s="46"/>
      <c r="P341" s="46"/>
      <c r="Q341" s="46">
        <f t="shared" si="28"/>
        <v>2329.9</v>
      </c>
      <c r="R341" s="46">
        <f t="shared" si="31"/>
        <v>0</v>
      </c>
      <c r="S341" s="46">
        <f t="shared" si="31"/>
        <v>2329.9</v>
      </c>
      <c r="T341" s="46">
        <f t="shared" si="29"/>
        <v>0</v>
      </c>
      <c r="U341" s="65"/>
      <c r="V341" s="69"/>
      <c r="W341" s="69">
        <f t="shared" si="30"/>
        <v>1</v>
      </c>
      <c r="Y341" s="46">
        <f t="shared" si="27"/>
        <v>0</v>
      </c>
    </row>
    <row r="342" spans="1:25" collapsed="1" x14ac:dyDescent="0.25">
      <c r="A342" s="38">
        <v>13</v>
      </c>
      <c r="B342" s="38">
        <v>16025</v>
      </c>
      <c r="C342" s="85" t="s">
        <v>257</v>
      </c>
      <c r="D342" s="38"/>
      <c r="E342" s="15" t="s">
        <v>84</v>
      </c>
      <c r="F342" s="46">
        <v>850000</v>
      </c>
      <c r="G342" s="46"/>
      <c r="H342" s="46">
        <v>0</v>
      </c>
      <c r="I342" s="46">
        <v>0</v>
      </c>
      <c r="J342" s="46">
        <v>850000</v>
      </c>
      <c r="K342" s="46">
        <f t="shared" si="24"/>
        <v>850000</v>
      </c>
      <c r="L342" s="25"/>
      <c r="M342" s="60">
        <f t="shared" si="25"/>
        <v>850000</v>
      </c>
      <c r="N342" s="46">
        <f>+M342</f>
        <v>850000</v>
      </c>
      <c r="O342" s="46">
        <f>+N342-M342</f>
        <v>0</v>
      </c>
      <c r="P342" s="46"/>
      <c r="Q342" s="46">
        <f t="shared" si="28"/>
        <v>850000</v>
      </c>
      <c r="R342" s="46">
        <f t="shared" si="31"/>
        <v>0</v>
      </c>
      <c r="S342" s="46">
        <f t="shared" si="31"/>
        <v>0</v>
      </c>
      <c r="T342" s="46">
        <f t="shared" si="29"/>
        <v>850000</v>
      </c>
      <c r="U342" s="65"/>
      <c r="V342" s="69"/>
      <c r="W342" s="69">
        <f t="shared" si="30"/>
        <v>0</v>
      </c>
      <c r="Y342" s="46">
        <f t="shared" si="27"/>
        <v>0</v>
      </c>
    </row>
    <row r="343" spans="1:25" ht="15" hidden="1" customHeight="1" outlineLevel="1" x14ac:dyDescent="0.25">
      <c r="A343" s="38"/>
      <c r="B343" s="38"/>
      <c r="C343" s="85"/>
      <c r="D343" s="38">
        <v>2530</v>
      </c>
      <c r="E343" s="15" t="s">
        <v>111</v>
      </c>
      <c r="F343" s="46">
        <v>3000</v>
      </c>
      <c r="G343" s="46"/>
      <c r="H343" s="46">
        <v>0</v>
      </c>
      <c r="I343" s="46">
        <v>0</v>
      </c>
      <c r="J343" s="46">
        <v>3000</v>
      </c>
      <c r="K343" s="46">
        <f t="shared" si="24"/>
        <v>3000</v>
      </c>
      <c r="L343" s="25"/>
      <c r="M343" s="94">
        <f t="shared" si="25"/>
        <v>3000</v>
      </c>
      <c r="N343" s="46"/>
      <c r="O343" s="46"/>
      <c r="P343" s="46"/>
      <c r="Q343" s="46">
        <f t="shared" si="28"/>
        <v>3000</v>
      </c>
      <c r="R343" s="46">
        <f t="shared" si="31"/>
        <v>0</v>
      </c>
      <c r="S343" s="46">
        <f t="shared" si="31"/>
        <v>0</v>
      </c>
      <c r="T343" s="46">
        <f t="shared" si="29"/>
        <v>3000</v>
      </c>
      <c r="U343" s="65"/>
      <c r="V343" s="69"/>
      <c r="W343" s="69">
        <f t="shared" si="30"/>
        <v>0</v>
      </c>
      <c r="Y343" s="46">
        <f t="shared" si="27"/>
        <v>0</v>
      </c>
    </row>
    <row r="344" spans="1:25" ht="15" hidden="1" customHeight="1" outlineLevel="1" x14ac:dyDescent="0.25">
      <c r="A344" s="38"/>
      <c r="B344" s="38"/>
      <c r="C344" s="85"/>
      <c r="D344" s="38">
        <v>2730</v>
      </c>
      <c r="E344" s="15" t="s">
        <v>207</v>
      </c>
      <c r="F344" s="46">
        <v>79959.05</v>
      </c>
      <c r="G344" s="46"/>
      <c r="H344" s="46">
        <v>0</v>
      </c>
      <c r="I344" s="46">
        <v>2759.05</v>
      </c>
      <c r="J344" s="46">
        <v>77200</v>
      </c>
      <c r="K344" s="46">
        <f t="shared" si="24"/>
        <v>77200</v>
      </c>
      <c r="L344" s="25"/>
      <c r="M344" s="94">
        <f t="shared" si="25"/>
        <v>79959.05</v>
      </c>
      <c r="N344" s="46"/>
      <c r="O344" s="46"/>
      <c r="P344" s="46"/>
      <c r="Q344" s="46">
        <f t="shared" si="28"/>
        <v>79959.05</v>
      </c>
      <c r="R344" s="46">
        <f t="shared" si="31"/>
        <v>0</v>
      </c>
      <c r="S344" s="46">
        <f t="shared" si="31"/>
        <v>2759.05</v>
      </c>
      <c r="T344" s="46">
        <f t="shared" si="29"/>
        <v>77200</v>
      </c>
      <c r="U344" s="65"/>
      <c r="V344" s="69"/>
      <c r="W344" s="69">
        <f t="shared" si="30"/>
        <v>3.4505787650053375E-2</v>
      </c>
      <c r="Y344" s="46">
        <f t="shared" si="27"/>
        <v>0</v>
      </c>
    </row>
    <row r="345" spans="1:25" ht="15" hidden="1" customHeight="1" outlineLevel="1" x14ac:dyDescent="0.25">
      <c r="A345" s="38"/>
      <c r="B345" s="38"/>
      <c r="C345" s="85"/>
      <c r="D345" s="38">
        <v>3850</v>
      </c>
      <c r="E345" s="15" t="s">
        <v>40</v>
      </c>
      <c r="F345" s="46">
        <v>218683.2</v>
      </c>
      <c r="G345" s="46"/>
      <c r="H345" s="46">
        <v>0</v>
      </c>
      <c r="I345" s="46">
        <v>0</v>
      </c>
      <c r="J345" s="46">
        <v>218683.2</v>
      </c>
      <c r="K345" s="46">
        <f t="shared" si="24"/>
        <v>218683.2</v>
      </c>
      <c r="L345" s="25"/>
      <c r="M345" s="94">
        <f t="shared" si="25"/>
        <v>218683.2</v>
      </c>
      <c r="N345" s="46"/>
      <c r="O345" s="46"/>
      <c r="P345" s="46"/>
      <c r="Q345" s="46">
        <f t="shared" si="28"/>
        <v>218683.2</v>
      </c>
      <c r="R345" s="46">
        <f t="shared" si="31"/>
        <v>0</v>
      </c>
      <c r="S345" s="46">
        <f t="shared" si="31"/>
        <v>0</v>
      </c>
      <c r="T345" s="46">
        <f t="shared" si="29"/>
        <v>218683.2</v>
      </c>
      <c r="U345" s="65"/>
      <c r="V345" s="69"/>
      <c r="W345" s="69">
        <f t="shared" si="30"/>
        <v>0</v>
      </c>
      <c r="Y345" s="46">
        <f t="shared" si="27"/>
        <v>0</v>
      </c>
    </row>
    <row r="346" spans="1:25" ht="15" hidden="1" customHeight="1" outlineLevel="1" x14ac:dyDescent="0.25">
      <c r="A346" s="38"/>
      <c r="B346" s="38"/>
      <c r="C346" s="85"/>
      <c r="D346" s="38">
        <v>4412</v>
      </c>
      <c r="E346" s="15" t="s">
        <v>45</v>
      </c>
      <c r="F346" s="46">
        <v>95965.64</v>
      </c>
      <c r="G346" s="46"/>
      <c r="H346" s="46">
        <v>0</v>
      </c>
      <c r="I346" s="46">
        <v>12445.64</v>
      </c>
      <c r="J346" s="46">
        <v>83520</v>
      </c>
      <c r="K346" s="46">
        <f t="shared" si="24"/>
        <v>83520</v>
      </c>
      <c r="L346" s="25"/>
      <c r="M346" s="94">
        <f t="shared" si="25"/>
        <v>95965.64</v>
      </c>
      <c r="N346" s="46"/>
      <c r="O346" s="46"/>
      <c r="P346" s="46"/>
      <c r="Q346" s="46">
        <f t="shared" si="28"/>
        <v>95965.64</v>
      </c>
      <c r="R346" s="46">
        <f t="shared" si="31"/>
        <v>0</v>
      </c>
      <c r="S346" s="46">
        <f t="shared" si="31"/>
        <v>12445.64</v>
      </c>
      <c r="T346" s="46">
        <f t="shared" si="29"/>
        <v>83520</v>
      </c>
      <c r="U346" s="65"/>
      <c r="V346" s="69"/>
      <c r="W346" s="69">
        <f t="shared" si="30"/>
        <v>0.12968850100931958</v>
      </c>
      <c r="Y346" s="46">
        <f t="shared" si="27"/>
        <v>0</v>
      </c>
    </row>
    <row r="347" spans="1:25" collapsed="1" x14ac:dyDescent="0.25">
      <c r="A347" s="38">
        <v>14</v>
      </c>
      <c r="B347" s="38">
        <v>16026</v>
      </c>
      <c r="C347" s="85" t="s">
        <v>258</v>
      </c>
      <c r="D347" s="38"/>
      <c r="E347" s="15" t="s">
        <v>84</v>
      </c>
      <c r="F347" s="46">
        <v>2000000</v>
      </c>
      <c r="G347" s="46"/>
      <c r="H347" s="46">
        <v>0</v>
      </c>
      <c r="I347" s="46">
        <v>0</v>
      </c>
      <c r="J347" s="46">
        <v>2000000</v>
      </c>
      <c r="K347" s="46">
        <f t="shared" si="24"/>
        <v>2000000</v>
      </c>
      <c r="L347" s="25"/>
      <c r="M347" s="60">
        <f t="shared" si="25"/>
        <v>2000000</v>
      </c>
      <c r="N347" s="46">
        <f>+M347</f>
        <v>2000000</v>
      </c>
      <c r="O347" s="46">
        <f>+N347-M347</f>
        <v>0</v>
      </c>
      <c r="P347" s="46"/>
      <c r="Q347" s="46">
        <f t="shared" si="28"/>
        <v>2000000</v>
      </c>
      <c r="R347" s="46">
        <f t="shared" si="31"/>
        <v>0</v>
      </c>
      <c r="S347" s="46">
        <f t="shared" si="31"/>
        <v>0</v>
      </c>
      <c r="T347" s="46">
        <f t="shared" si="29"/>
        <v>2000000</v>
      </c>
      <c r="U347" s="65"/>
      <c r="V347" s="69"/>
      <c r="W347" s="69">
        <f t="shared" si="30"/>
        <v>0</v>
      </c>
      <c r="Y347" s="46">
        <f t="shared" si="27"/>
        <v>0</v>
      </c>
    </row>
    <row r="348" spans="1:25" ht="15" hidden="1" customHeight="1" outlineLevel="1" x14ac:dyDescent="0.25">
      <c r="A348" s="38"/>
      <c r="B348" s="38"/>
      <c r="C348" s="85"/>
      <c r="D348" s="38">
        <v>5910</v>
      </c>
      <c r="E348" s="15" t="s">
        <v>61</v>
      </c>
      <c r="F348" s="46">
        <v>145000</v>
      </c>
      <c r="G348" s="46"/>
      <c r="H348" s="46">
        <v>0</v>
      </c>
      <c r="I348" s="46">
        <v>0</v>
      </c>
      <c r="J348" s="46">
        <v>145000</v>
      </c>
      <c r="K348" s="46">
        <f t="shared" si="24"/>
        <v>145000</v>
      </c>
      <c r="L348" s="25"/>
      <c r="M348" s="94">
        <f t="shared" si="25"/>
        <v>145000</v>
      </c>
      <c r="N348" s="46"/>
      <c r="O348" s="46"/>
      <c r="P348" s="46"/>
      <c r="Q348" s="46">
        <f t="shared" si="28"/>
        <v>145000</v>
      </c>
      <c r="R348" s="46">
        <f t="shared" si="31"/>
        <v>0</v>
      </c>
      <c r="S348" s="46">
        <f t="shared" si="31"/>
        <v>0</v>
      </c>
      <c r="T348" s="46">
        <f t="shared" si="29"/>
        <v>145000</v>
      </c>
      <c r="U348" s="65"/>
      <c r="V348" s="69"/>
      <c r="W348" s="69">
        <f t="shared" si="30"/>
        <v>0</v>
      </c>
      <c r="Y348" s="46">
        <f t="shared" si="27"/>
        <v>0</v>
      </c>
    </row>
    <row r="349" spans="1:25" collapsed="1" x14ac:dyDescent="0.25">
      <c r="A349" s="38">
        <v>15</v>
      </c>
      <c r="B349" s="38">
        <v>16027</v>
      </c>
      <c r="C349" s="85" t="s">
        <v>259</v>
      </c>
      <c r="D349" s="38"/>
      <c r="E349" s="15" t="s">
        <v>84</v>
      </c>
      <c r="F349" s="46">
        <v>2000000</v>
      </c>
      <c r="G349" s="46"/>
      <c r="H349" s="46">
        <v>0</v>
      </c>
      <c r="I349" s="46">
        <v>0</v>
      </c>
      <c r="J349" s="46">
        <v>2000000</v>
      </c>
      <c r="K349" s="46">
        <f t="shared" si="24"/>
        <v>2000000</v>
      </c>
      <c r="L349" s="25"/>
      <c r="M349" s="60">
        <f t="shared" si="25"/>
        <v>2000000</v>
      </c>
      <c r="N349" s="46">
        <f>+M349</f>
        <v>2000000</v>
      </c>
      <c r="O349" s="46">
        <f>+N349-M349</f>
        <v>0</v>
      </c>
      <c r="P349" s="46"/>
      <c r="Q349" s="46">
        <f t="shared" si="28"/>
        <v>2000000</v>
      </c>
      <c r="R349" s="46">
        <f t="shared" si="31"/>
        <v>0</v>
      </c>
      <c r="S349" s="46">
        <f t="shared" si="31"/>
        <v>0</v>
      </c>
      <c r="T349" s="46">
        <f t="shared" si="29"/>
        <v>2000000</v>
      </c>
      <c r="U349" s="65"/>
      <c r="V349" s="69"/>
      <c r="W349" s="69">
        <f t="shared" si="30"/>
        <v>0</v>
      </c>
      <c r="Y349" s="46">
        <f t="shared" si="27"/>
        <v>0</v>
      </c>
    </row>
    <row r="350" spans="1:25" ht="24.75" x14ac:dyDescent="0.25">
      <c r="A350" s="38">
        <v>16</v>
      </c>
      <c r="B350" s="38">
        <v>16028</v>
      </c>
      <c r="C350" s="84" t="s">
        <v>470</v>
      </c>
      <c r="D350" s="38"/>
      <c r="E350" s="15" t="s">
        <v>84</v>
      </c>
      <c r="F350" s="46">
        <v>3500000</v>
      </c>
      <c r="G350" s="46"/>
      <c r="H350" s="46">
        <v>0</v>
      </c>
      <c r="I350" s="46">
        <v>0</v>
      </c>
      <c r="J350" s="46">
        <v>3500000</v>
      </c>
      <c r="K350" s="46">
        <f t="shared" si="24"/>
        <v>3500000</v>
      </c>
      <c r="L350" s="25"/>
      <c r="M350" s="60">
        <f t="shared" si="25"/>
        <v>3500000</v>
      </c>
      <c r="N350" s="46">
        <f>+M350</f>
        <v>3500000</v>
      </c>
      <c r="O350" s="46">
        <f>+N350-M350</f>
        <v>0</v>
      </c>
      <c r="P350" s="46"/>
      <c r="Q350" s="46">
        <f t="shared" si="28"/>
        <v>3500000</v>
      </c>
      <c r="R350" s="46">
        <f t="shared" si="31"/>
        <v>0</v>
      </c>
      <c r="S350" s="46">
        <f t="shared" si="31"/>
        <v>0</v>
      </c>
      <c r="T350" s="46">
        <f t="shared" si="29"/>
        <v>3500000</v>
      </c>
      <c r="U350" s="65"/>
      <c r="V350" s="69"/>
      <c r="W350" s="69">
        <f t="shared" si="30"/>
        <v>0</v>
      </c>
      <c r="Y350" s="46">
        <f t="shared" si="27"/>
        <v>0</v>
      </c>
    </row>
    <row r="351" spans="1:25" x14ac:dyDescent="0.25">
      <c r="A351" s="38">
        <v>17</v>
      </c>
      <c r="B351" s="38">
        <v>16029</v>
      </c>
      <c r="C351" s="85" t="s">
        <v>261</v>
      </c>
      <c r="D351" s="38"/>
      <c r="E351" s="15" t="s">
        <v>84</v>
      </c>
      <c r="F351" s="46">
        <v>1321418.5699999998</v>
      </c>
      <c r="G351" s="46"/>
      <c r="H351" s="46">
        <v>0</v>
      </c>
      <c r="I351" s="46">
        <v>0</v>
      </c>
      <c r="J351" s="46">
        <v>1321418.5699999998</v>
      </c>
      <c r="K351" s="46">
        <f t="shared" si="24"/>
        <v>1321418.5699999998</v>
      </c>
      <c r="L351" s="25"/>
      <c r="M351" s="60">
        <f t="shared" si="25"/>
        <v>1321418.5699999998</v>
      </c>
      <c r="N351" s="46">
        <f>+M351</f>
        <v>1321418.5699999998</v>
      </c>
      <c r="O351" s="46">
        <f>+N351-M351</f>
        <v>0</v>
      </c>
      <c r="P351" s="46"/>
      <c r="Q351" s="46">
        <f t="shared" si="28"/>
        <v>1321418.5699999998</v>
      </c>
      <c r="R351" s="46">
        <f t="shared" si="31"/>
        <v>0</v>
      </c>
      <c r="S351" s="46">
        <f t="shared" si="31"/>
        <v>0</v>
      </c>
      <c r="T351" s="46">
        <f t="shared" si="29"/>
        <v>1321418.5699999998</v>
      </c>
      <c r="U351" s="65"/>
      <c r="V351" s="69"/>
      <c r="W351" s="69">
        <f t="shared" si="30"/>
        <v>0</v>
      </c>
      <c r="Y351" s="46">
        <f t="shared" si="27"/>
        <v>0</v>
      </c>
    </row>
    <row r="352" spans="1:25" ht="15" hidden="1" customHeight="1" outlineLevel="1" x14ac:dyDescent="0.25">
      <c r="A352" s="38"/>
      <c r="B352" s="38"/>
      <c r="C352" s="85"/>
      <c r="D352" s="38">
        <v>2150</v>
      </c>
      <c r="E352" s="15" t="s">
        <v>118</v>
      </c>
      <c r="F352" s="46">
        <v>0</v>
      </c>
      <c r="G352" s="46"/>
      <c r="H352" s="46">
        <v>0</v>
      </c>
      <c r="I352" s="46">
        <v>0</v>
      </c>
      <c r="J352" s="46">
        <v>0</v>
      </c>
      <c r="K352" s="46">
        <f t="shared" si="24"/>
        <v>0</v>
      </c>
      <c r="L352" s="25"/>
      <c r="M352" s="94">
        <f t="shared" si="25"/>
        <v>0</v>
      </c>
      <c r="N352" s="46"/>
      <c r="O352" s="46"/>
      <c r="P352" s="46"/>
      <c r="Q352" s="46">
        <f t="shared" si="28"/>
        <v>0</v>
      </c>
      <c r="R352" s="46">
        <f t="shared" si="31"/>
        <v>0</v>
      </c>
      <c r="S352" s="46">
        <f t="shared" si="31"/>
        <v>0</v>
      </c>
      <c r="T352" s="46">
        <f t="shared" si="29"/>
        <v>0</v>
      </c>
      <c r="U352" s="65"/>
      <c r="V352" s="69"/>
      <c r="W352" s="69" t="e">
        <f t="shared" si="30"/>
        <v>#DIV/0!</v>
      </c>
      <c r="Y352" s="46">
        <f t="shared" si="27"/>
        <v>0</v>
      </c>
    </row>
    <row r="353" spans="1:25" ht="15" hidden="1" customHeight="1" outlineLevel="1" x14ac:dyDescent="0.25">
      <c r="A353" s="38"/>
      <c r="B353" s="38"/>
      <c r="C353" s="85"/>
      <c r="D353" s="38">
        <v>3340</v>
      </c>
      <c r="E353" s="15" t="s">
        <v>127</v>
      </c>
      <c r="F353" s="46">
        <v>30000</v>
      </c>
      <c r="G353" s="46"/>
      <c r="H353" s="46">
        <v>0</v>
      </c>
      <c r="I353" s="46">
        <v>614</v>
      </c>
      <c r="J353" s="46">
        <v>29386</v>
      </c>
      <c r="K353" s="46">
        <f t="shared" si="24"/>
        <v>29386</v>
      </c>
      <c r="L353" s="25"/>
      <c r="M353" s="94">
        <f t="shared" si="25"/>
        <v>30000</v>
      </c>
      <c r="N353" s="46"/>
      <c r="O353" s="46"/>
      <c r="P353" s="46"/>
      <c r="Q353" s="46">
        <f t="shared" si="28"/>
        <v>30000</v>
      </c>
      <c r="R353" s="46">
        <f t="shared" si="31"/>
        <v>0</v>
      </c>
      <c r="S353" s="46">
        <f t="shared" si="31"/>
        <v>614</v>
      </c>
      <c r="T353" s="46">
        <f t="shared" si="29"/>
        <v>29386</v>
      </c>
      <c r="U353" s="65"/>
      <c r="V353" s="69"/>
      <c r="W353" s="69">
        <f t="shared" si="30"/>
        <v>2.0466666666666668E-2</v>
      </c>
      <c r="Y353" s="46">
        <f t="shared" si="27"/>
        <v>0</v>
      </c>
    </row>
    <row r="354" spans="1:25" ht="15" hidden="1" customHeight="1" outlineLevel="1" x14ac:dyDescent="0.25">
      <c r="A354" s="38"/>
      <c r="B354" s="38"/>
      <c r="C354" s="85"/>
      <c r="D354" s="38">
        <v>3750</v>
      </c>
      <c r="E354" s="15" t="s">
        <v>36</v>
      </c>
      <c r="F354" s="46">
        <v>11500</v>
      </c>
      <c r="G354" s="46"/>
      <c r="H354" s="46">
        <v>0</v>
      </c>
      <c r="I354" s="46">
        <v>690.9</v>
      </c>
      <c r="J354" s="46">
        <v>10809.1</v>
      </c>
      <c r="K354" s="46">
        <f t="shared" si="24"/>
        <v>10809.1</v>
      </c>
      <c r="L354" s="25"/>
      <c r="M354" s="94">
        <f t="shared" si="25"/>
        <v>11500</v>
      </c>
      <c r="N354" s="46"/>
      <c r="O354" s="46"/>
      <c r="P354" s="46"/>
      <c r="Q354" s="46">
        <f t="shared" si="28"/>
        <v>11500</v>
      </c>
      <c r="R354" s="46">
        <f t="shared" si="31"/>
        <v>0</v>
      </c>
      <c r="S354" s="46">
        <f t="shared" si="31"/>
        <v>690.9</v>
      </c>
      <c r="T354" s="46">
        <f t="shared" si="29"/>
        <v>10809.1</v>
      </c>
      <c r="U354" s="65"/>
      <c r="V354" s="69"/>
      <c r="W354" s="69">
        <f t="shared" si="30"/>
        <v>6.0078260869565213E-2</v>
      </c>
      <c r="Y354" s="46">
        <f t="shared" si="27"/>
        <v>0</v>
      </c>
    </row>
    <row r="355" spans="1:25" ht="15" hidden="1" customHeight="1" outlineLevel="1" x14ac:dyDescent="0.25">
      <c r="A355" s="38"/>
      <c r="B355" s="38"/>
      <c r="C355" s="85"/>
      <c r="D355" s="38">
        <v>5150</v>
      </c>
      <c r="E355" s="15" t="s">
        <v>87</v>
      </c>
      <c r="F355" s="46">
        <v>20000</v>
      </c>
      <c r="G355" s="46"/>
      <c r="H355" s="46">
        <v>19754.559999999998</v>
      </c>
      <c r="I355" s="46">
        <v>0</v>
      </c>
      <c r="J355" s="46">
        <v>20000</v>
      </c>
      <c r="K355" s="46">
        <f t="shared" si="24"/>
        <v>20000</v>
      </c>
      <c r="L355" s="25"/>
      <c r="M355" s="94">
        <f t="shared" si="25"/>
        <v>20000</v>
      </c>
      <c r="N355" s="46"/>
      <c r="O355" s="46"/>
      <c r="P355" s="46"/>
      <c r="Q355" s="46">
        <f t="shared" si="28"/>
        <v>20000</v>
      </c>
      <c r="R355" s="46">
        <f t="shared" si="31"/>
        <v>19754.559999999998</v>
      </c>
      <c r="S355" s="46">
        <f t="shared" si="31"/>
        <v>0</v>
      </c>
      <c r="T355" s="46">
        <f t="shared" si="29"/>
        <v>20000</v>
      </c>
      <c r="U355" s="65"/>
      <c r="V355" s="69"/>
      <c r="W355" s="69">
        <f t="shared" si="30"/>
        <v>0</v>
      </c>
      <c r="Y355" s="46">
        <f t="shared" si="27"/>
        <v>0</v>
      </c>
    </row>
    <row r="356" spans="1:25" ht="15" hidden="1" customHeight="1" outlineLevel="1" x14ac:dyDescent="0.25">
      <c r="A356" s="38"/>
      <c r="B356" s="38"/>
      <c r="C356" s="85"/>
      <c r="D356" s="38">
        <v>5230</v>
      </c>
      <c r="E356" s="15" t="s">
        <v>52</v>
      </c>
      <c r="F356" s="46">
        <v>6000</v>
      </c>
      <c r="G356" s="46"/>
      <c r="H356" s="46">
        <v>5800</v>
      </c>
      <c r="I356" s="46">
        <v>0</v>
      </c>
      <c r="J356" s="46">
        <v>6000</v>
      </c>
      <c r="K356" s="46">
        <f t="shared" si="24"/>
        <v>6000</v>
      </c>
      <c r="L356" s="25"/>
      <c r="M356" s="94">
        <f t="shared" si="25"/>
        <v>6000</v>
      </c>
      <c r="N356" s="46"/>
      <c r="O356" s="46"/>
      <c r="P356" s="46"/>
      <c r="Q356" s="46">
        <f t="shared" si="28"/>
        <v>6000</v>
      </c>
      <c r="R356" s="46">
        <f t="shared" si="31"/>
        <v>5800</v>
      </c>
      <c r="S356" s="46">
        <f t="shared" si="31"/>
        <v>0</v>
      </c>
      <c r="T356" s="46">
        <f t="shared" si="29"/>
        <v>6000</v>
      </c>
      <c r="U356" s="65"/>
      <c r="V356" s="69"/>
      <c r="W356" s="69">
        <f t="shared" si="30"/>
        <v>0</v>
      </c>
      <c r="Y356" s="46">
        <f t="shared" si="27"/>
        <v>0</v>
      </c>
    </row>
    <row r="357" spans="1:25" ht="24.75" collapsed="1" x14ac:dyDescent="0.25">
      <c r="A357" s="38">
        <v>18</v>
      </c>
      <c r="B357" s="38">
        <v>16210</v>
      </c>
      <c r="C357" s="84" t="s">
        <v>469</v>
      </c>
      <c r="D357" s="38"/>
      <c r="E357" s="15" t="s">
        <v>84</v>
      </c>
      <c r="F357" s="46">
        <v>750000</v>
      </c>
      <c r="G357" s="46"/>
      <c r="H357" s="46">
        <v>0</v>
      </c>
      <c r="I357" s="46">
        <v>0</v>
      </c>
      <c r="J357" s="46">
        <v>750000</v>
      </c>
      <c r="K357" s="46">
        <f t="shared" si="24"/>
        <v>750000</v>
      </c>
      <c r="L357" s="25"/>
      <c r="M357" s="60">
        <f t="shared" si="25"/>
        <v>750000</v>
      </c>
      <c r="N357" s="46">
        <f>+M357</f>
        <v>750000</v>
      </c>
      <c r="O357" s="46">
        <f>+N357-M357</f>
        <v>0</v>
      </c>
      <c r="P357" s="46"/>
      <c r="Q357" s="46">
        <f t="shared" si="28"/>
        <v>750000</v>
      </c>
      <c r="R357" s="46">
        <f t="shared" si="31"/>
        <v>0</v>
      </c>
      <c r="S357" s="46">
        <f t="shared" si="31"/>
        <v>0</v>
      </c>
      <c r="T357" s="46">
        <f t="shared" si="29"/>
        <v>750000</v>
      </c>
      <c r="U357" s="65"/>
      <c r="V357" s="69"/>
      <c r="W357" s="69">
        <f t="shared" si="30"/>
        <v>0</v>
      </c>
      <c r="Y357" s="46">
        <f t="shared" si="27"/>
        <v>0</v>
      </c>
    </row>
    <row r="358" spans="1:25" ht="36.75" x14ac:dyDescent="0.25">
      <c r="A358" s="38">
        <v>19</v>
      </c>
      <c r="B358" s="38">
        <v>16211</v>
      </c>
      <c r="C358" s="84" t="s">
        <v>468</v>
      </c>
      <c r="D358" s="38"/>
      <c r="E358" s="15" t="s">
        <v>84</v>
      </c>
      <c r="F358" s="46">
        <v>888516.44</v>
      </c>
      <c r="G358" s="46"/>
      <c r="H358" s="46">
        <v>0</v>
      </c>
      <c r="I358" s="46">
        <v>0</v>
      </c>
      <c r="J358" s="46">
        <v>888516.44</v>
      </c>
      <c r="K358" s="46">
        <f t="shared" si="24"/>
        <v>888516.44</v>
      </c>
      <c r="L358" s="25"/>
      <c r="M358" s="60">
        <f t="shared" si="25"/>
        <v>888516.44</v>
      </c>
      <c r="N358" s="46">
        <f>+M358</f>
        <v>888516.44</v>
      </c>
      <c r="O358" s="46">
        <f>+N358-M358</f>
        <v>0</v>
      </c>
      <c r="P358" s="46"/>
      <c r="Q358" s="46">
        <f t="shared" si="28"/>
        <v>888516.44</v>
      </c>
      <c r="R358" s="46">
        <f t="shared" si="31"/>
        <v>0</v>
      </c>
      <c r="S358" s="46">
        <f t="shared" si="31"/>
        <v>0</v>
      </c>
      <c r="T358" s="46">
        <f t="shared" si="29"/>
        <v>888516.44</v>
      </c>
      <c r="U358" s="65"/>
      <c r="V358" s="69"/>
      <c r="W358" s="69">
        <f t="shared" si="30"/>
        <v>0</v>
      </c>
      <c r="Y358" s="46">
        <f t="shared" si="27"/>
        <v>0</v>
      </c>
    </row>
    <row r="359" spans="1:25" ht="36.75" x14ac:dyDescent="0.25">
      <c r="A359" s="38">
        <v>20</v>
      </c>
      <c r="B359" s="38">
        <v>16212</v>
      </c>
      <c r="C359" s="84" t="s">
        <v>467</v>
      </c>
      <c r="D359" s="38"/>
      <c r="E359" s="15" t="s">
        <v>84</v>
      </c>
      <c r="F359" s="46">
        <v>1200000</v>
      </c>
      <c r="G359" s="46"/>
      <c r="H359" s="46">
        <v>0</v>
      </c>
      <c r="I359" s="46">
        <v>0</v>
      </c>
      <c r="J359" s="46">
        <v>1200000</v>
      </c>
      <c r="K359" s="46">
        <f t="shared" si="24"/>
        <v>1200000</v>
      </c>
      <c r="L359" s="25"/>
      <c r="M359" s="60">
        <f t="shared" si="25"/>
        <v>1200000</v>
      </c>
      <c r="N359" s="46">
        <f>+M359</f>
        <v>1200000</v>
      </c>
      <c r="O359" s="46">
        <f>+N359-M359</f>
        <v>0</v>
      </c>
      <c r="P359" s="46"/>
      <c r="Q359" s="46">
        <f t="shared" si="28"/>
        <v>1200000</v>
      </c>
      <c r="R359" s="46">
        <f t="shared" si="31"/>
        <v>0</v>
      </c>
      <c r="S359" s="46">
        <f t="shared" si="31"/>
        <v>0</v>
      </c>
      <c r="T359" s="46">
        <f t="shared" si="29"/>
        <v>1200000</v>
      </c>
      <c r="U359" s="65"/>
      <c r="V359" s="69"/>
      <c r="W359" s="69">
        <f t="shared" si="30"/>
        <v>0</v>
      </c>
      <c r="Y359" s="46">
        <f t="shared" si="27"/>
        <v>0</v>
      </c>
    </row>
    <row r="360" spans="1:25" ht="15" hidden="1" customHeight="1" outlineLevel="1" x14ac:dyDescent="0.25">
      <c r="A360" s="38"/>
      <c r="B360" s="38"/>
      <c r="C360" s="85"/>
      <c r="D360" s="38">
        <v>2150</v>
      </c>
      <c r="E360" s="15" t="s">
        <v>118</v>
      </c>
      <c r="F360" s="46">
        <v>32511.64</v>
      </c>
      <c r="G360" s="46"/>
      <c r="H360" s="46">
        <v>7689.96</v>
      </c>
      <c r="I360" s="46">
        <v>24821.68</v>
      </c>
      <c r="J360" s="46">
        <v>7689.9599999999991</v>
      </c>
      <c r="K360" s="46">
        <f t="shared" ref="K360:K381" si="32">+F360-I360</f>
        <v>7689.9599999999991</v>
      </c>
      <c r="L360" s="25"/>
      <c r="M360" s="94">
        <f t="shared" ref="M360:M382" si="33">+F360</f>
        <v>32511.64</v>
      </c>
      <c r="N360" s="46"/>
      <c r="O360" s="46"/>
      <c r="P360" s="46"/>
      <c r="Q360" s="46">
        <f t="shared" si="28"/>
        <v>32511.64</v>
      </c>
      <c r="R360" s="46">
        <f t="shared" si="31"/>
        <v>7689.96</v>
      </c>
      <c r="S360" s="46">
        <f t="shared" si="31"/>
        <v>24821.68</v>
      </c>
      <c r="T360" s="46">
        <f t="shared" si="29"/>
        <v>7689.9599999999991</v>
      </c>
      <c r="U360" s="65"/>
      <c r="V360" s="69"/>
      <c r="W360" s="69">
        <f t="shared" si="30"/>
        <v>0.76347056008248126</v>
      </c>
      <c r="Y360" s="46">
        <f t="shared" ref="Y360:Y382" si="34">+G360</f>
        <v>0</v>
      </c>
    </row>
    <row r="361" spans="1:25" ht="15" hidden="1" customHeight="1" outlineLevel="1" x14ac:dyDescent="0.25">
      <c r="A361" s="38"/>
      <c r="B361" s="38"/>
      <c r="C361" s="85"/>
      <c r="D361" s="38">
        <v>2440</v>
      </c>
      <c r="E361" s="15" t="s">
        <v>17</v>
      </c>
      <c r="F361" s="46">
        <v>14959.15</v>
      </c>
      <c r="G361" s="46"/>
      <c r="H361" s="46">
        <v>0</v>
      </c>
      <c r="I361" s="46">
        <v>14959.15</v>
      </c>
      <c r="J361" s="46">
        <v>0</v>
      </c>
      <c r="K361" s="46">
        <f t="shared" si="32"/>
        <v>0</v>
      </c>
      <c r="L361" s="25"/>
      <c r="M361" s="94">
        <f t="shared" si="33"/>
        <v>14959.15</v>
      </c>
      <c r="N361" s="46"/>
      <c r="O361" s="46"/>
      <c r="P361" s="46"/>
      <c r="Q361" s="46">
        <f t="shared" si="28"/>
        <v>14959.15</v>
      </c>
      <c r="R361" s="46">
        <f t="shared" si="31"/>
        <v>0</v>
      </c>
      <c r="S361" s="46">
        <f t="shared" si="31"/>
        <v>14959.15</v>
      </c>
      <c r="T361" s="46">
        <f t="shared" si="29"/>
        <v>0</v>
      </c>
      <c r="U361" s="65"/>
      <c r="V361" s="69"/>
      <c r="W361" s="69">
        <f t="shared" si="30"/>
        <v>1</v>
      </c>
      <c r="Y361" s="46">
        <f t="shared" si="34"/>
        <v>0</v>
      </c>
    </row>
    <row r="362" spans="1:25" ht="15" hidden="1" customHeight="1" outlineLevel="1" x14ac:dyDescent="0.25">
      <c r="A362" s="38"/>
      <c r="B362" s="38"/>
      <c r="C362" s="85"/>
      <c r="D362" s="38">
        <v>2460</v>
      </c>
      <c r="E362" s="15" t="s">
        <v>128</v>
      </c>
      <c r="F362" s="46">
        <v>1340</v>
      </c>
      <c r="G362" s="46"/>
      <c r="H362" s="46">
        <v>0</v>
      </c>
      <c r="I362" s="46">
        <v>1335.16</v>
      </c>
      <c r="J362" s="46">
        <v>4.8399999999999181</v>
      </c>
      <c r="K362" s="46">
        <f t="shared" si="32"/>
        <v>4.8399999999999181</v>
      </c>
      <c r="L362" s="25"/>
      <c r="M362" s="94">
        <f t="shared" si="33"/>
        <v>1340</v>
      </c>
      <c r="N362" s="46"/>
      <c r="O362" s="46"/>
      <c r="P362" s="46"/>
      <c r="Q362" s="46">
        <f t="shared" si="28"/>
        <v>1340</v>
      </c>
      <c r="R362" s="46">
        <f t="shared" si="31"/>
        <v>0</v>
      </c>
      <c r="S362" s="46">
        <f t="shared" si="31"/>
        <v>1335.16</v>
      </c>
      <c r="T362" s="46">
        <f t="shared" si="29"/>
        <v>4.8399999999999181</v>
      </c>
      <c r="U362" s="65"/>
      <c r="V362" s="69"/>
      <c r="W362" s="69">
        <f t="shared" si="30"/>
        <v>0.99638805970149258</v>
      </c>
      <c r="Y362" s="46">
        <f t="shared" si="34"/>
        <v>0</v>
      </c>
    </row>
    <row r="363" spans="1:25" ht="15" hidden="1" customHeight="1" outlineLevel="1" x14ac:dyDescent="0.25">
      <c r="A363" s="38"/>
      <c r="B363" s="38"/>
      <c r="C363" s="85"/>
      <c r="D363" s="38">
        <v>2470</v>
      </c>
      <c r="E363" s="15" t="s">
        <v>88</v>
      </c>
      <c r="F363" s="46">
        <v>2650</v>
      </c>
      <c r="G363" s="46"/>
      <c r="H363" s="46">
        <v>1383.64</v>
      </c>
      <c r="I363" s="46">
        <v>1223.01</v>
      </c>
      <c r="J363" s="46">
        <v>1426.99</v>
      </c>
      <c r="K363" s="46">
        <f t="shared" si="32"/>
        <v>1426.99</v>
      </c>
      <c r="L363" s="25"/>
      <c r="M363" s="94">
        <f t="shared" si="33"/>
        <v>2650</v>
      </c>
      <c r="N363" s="46"/>
      <c r="O363" s="46"/>
      <c r="P363" s="46"/>
      <c r="Q363" s="46">
        <f t="shared" si="28"/>
        <v>2650</v>
      </c>
      <c r="R363" s="46">
        <f t="shared" si="31"/>
        <v>1383.64</v>
      </c>
      <c r="S363" s="46">
        <f t="shared" si="31"/>
        <v>1223.01</v>
      </c>
      <c r="T363" s="46">
        <f t="shared" si="29"/>
        <v>1426.99</v>
      </c>
      <c r="U363" s="65"/>
      <c r="V363" s="69"/>
      <c r="W363" s="69">
        <f t="shared" si="30"/>
        <v>0.46151320754716979</v>
      </c>
      <c r="Y363" s="46">
        <f t="shared" si="34"/>
        <v>0</v>
      </c>
    </row>
    <row r="364" spans="1:25" ht="15" hidden="1" customHeight="1" outlineLevel="1" x14ac:dyDescent="0.25">
      <c r="A364" s="38"/>
      <c r="B364" s="38"/>
      <c r="C364" s="85"/>
      <c r="D364" s="38">
        <v>2490</v>
      </c>
      <c r="E364" s="15" t="s">
        <v>123</v>
      </c>
      <c r="F364" s="46">
        <v>10604.65</v>
      </c>
      <c r="G364" s="46"/>
      <c r="H364" s="46">
        <v>7603.72</v>
      </c>
      <c r="I364" s="46">
        <v>2293.3200000000002</v>
      </c>
      <c r="J364" s="46">
        <v>8311.33</v>
      </c>
      <c r="K364" s="46">
        <f t="shared" si="32"/>
        <v>8311.33</v>
      </c>
      <c r="L364" s="25"/>
      <c r="M364" s="94">
        <f t="shared" si="33"/>
        <v>10604.65</v>
      </c>
      <c r="N364" s="46"/>
      <c r="O364" s="46"/>
      <c r="P364" s="46"/>
      <c r="Q364" s="46">
        <f t="shared" si="28"/>
        <v>10604.65</v>
      </c>
      <c r="R364" s="46">
        <f t="shared" si="31"/>
        <v>7603.72</v>
      </c>
      <c r="S364" s="46">
        <f t="shared" si="31"/>
        <v>2293.3200000000002</v>
      </c>
      <c r="T364" s="46">
        <f t="shared" si="29"/>
        <v>8311.33</v>
      </c>
      <c r="U364" s="65"/>
      <c r="V364" s="69"/>
      <c r="W364" s="69">
        <f t="shared" si="30"/>
        <v>0.21625607634386804</v>
      </c>
      <c r="Y364" s="46">
        <f t="shared" si="34"/>
        <v>0</v>
      </c>
    </row>
    <row r="365" spans="1:25" ht="15" hidden="1" customHeight="1" outlineLevel="1" x14ac:dyDescent="0.25">
      <c r="A365" s="38"/>
      <c r="B365" s="38"/>
      <c r="C365" s="85"/>
      <c r="D365" s="38">
        <v>2710</v>
      </c>
      <c r="E365" s="15" t="s">
        <v>20</v>
      </c>
      <c r="F365" s="46">
        <v>2157.6000000000004</v>
      </c>
      <c r="G365" s="46"/>
      <c r="H365" s="46">
        <v>2157.6</v>
      </c>
      <c r="I365" s="46">
        <v>0</v>
      </c>
      <c r="J365" s="46">
        <v>2157.6000000000004</v>
      </c>
      <c r="K365" s="46">
        <f t="shared" si="32"/>
        <v>2157.6000000000004</v>
      </c>
      <c r="L365" s="25"/>
      <c r="M365" s="94">
        <f t="shared" si="33"/>
        <v>2157.6000000000004</v>
      </c>
      <c r="N365" s="46"/>
      <c r="O365" s="46"/>
      <c r="P365" s="46"/>
      <c r="Q365" s="46">
        <f t="shared" si="28"/>
        <v>2157.6000000000004</v>
      </c>
      <c r="R365" s="46">
        <f t="shared" si="31"/>
        <v>2157.6</v>
      </c>
      <c r="S365" s="46">
        <f t="shared" si="31"/>
        <v>0</v>
      </c>
      <c r="T365" s="46">
        <f t="shared" si="29"/>
        <v>2157.6000000000004</v>
      </c>
      <c r="U365" s="65"/>
      <c r="V365" s="69"/>
      <c r="W365" s="69">
        <f t="shared" si="30"/>
        <v>0</v>
      </c>
      <c r="Y365" s="46">
        <f t="shared" si="34"/>
        <v>0</v>
      </c>
    </row>
    <row r="366" spans="1:25" ht="15" hidden="1" customHeight="1" outlineLevel="1" x14ac:dyDescent="0.25">
      <c r="A366" s="38"/>
      <c r="B366" s="38"/>
      <c r="C366" s="85"/>
      <c r="D366" s="38">
        <v>3290</v>
      </c>
      <c r="E366" s="15" t="s">
        <v>29</v>
      </c>
      <c r="F366" s="46">
        <v>8700</v>
      </c>
      <c r="G366" s="46"/>
      <c r="H366" s="46">
        <v>0</v>
      </c>
      <c r="I366" s="46">
        <v>8700</v>
      </c>
      <c r="J366" s="46">
        <v>0</v>
      </c>
      <c r="K366" s="46">
        <f t="shared" si="32"/>
        <v>0</v>
      </c>
      <c r="L366" s="25"/>
      <c r="M366" s="94">
        <f t="shared" si="33"/>
        <v>8700</v>
      </c>
      <c r="N366" s="46"/>
      <c r="O366" s="46"/>
      <c r="P366" s="46"/>
      <c r="Q366" s="46">
        <f t="shared" si="28"/>
        <v>8700</v>
      </c>
      <c r="R366" s="46">
        <f t="shared" si="31"/>
        <v>0</v>
      </c>
      <c r="S366" s="46">
        <f t="shared" si="31"/>
        <v>8700</v>
      </c>
      <c r="T366" s="46">
        <f t="shared" si="29"/>
        <v>0</v>
      </c>
      <c r="U366" s="65"/>
      <c r="V366" s="69"/>
      <c r="W366" s="69">
        <f t="shared" si="30"/>
        <v>1</v>
      </c>
      <c r="Y366" s="46">
        <f t="shared" si="34"/>
        <v>0</v>
      </c>
    </row>
    <row r="367" spans="1:25" ht="15" hidden="1" customHeight="1" outlineLevel="1" x14ac:dyDescent="0.25">
      <c r="A367" s="38"/>
      <c r="B367" s="38"/>
      <c r="C367" s="85"/>
      <c r="D367" s="38">
        <v>3390</v>
      </c>
      <c r="E367" s="15" t="s">
        <v>122</v>
      </c>
      <c r="F367" s="46">
        <v>80620</v>
      </c>
      <c r="G367" s="46"/>
      <c r="H367" s="46">
        <v>9280</v>
      </c>
      <c r="I367" s="46">
        <v>71340</v>
      </c>
      <c r="J367" s="46">
        <v>9280</v>
      </c>
      <c r="K367" s="46">
        <f t="shared" si="32"/>
        <v>9280</v>
      </c>
      <c r="L367" s="25"/>
      <c r="M367" s="94">
        <f t="shared" si="33"/>
        <v>80620</v>
      </c>
      <c r="N367" s="46"/>
      <c r="O367" s="46"/>
      <c r="P367" s="46"/>
      <c r="Q367" s="46">
        <f t="shared" si="28"/>
        <v>80620</v>
      </c>
      <c r="R367" s="46">
        <f t="shared" si="31"/>
        <v>9280</v>
      </c>
      <c r="S367" s="46">
        <f t="shared" si="31"/>
        <v>71340</v>
      </c>
      <c r="T367" s="46">
        <f t="shared" si="29"/>
        <v>9280</v>
      </c>
      <c r="U367" s="65"/>
      <c r="V367" s="69"/>
      <c r="W367" s="69">
        <f t="shared" si="30"/>
        <v>0.8848920863309353</v>
      </c>
      <c r="Y367" s="46">
        <f t="shared" si="34"/>
        <v>0</v>
      </c>
    </row>
    <row r="368" spans="1:25" ht="15" hidden="1" customHeight="1" outlineLevel="1" x14ac:dyDescent="0.25">
      <c r="A368" s="38"/>
      <c r="B368" s="38"/>
      <c r="C368" s="85"/>
      <c r="D368" s="38">
        <v>3820</v>
      </c>
      <c r="E368" s="15" t="s">
        <v>38</v>
      </c>
      <c r="F368" s="46">
        <v>936800.92</v>
      </c>
      <c r="G368" s="46"/>
      <c r="H368" s="46">
        <v>2320</v>
      </c>
      <c r="I368" s="46">
        <v>934480.92</v>
      </c>
      <c r="J368" s="46">
        <v>2320</v>
      </c>
      <c r="K368" s="46">
        <f t="shared" si="32"/>
        <v>2320</v>
      </c>
      <c r="L368" s="25"/>
      <c r="M368" s="94">
        <f t="shared" si="33"/>
        <v>936800.92</v>
      </c>
      <c r="N368" s="46"/>
      <c r="O368" s="46"/>
      <c r="P368" s="46"/>
      <c r="Q368" s="46">
        <f t="shared" si="28"/>
        <v>936800.92</v>
      </c>
      <c r="R368" s="46">
        <f t="shared" si="31"/>
        <v>2320</v>
      </c>
      <c r="S368" s="46">
        <f t="shared" si="31"/>
        <v>934480.92</v>
      </c>
      <c r="T368" s="46">
        <f t="shared" si="29"/>
        <v>2320</v>
      </c>
      <c r="U368" s="65"/>
      <c r="V368" s="69"/>
      <c r="W368" s="69">
        <f t="shared" si="30"/>
        <v>0.99752348663363821</v>
      </c>
      <c r="Y368" s="46">
        <f t="shared" si="34"/>
        <v>0</v>
      </c>
    </row>
    <row r="369" spans="1:25" ht="15" hidden="1" customHeight="1" outlineLevel="1" x14ac:dyDescent="0.25">
      <c r="A369" s="38"/>
      <c r="B369" s="38"/>
      <c r="C369" s="85"/>
      <c r="D369" s="38">
        <v>3850</v>
      </c>
      <c r="E369" s="15" t="s">
        <v>40</v>
      </c>
      <c r="F369" s="46">
        <v>43192.99</v>
      </c>
      <c r="G369" s="46"/>
      <c r="H369" s="46">
        <v>1044</v>
      </c>
      <c r="I369" s="46">
        <v>42148.990000000005</v>
      </c>
      <c r="J369" s="46">
        <v>1043.9999999999927</v>
      </c>
      <c r="K369" s="46">
        <f t="shared" si="32"/>
        <v>1043.9999999999927</v>
      </c>
      <c r="L369" s="25"/>
      <c r="M369" s="94">
        <f t="shared" si="33"/>
        <v>43192.99</v>
      </c>
      <c r="N369" s="46"/>
      <c r="O369" s="46"/>
      <c r="P369" s="46"/>
      <c r="Q369" s="46">
        <f t="shared" si="28"/>
        <v>43192.99</v>
      </c>
      <c r="R369" s="46">
        <f t="shared" si="31"/>
        <v>1044</v>
      </c>
      <c r="S369" s="46">
        <f t="shared" si="31"/>
        <v>42148.990000000005</v>
      </c>
      <c r="T369" s="46">
        <f t="shared" si="29"/>
        <v>1043.9999999999927</v>
      </c>
      <c r="U369" s="65"/>
      <c r="V369" s="69"/>
      <c r="W369" s="69">
        <f t="shared" si="30"/>
        <v>0.9758294112076985</v>
      </c>
      <c r="Y369" s="46">
        <f t="shared" si="34"/>
        <v>0</v>
      </c>
    </row>
    <row r="370" spans="1:25" collapsed="1" x14ac:dyDescent="0.25">
      <c r="A370" s="38">
        <v>21</v>
      </c>
      <c r="B370" s="38">
        <v>16213</v>
      </c>
      <c r="C370" s="85" t="s">
        <v>265</v>
      </c>
      <c r="D370" s="38"/>
      <c r="E370" s="15" t="s">
        <v>84</v>
      </c>
      <c r="F370" s="46">
        <v>1500000</v>
      </c>
      <c r="G370" s="46"/>
      <c r="H370" s="46">
        <v>0</v>
      </c>
      <c r="I370" s="46">
        <v>0</v>
      </c>
      <c r="J370" s="46">
        <v>1500000</v>
      </c>
      <c r="K370" s="46">
        <f t="shared" si="32"/>
        <v>1500000</v>
      </c>
      <c r="L370" s="25"/>
      <c r="M370" s="60">
        <f t="shared" si="33"/>
        <v>1500000</v>
      </c>
      <c r="N370" s="46">
        <f>+M370</f>
        <v>1500000</v>
      </c>
      <c r="O370" s="46">
        <f t="shared" ref="O370:O375" si="35">+N370-M370</f>
        <v>0</v>
      </c>
      <c r="P370" s="46"/>
      <c r="Q370" s="46">
        <f t="shared" si="28"/>
        <v>1500000</v>
      </c>
      <c r="R370" s="46">
        <f t="shared" si="31"/>
        <v>0</v>
      </c>
      <c r="S370" s="46">
        <f t="shared" si="31"/>
        <v>0</v>
      </c>
      <c r="T370" s="46">
        <f t="shared" si="29"/>
        <v>1500000</v>
      </c>
      <c r="U370" s="65"/>
      <c r="V370" s="69"/>
      <c r="W370" s="69">
        <f t="shared" si="30"/>
        <v>0</v>
      </c>
      <c r="Y370" s="46">
        <f t="shared" si="34"/>
        <v>0</v>
      </c>
    </row>
    <row r="371" spans="1:25" x14ac:dyDescent="0.25">
      <c r="A371" s="38">
        <v>22</v>
      </c>
      <c r="B371" s="38">
        <v>16214</v>
      </c>
      <c r="C371" s="85" t="s">
        <v>266</v>
      </c>
      <c r="D371" s="38"/>
      <c r="E371" s="15" t="s">
        <v>84</v>
      </c>
      <c r="F371" s="46">
        <v>800000</v>
      </c>
      <c r="G371" s="46"/>
      <c r="H371" s="46">
        <v>0</v>
      </c>
      <c r="I371" s="46">
        <v>0</v>
      </c>
      <c r="J371" s="46">
        <v>800000</v>
      </c>
      <c r="K371" s="46">
        <f t="shared" si="32"/>
        <v>800000</v>
      </c>
      <c r="L371" s="25"/>
      <c r="M371" s="60">
        <f t="shared" si="33"/>
        <v>800000</v>
      </c>
      <c r="N371" s="46">
        <f>+M371</f>
        <v>800000</v>
      </c>
      <c r="O371" s="46">
        <f t="shared" si="35"/>
        <v>0</v>
      </c>
      <c r="P371" s="46"/>
      <c r="Q371" s="46">
        <f t="shared" si="28"/>
        <v>800000</v>
      </c>
      <c r="R371" s="46">
        <f t="shared" si="31"/>
        <v>0</v>
      </c>
      <c r="S371" s="46">
        <f t="shared" si="31"/>
        <v>0</v>
      </c>
      <c r="T371" s="46">
        <f t="shared" si="29"/>
        <v>800000</v>
      </c>
      <c r="U371" s="65"/>
      <c r="V371" s="69"/>
      <c r="W371" s="69">
        <f t="shared" si="30"/>
        <v>0</v>
      </c>
      <c r="Y371" s="46">
        <f t="shared" si="34"/>
        <v>0</v>
      </c>
    </row>
    <row r="372" spans="1:25" x14ac:dyDescent="0.25">
      <c r="A372" s="38">
        <v>23</v>
      </c>
      <c r="B372" s="38">
        <v>16215</v>
      </c>
      <c r="C372" s="85" t="s">
        <v>267</v>
      </c>
      <c r="D372" s="38"/>
      <c r="E372" s="15" t="s">
        <v>84</v>
      </c>
      <c r="F372" s="46">
        <v>1500000</v>
      </c>
      <c r="G372" s="46"/>
      <c r="H372" s="46">
        <v>0</v>
      </c>
      <c r="I372" s="46">
        <v>0</v>
      </c>
      <c r="J372" s="46">
        <v>1500000</v>
      </c>
      <c r="K372" s="46">
        <f t="shared" si="32"/>
        <v>1500000</v>
      </c>
      <c r="L372" s="25"/>
      <c r="M372" s="94">
        <f t="shared" si="33"/>
        <v>1500000</v>
      </c>
      <c r="N372" s="46">
        <f>+M372</f>
        <v>1500000</v>
      </c>
      <c r="O372" s="46">
        <f t="shared" si="35"/>
        <v>0</v>
      </c>
      <c r="P372" s="46"/>
      <c r="Q372" s="46">
        <f t="shared" ref="Q372:Q381" si="36">+M372</f>
        <v>1500000</v>
      </c>
      <c r="R372" s="46">
        <f t="shared" si="31"/>
        <v>0</v>
      </c>
      <c r="S372" s="46">
        <f t="shared" si="31"/>
        <v>0</v>
      </c>
      <c r="T372" s="46">
        <f t="shared" ref="T372:T381" si="37">M372-S372</f>
        <v>1500000</v>
      </c>
      <c r="U372" s="65"/>
      <c r="V372" s="69"/>
      <c r="W372" s="69">
        <f t="shared" si="30"/>
        <v>0</v>
      </c>
      <c r="Y372" s="46">
        <f t="shared" si="34"/>
        <v>0</v>
      </c>
    </row>
    <row r="373" spans="1:25" x14ac:dyDescent="0.25">
      <c r="A373" s="38">
        <v>24</v>
      </c>
      <c r="B373" s="38">
        <v>16226</v>
      </c>
      <c r="C373" s="85" t="s">
        <v>268</v>
      </c>
      <c r="D373" s="38"/>
      <c r="E373" s="15" t="s">
        <v>84</v>
      </c>
      <c r="F373" s="46">
        <v>1300000</v>
      </c>
      <c r="G373" s="46"/>
      <c r="H373" s="46">
        <v>0</v>
      </c>
      <c r="I373" s="46">
        <v>0</v>
      </c>
      <c r="J373" s="46">
        <v>1300000</v>
      </c>
      <c r="K373" s="46">
        <f t="shared" si="32"/>
        <v>1300000</v>
      </c>
      <c r="L373" s="25"/>
      <c r="M373" s="94">
        <f t="shared" si="33"/>
        <v>1300000</v>
      </c>
      <c r="N373" s="46">
        <f>+M373</f>
        <v>1300000</v>
      </c>
      <c r="O373" s="46">
        <f t="shared" si="35"/>
        <v>0</v>
      </c>
      <c r="P373" s="46"/>
      <c r="Q373" s="46">
        <f t="shared" si="36"/>
        <v>1300000</v>
      </c>
      <c r="R373" s="46">
        <f t="shared" si="31"/>
        <v>0</v>
      </c>
      <c r="S373" s="46">
        <f t="shared" si="31"/>
        <v>0</v>
      </c>
      <c r="T373" s="46">
        <f t="shared" si="37"/>
        <v>1300000</v>
      </c>
      <c r="U373" s="65"/>
      <c r="V373" s="69"/>
      <c r="W373" s="69">
        <f t="shared" si="30"/>
        <v>0</v>
      </c>
      <c r="Y373" s="46">
        <f t="shared" si="34"/>
        <v>0</v>
      </c>
    </row>
    <row r="374" spans="1:25" x14ac:dyDescent="0.25">
      <c r="A374" s="38">
        <v>25</v>
      </c>
      <c r="B374" s="38">
        <v>16229</v>
      </c>
      <c r="C374" s="85" t="s">
        <v>344</v>
      </c>
      <c r="D374" s="38"/>
      <c r="E374" s="15" t="s">
        <v>84</v>
      </c>
      <c r="F374" s="46">
        <v>0</v>
      </c>
      <c r="G374" s="46"/>
      <c r="H374" s="46">
        <v>0</v>
      </c>
      <c r="I374" s="46">
        <v>0</v>
      </c>
      <c r="J374" s="46">
        <v>0</v>
      </c>
      <c r="K374" s="46">
        <f t="shared" si="32"/>
        <v>0</v>
      </c>
      <c r="L374" s="25"/>
      <c r="M374" s="94">
        <f t="shared" si="33"/>
        <v>0</v>
      </c>
      <c r="N374" s="46">
        <f>+M374</f>
        <v>0</v>
      </c>
      <c r="O374" s="46">
        <f t="shared" si="35"/>
        <v>0</v>
      </c>
      <c r="P374" s="46"/>
      <c r="Q374" s="46">
        <f t="shared" si="36"/>
        <v>0</v>
      </c>
      <c r="R374" s="46">
        <f t="shared" si="31"/>
        <v>0</v>
      </c>
      <c r="S374" s="46">
        <f t="shared" si="31"/>
        <v>0</v>
      </c>
      <c r="T374" s="46">
        <f t="shared" si="37"/>
        <v>0</v>
      </c>
      <c r="U374" s="65"/>
      <c r="V374" s="69"/>
      <c r="W374" s="69">
        <v>0</v>
      </c>
      <c r="Y374" s="46">
        <f t="shared" si="34"/>
        <v>0</v>
      </c>
    </row>
    <row r="375" spans="1:25" x14ac:dyDescent="0.25">
      <c r="A375" s="38">
        <v>26</v>
      </c>
      <c r="B375" s="38">
        <v>16228</v>
      </c>
      <c r="C375" s="85" t="s">
        <v>287</v>
      </c>
      <c r="D375" s="38">
        <v>6140</v>
      </c>
      <c r="E375" s="15" t="s">
        <v>84</v>
      </c>
      <c r="F375" s="46">
        <v>495111</v>
      </c>
      <c r="G375" s="46"/>
      <c r="H375" s="46">
        <v>0</v>
      </c>
      <c r="I375" s="46">
        <v>0</v>
      </c>
      <c r="J375" s="46">
        <v>495111</v>
      </c>
      <c r="K375" s="46">
        <f t="shared" si="32"/>
        <v>495111</v>
      </c>
      <c r="L375" s="25"/>
      <c r="M375" s="94">
        <f t="shared" si="33"/>
        <v>495111</v>
      </c>
      <c r="N375" s="60">
        <v>1500000</v>
      </c>
      <c r="O375" s="46">
        <f t="shared" si="35"/>
        <v>1004889</v>
      </c>
      <c r="P375" s="46"/>
      <c r="Q375" s="46">
        <f t="shared" si="36"/>
        <v>495111</v>
      </c>
      <c r="R375" s="46">
        <f t="shared" si="31"/>
        <v>0</v>
      </c>
      <c r="S375" s="46">
        <f t="shared" si="31"/>
        <v>0</v>
      </c>
      <c r="T375" s="46">
        <f t="shared" si="37"/>
        <v>495111</v>
      </c>
      <c r="U375" s="65"/>
      <c r="V375" s="69"/>
      <c r="W375" s="69">
        <f t="shared" si="30"/>
        <v>0</v>
      </c>
      <c r="Y375" s="46">
        <f t="shared" si="34"/>
        <v>0</v>
      </c>
    </row>
    <row r="376" spans="1:25" ht="15" hidden="1" customHeight="1" outlineLevel="1" x14ac:dyDescent="0.25">
      <c r="A376" s="38"/>
      <c r="B376" s="38"/>
      <c r="C376" s="85"/>
      <c r="D376" s="38">
        <v>3290</v>
      </c>
      <c r="E376" s="15" t="s">
        <v>29</v>
      </c>
      <c r="F376" s="46">
        <v>25039.989999999998</v>
      </c>
      <c r="G376" s="46"/>
      <c r="H376" s="46">
        <v>22040</v>
      </c>
      <c r="I376" s="46">
        <v>2999.99</v>
      </c>
      <c r="J376" s="46">
        <v>22040</v>
      </c>
      <c r="K376" s="46">
        <f t="shared" si="32"/>
        <v>22040</v>
      </c>
      <c r="L376" s="25"/>
      <c r="M376" s="94">
        <f t="shared" si="33"/>
        <v>25039.989999999998</v>
      </c>
      <c r="N376" s="46"/>
      <c r="O376" s="46"/>
      <c r="P376" s="46"/>
      <c r="Q376" s="46">
        <f t="shared" si="36"/>
        <v>25039.989999999998</v>
      </c>
      <c r="R376" s="46">
        <f t="shared" si="31"/>
        <v>22040</v>
      </c>
      <c r="S376" s="46">
        <f t="shared" si="31"/>
        <v>2999.99</v>
      </c>
      <c r="T376" s="46">
        <f t="shared" si="37"/>
        <v>22040</v>
      </c>
      <c r="U376" s="65"/>
      <c r="V376" s="69"/>
      <c r="W376" s="69">
        <f t="shared" si="30"/>
        <v>0.11980795519487028</v>
      </c>
      <c r="Y376" s="46">
        <f t="shared" si="34"/>
        <v>0</v>
      </c>
    </row>
    <row r="377" spans="1:25" ht="15" hidden="1" customHeight="1" outlineLevel="1" x14ac:dyDescent="0.25">
      <c r="A377" s="38"/>
      <c r="B377" s="38"/>
      <c r="C377" s="85"/>
      <c r="D377" s="38">
        <v>3610</v>
      </c>
      <c r="E377" s="15" t="s">
        <v>121</v>
      </c>
      <c r="F377" s="46">
        <v>12934</v>
      </c>
      <c r="G377" s="46"/>
      <c r="H377" s="46">
        <v>12909.99</v>
      </c>
      <c r="I377" s="46">
        <v>0</v>
      </c>
      <c r="J377" s="46">
        <v>12934</v>
      </c>
      <c r="K377" s="46">
        <f t="shared" si="32"/>
        <v>12934</v>
      </c>
      <c r="L377" s="25"/>
      <c r="M377" s="94">
        <f t="shared" si="33"/>
        <v>12934</v>
      </c>
      <c r="N377" s="46"/>
      <c r="O377" s="46"/>
      <c r="P377" s="46"/>
      <c r="Q377" s="46">
        <f t="shared" si="36"/>
        <v>12934</v>
      </c>
      <c r="R377" s="46">
        <f t="shared" si="31"/>
        <v>12909.99</v>
      </c>
      <c r="S377" s="46">
        <f t="shared" si="31"/>
        <v>0</v>
      </c>
      <c r="T377" s="46">
        <f t="shared" si="37"/>
        <v>12934</v>
      </c>
      <c r="U377" s="65"/>
      <c r="V377" s="69"/>
      <c r="W377" s="69">
        <f t="shared" si="30"/>
        <v>0</v>
      </c>
      <c r="Y377" s="46">
        <f t="shared" si="34"/>
        <v>0</v>
      </c>
    </row>
    <row r="378" spans="1:25" ht="15" hidden="1" customHeight="1" outlineLevel="1" x14ac:dyDescent="0.25">
      <c r="A378" s="38"/>
      <c r="B378" s="38"/>
      <c r="C378" s="85"/>
      <c r="D378" s="38">
        <v>3850</v>
      </c>
      <c r="E378" s="15" t="s">
        <v>40</v>
      </c>
      <c r="F378" s="46">
        <v>170753.6</v>
      </c>
      <c r="G378" s="46"/>
      <c r="H378" s="46">
        <v>75654.52</v>
      </c>
      <c r="I378" s="46">
        <v>95049.08</v>
      </c>
      <c r="J378" s="46">
        <v>75704.52</v>
      </c>
      <c r="K378" s="46">
        <f t="shared" si="32"/>
        <v>75704.52</v>
      </c>
      <c r="L378" s="25"/>
      <c r="M378" s="94">
        <f t="shared" si="33"/>
        <v>170753.6</v>
      </c>
      <c r="N378" s="46"/>
      <c r="O378" s="46"/>
      <c r="P378" s="46"/>
      <c r="Q378" s="46">
        <f t="shared" si="36"/>
        <v>170753.6</v>
      </c>
      <c r="R378" s="46">
        <f t="shared" si="31"/>
        <v>75654.52</v>
      </c>
      <c r="S378" s="46">
        <f t="shared" si="31"/>
        <v>95049.08</v>
      </c>
      <c r="T378" s="46">
        <f t="shared" si="37"/>
        <v>75704.52</v>
      </c>
      <c r="U378" s="65"/>
      <c r="V378" s="69"/>
      <c r="W378" s="69">
        <f t="shared" si="30"/>
        <v>0.55664466225016629</v>
      </c>
      <c r="Y378" s="46">
        <f t="shared" si="34"/>
        <v>0</v>
      </c>
    </row>
    <row r="379" spans="1:25" collapsed="1" x14ac:dyDescent="0.25">
      <c r="A379" s="38">
        <v>27</v>
      </c>
      <c r="B379" s="38">
        <v>0</v>
      </c>
      <c r="C379" s="85" t="s">
        <v>297</v>
      </c>
      <c r="D379" s="38">
        <v>6140</v>
      </c>
      <c r="E379" s="15" t="s">
        <v>84</v>
      </c>
      <c r="F379" s="46">
        <v>120000</v>
      </c>
      <c r="G379" s="46"/>
      <c r="H379" s="46">
        <v>0</v>
      </c>
      <c r="I379" s="46">
        <v>0</v>
      </c>
      <c r="J379" s="46">
        <v>120000</v>
      </c>
      <c r="K379" s="46">
        <f t="shared" si="32"/>
        <v>120000</v>
      </c>
      <c r="L379" s="25"/>
      <c r="M379" s="94">
        <f t="shared" si="33"/>
        <v>120000</v>
      </c>
      <c r="N379" s="46">
        <f>+M379</f>
        <v>120000</v>
      </c>
      <c r="O379" s="46">
        <f>+N379-M379</f>
        <v>0</v>
      </c>
      <c r="P379" s="46"/>
      <c r="Q379" s="46">
        <f t="shared" si="36"/>
        <v>120000</v>
      </c>
      <c r="R379" s="46">
        <f t="shared" si="31"/>
        <v>0</v>
      </c>
      <c r="S379" s="46">
        <f t="shared" si="31"/>
        <v>0</v>
      </c>
      <c r="T379" s="46">
        <f t="shared" si="37"/>
        <v>120000</v>
      </c>
      <c r="U379" s="65"/>
      <c r="V379" s="69"/>
      <c r="W379" s="69">
        <f t="shared" si="30"/>
        <v>0</v>
      </c>
      <c r="Y379" s="46">
        <f t="shared" si="34"/>
        <v>0</v>
      </c>
    </row>
    <row r="380" spans="1:25" ht="15" hidden="1" customHeight="1" outlineLevel="1" x14ac:dyDescent="0.25">
      <c r="A380" s="38"/>
      <c r="B380" s="38"/>
      <c r="C380" s="85"/>
      <c r="D380" s="38">
        <v>5150</v>
      </c>
      <c r="E380" s="15" t="s">
        <v>87</v>
      </c>
      <c r="F380" s="46">
        <v>0</v>
      </c>
      <c r="G380" s="46"/>
      <c r="H380" s="46">
        <v>0</v>
      </c>
      <c r="I380" s="46">
        <v>0</v>
      </c>
      <c r="J380" s="46">
        <v>0</v>
      </c>
      <c r="K380" s="46">
        <f t="shared" si="32"/>
        <v>0</v>
      </c>
      <c r="L380" s="25"/>
      <c r="M380" s="46">
        <f t="shared" si="33"/>
        <v>0</v>
      </c>
      <c r="N380" s="46"/>
      <c r="O380" s="46"/>
      <c r="P380" s="46"/>
      <c r="Q380" s="46">
        <f t="shared" si="36"/>
        <v>0</v>
      </c>
      <c r="R380" s="46">
        <f t="shared" si="31"/>
        <v>0</v>
      </c>
      <c r="S380" s="46">
        <f t="shared" si="31"/>
        <v>0</v>
      </c>
      <c r="T380" s="46">
        <f t="shared" si="37"/>
        <v>0</v>
      </c>
      <c r="U380" s="65"/>
      <c r="V380" s="69"/>
      <c r="W380" s="69" t="e">
        <f t="shared" si="30"/>
        <v>#DIV/0!</v>
      </c>
      <c r="Y380" s="46">
        <f t="shared" si="34"/>
        <v>0</v>
      </c>
    </row>
    <row r="381" spans="1:25" collapsed="1" x14ac:dyDescent="0.25">
      <c r="A381" s="38">
        <v>28</v>
      </c>
      <c r="B381" s="38">
        <v>16230</v>
      </c>
      <c r="C381" s="85" t="s">
        <v>345</v>
      </c>
      <c r="D381" s="38"/>
      <c r="E381" s="15" t="s">
        <v>84</v>
      </c>
      <c r="F381" s="46">
        <v>0</v>
      </c>
      <c r="G381" s="46"/>
      <c r="H381" s="46">
        <v>0</v>
      </c>
      <c r="I381" s="46">
        <v>0</v>
      </c>
      <c r="J381" s="46">
        <v>0</v>
      </c>
      <c r="K381" s="46">
        <f t="shared" si="32"/>
        <v>0</v>
      </c>
      <c r="L381" s="25"/>
      <c r="M381" s="46">
        <f t="shared" si="33"/>
        <v>0</v>
      </c>
      <c r="N381" s="46"/>
      <c r="O381" s="46">
        <f>+N381-M381</f>
        <v>0</v>
      </c>
      <c r="P381" s="46"/>
      <c r="Q381" s="46">
        <f t="shared" si="36"/>
        <v>0</v>
      </c>
      <c r="R381" s="46">
        <f t="shared" si="31"/>
        <v>0</v>
      </c>
      <c r="S381" s="46">
        <f t="shared" si="31"/>
        <v>0</v>
      </c>
      <c r="T381" s="46">
        <f t="shared" si="37"/>
        <v>0</v>
      </c>
      <c r="U381" s="65"/>
      <c r="V381" s="69"/>
      <c r="W381" s="69">
        <v>0</v>
      </c>
      <c r="Y381" s="46">
        <f t="shared" si="34"/>
        <v>0</v>
      </c>
    </row>
    <row r="382" spans="1:25" ht="15" hidden="1" customHeight="1" outlineLevel="1" x14ac:dyDescent="0.25">
      <c r="B382" s="38"/>
      <c r="C382" s="30"/>
      <c r="D382" s="38">
        <v>3850</v>
      </c>
      <c r="E382" s="15" t="s">
        <v>40</v>
      </c>
      <c r="F382" s="46">
        <v>155610</v>
      </c>
      <c r="G382" s="46"/>
      <c r="H382" s="46">
        <v>36101.519999999997</v>
      </c>
      <c r="I382" s="46">
        <v>0</v>
      </c>
      <c r="J382" s="46">
        <v>155610</v>
      </c>
      <c r="K382" s="46">
        <f>+F382-G382-I382</f>
        <v>155610</v>
      </c>
      <c r="L382" s="25"/>
      <c r="M382" s="46">
        <f t="shared" si="33"/>
        <v>155610</v>
      </c>
      <c r="N382" s="46"/>
      <c r="O382" s="46"/>
      <c r="P382" s="46"/>
      <c r="Q382" s="46"/>
      <c r="R382" s="46">
        <f t="shared" si="31"/>
        <v>36101.519999999997</v>
      </c>
      <c r="S382" s="46">
        <f t="shared" si="31"/>
        <v>0</v>
      </c>
      <c r="T382" s="46">
        <f>+M382-S382</f>
        <v>155610</v>
      </c>
      <c r="U382" s="66"/>
      <c r="Y382" s="46">
        <f t="shared" si="34"/>
        <v>0</v>
      </c>
    </row>
    <row r="383" spans="1:25" collapsed="1" x14ac:dyDescent="0.25">
      <c r="B383" s="23"/>
      <c r="C383" s="22" t="s">
        <v>380</v>
      </c>
      <c r="D383" s="23"/>
      <c r="E383" s="22"/>
      <c r="F383" s="48">
        <v>470790989.70000011</v>
      </c>
      <c r="G383" s="48">
        <f>SUM(G39:G381)</f>
        <v>5736152.6700000009</v>
      </c>
      <c r="H383" s="48">
        <v>9243309.8799999971</v>
      </c>
      <c r="I383" s="48">
        <v>379052377.00999987</v>
      </c>
      <c r="J383" s="48">
        <v>91738612.689999938</v>
      </c>
      <c r="K383" s="48">
        <f>SUM(K39:K382)</f>
        <v>91738612.690000162</v>
      </c>
      <c r="M383" s="95">
        <f>+M379+M375+M374+M373+M372+M371+M370+M359+M358+M357+M351+M350+M349+M347+M342+M338+M331+M330+M323+M318+M317+M311+M310+M309+M308+M307+M381</f>
        <v>37766766.589999996</v>
      </c>
      <c r="N383" s="48">
        <f t="shared" ref="N383:T383" si="38">+N379+N375+N374+N373+N372+N371+N370+N359+N358+N357+N351+N350+N349+N347+N342+N338+N331+N330+N323+N318+N317+N311+N310+N309+N308+N307+N381</f>
        <v>38771655.589999996</v>
      </c>
      <c r="O383" s="48">
        <f t="shared" si="38"/>
        <v>1004889</v>
      </c>
      <c r="P383" s="48">
        <f t="shared" si="38"/>
        <v>0</v>
      </c>
      <c r="Q383" s="48">
        <f t="shared" si="38"/>
        <v>37766766.589999996</v>
      </c>
      <c r="R383" s="48">
        <f t="shared" si="38"/>
        <v>0</v>
      </c>
      <c r="S383" s="95">
        <f t="shared" si="38"/>
        <v>10981532.93</v>
      </c>
      <c r="T383" s="95">
        <f t="shared" si="38"/>
        <v>26785233.659999996</v>
      </c>
      <c r="U383" s="64"/>
      <c r="W383" s="97"/>
      <c r="Y383" s="48">
        <f>+Y379+Y375+Y374+Y373+Y372+Y371+Y370+Y359+Y358+Y357+Y351+Y350+Y349+Y347+Y342+Y338+Y331+Y330+Y323+Y318+Y317+Y311+Y310+Y309+Y308+Y307+Y381</f>
        <v>5046461.41</v>
      </c>
    </row>
    <row r="384" spans="1:25" hidden="1" x14ac:dyDescent="0.25">
      <c r="B384" s="23"/>
      <c r="C384" s="31"/>
      <c r="D384" s="23"/>
      <c r="E384" s="22"/>
      <c r="F384" s="48"/>
      <c r="G384" s="48"/>
      <c r="H384" s="48"/>
      <c r="I384" s="48"/>
      <c r="J384" s="48"/>
      <c r="K384" s="48"/>
      <c r="L384" s="5" t="s">
        <v>441</v>
      </c>
      <c r="M384" s="43">
        <f>SUM(M307:M381)</f>
        <v>42228656.090000004</v>
      </c>
      <c r="R384" s="43">
        <f>SUM(R307:R381)</f>
        <v>175996.95</v>
      </c>
      <c r="S384" s="43">
        <f>SUM(S307:S381)</f>
        <v>13956289.650000002</v>
      </c>
      <c r="T384" s="43">
        <f>SUM(T307:T381)</f>
        <v>28272366.440000001</v>
      </c>
      <c r="Y384" s="43">
        <f>SUM(Y307:Y381)</f>
        <v>5046461.4100000011</v>
      </c>
    </row>
    <row r="385" spans="1:40" hidden="1" x14ac:dyDescent="0.25">
      <c r="F385" s="43">
        <f t="shared" ref="F385:K385" si="39">SUM(F307:F381)</f>
        <v>40728656.090000004</v>
      </c>
      <c r="G385" s="43">
        <f t="shared" si="39"/>
        <v>5046461.4100000011</v>
      </c>
      <c r="H385" s="43">
        <f t="shared" si="39"/>
        <v>175996.95</v>
      </c>
      <c r="I385" s="43">
        <f t="shared" si="39"/>
        <v>13330882.390000004</v>
      </c>
      <c r="J385" s="43">
        <f t="shared" si="39"/>
        <v>27397773.699999999</v>
      </c>
      <c r="K385" s="43">
        <f t="shared" si="39"/>
        <v>27397773.699999999</v>
      </c>
      <c r="L385" s="5" t="s">
        <v>442</v>
      </c>
      <c r="M385" s="43">
        <f>SUM(M39:M305)</f>
        <v>429906723.61000013</v>
      </c>
      <c r="R385" s="43">
        <f>SUM(R39:R305)</f>
        <v>9031211.4100000001</v>
      </c>
      <c r="S385" s="43">
        <f>SUM(S39:S305)</f>
        <v>367703156.94999987</v>
      </c>
      <c r="T385" s="43">
        <f>SUM(T39:T305)</f>
        <v>62203566.660000198</v>
      </c>
      <c r="Y385" s="43">
        <f>SUM(Y39:Y305)</f>
        <v>689691.26</v>
      </c>
    </row>
    <row r="386" spans="1:40" hidden="1" outlineLevel="1" x14ac:dyDescent="0.25">
      <c r="B386" s="38">
        <v>21000</v>
      </c>
      <c r="C386" s="30" t="s">
        <v>171</v>
      </c>
      <c r="D386" s="38">
        <v>6140</v>
      </c>
      <c r="E386" s="15" t="s">
        <v>84</v>
      </c>
      <c r="F386" s="46">
        <v>0</v>
      </c>
      <c r="G386" s="46"/>
      <c r="H386" s="46">
        <v>0</v>
      </c>
      <c r="I386" s="46">
        <v>0</v>
      </c>
      <c r="J386" s="46">
        <v>0</v>
      </c>
      <c r="K386" s="46"/>
      <c r="L386" s="25"/>
    </row>
    <row r="387" spans="1:40" s="22" customFormat="1" hidden="1" outlineLevel="1" x14ac:dyDescent="0.25">
      <c r="A387" s="23"/>
      <c r="B387" s="23"/>
      <c r="C387" s="31"/>
      <c r="D387" s="23"/>
      <c r="F387" s="48">
        <v>0</v>
      </c>
      <c r="G387" s="48"/>
      <c r="H387" s="48">
        <v>0</v>
      </c>
      <c r="I387" s="48">
        <v>0</v>
      </c>
      <c r="J387" s="48">
        <v>0</v>
      </c>
      <c r="K387" s="48"/>
      <c r="M387" s="48"/>
      <c r="N387" s="48"/>
      <c r="O387" s="48"/>
      <c r="P387" s="48"/>
      <c r="Q387" s="48"/>
      <c r="R387" s="43"/>
      <c r="S387" s="43"/>
      <c r="T387" s="43"/>
      <c r="U387" s="63"/>
      <c r="V387" s="73"/>
      <c r="W387" s="73"/>
      <c r="Y387" s="43"/>
      <c r="Z387" s="104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</row>
    <row r="388" spans="1:40" hidden="1" outlineLevel="1" x14ac:dyDescent="0.25"/>
    <row r="389" spans="1:40" ht="15" hidden="1" customHeight="1" outlineLevel="1" x14ac:dyDescent="0.25">
      <c r="B389" s="38">
        <v>22000</v>
      </c>
      <c r="C389" s="30" t="s">
        <v>172</v>
      </c>
      <c r="D389" s="38">
        <v>6140</v>
      </c>
      <c r="E389" s="15" t="s">
        <v>84</v>
      </c>
      <c r="F389" s="46">
        <v>0</v>
      </c>
      <c r="G389" s="46"/>
      <c r="H389" s="46">
        <v>0</v>
      </c>
      <c r="I389" s="46">
        <v>0</v>
      </c>
      <c r="J389" s="46">
        <v>0</v>
      </c>
      <c r="K389" s="46"/>
      <c r="L389" s="25"/>
    </row>
    <row r="390" spans="1:40" ht="15" hidden="1" customHeight="1" outlineLevel="1" x14ac:dyDescent="0.25">
      <c r="B390" s="38"/>
      <c r="C390" s="30"/>
      <c r="D390" s="38">
        <v>6240</v>
      </c>
      <c r="E390" s="15" t="s">
        <v>84</v>
      </c>
      <c r="F390" s="46">
        <v>0</v>
      </c>
      <c r="G390" s="46"/>
      <c r="H390" s="46">
        <v>0</v>
      </c>
      <c r="I390" s="46">
        <v>0</v>
      </c>
      <c r="J390" s="46">
        <v>0</v>
      </c>
      <c r="K390" s="46"/>
      <c r="L390" s="25"/>
    </row>
    <row r="391" spans="1:40" ht="15" hidden="1" customHeight="1" outlineLevel="1" x14ac:dyDescent="0.25">
      <c r="B391" s="38">
        <v>22111</v>
      </c>
      <c r="C391" s="30" t="s">
        <v>346</v>
      </c>
      <c r="D391" s="38">
        <v>6140</v>
      </c>
      <c r="E391" s="15" t="s">
        <v>84</v>
      </c>
      <c r="F391" s="46">
        <v>157046.1</v>
      </c>
      <c r="G391" s="46"/>
      <c r="H391" s="46">
        <v>0</v>
      </c>
      <c r="I391" s="46">
        <v>0</v>
      </c>
      <c r="J391" s="46">
        <v>157046.1</v>
      </c>
      <c r="K391" s="46"/>
      <c r="L391" s="25"/>
    </row>
    <row r="392" spans="1:40" s="22" customFormat="1" hidden="1" outlineLevel="1" x14ac:dyDescent="0.25">
      <c r="A392" s="23"/>
      <c r="B392" s="23"/>
      <c r="C392" s="31"/>
      <c r="D392" s="23"/>
      <c r="F392" s="48">
        <v>157046.1</v>
      </c>
      <c r="G392" s="48"/>
      <c r="H392" s="48">
        <v>0</v>
      </c>
      <c r="I392" s="48">
        <v>0</v>
      </c>
      <c r="J392" s="48">
        <v>157046.1</v>
      </c>
      <c r="K392" s="48"/>
      <c r="M392" s="48"/>
      <c r="N392" s="48"/>
      <c r="O392" s="48"/>
      <c r="P392" s="48"/>
      <c r="Q392" s="48"/>
      <c r="R392" s="43"/>
      <c r="S392" s="43"/>
      <c r="T392" s="43"/>
      <c r="U392" s="63"/>
      <c r="V392" s="73"/>
      <c r="W392" s="73"/>
      <c r="Y392" s="43"/>
      <c r="Z392" s="104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</row>
    <row r="393" spans="1:40" hidden="1" outlineLevel="1" x14ac:dyDescent="0.25"/>
    <row r="394" spans="1:40" ht="15" hidden="1" customHeight="1" outlineLevel="1" x14ac:dyDescent="0.25">
      <c r="B394" s="38">
        <v>23000</v>
      </c>
      <c r="C394" s="30" t="s">
        <v>173</v>
      </c>
      <c r="D394" s="38">
        <v>6140</v>
      </c>
      <c r="E394" s="15" t="s">
        <v>84</v>
      </c>
      <c r="F394" s="46">
        <v>0</v>
      </c>
      <c r="G394" s="46"/>
      <c r="H394" s="46">
        <v>0</v>
      </c>
      <c r="I394" s="46">
        <v>0</v>
      </c>
      <c r="J394" s="46">
        <v>0</v>
      </c>
      <c r="K394" s="46"/>
      <c r="L394" s="25"/>
    </row>
    <row r="395" spans="1:40" ht="15" hidden="1" customHeight="1" outlineLevel="1" x14ac:dyDescent="0.25">
      <c r="B395" s="38">
        <v>23111</v>
      </c>
      <c r="C395" s="30" t="s">
        <v>346</v>
      </c>
      <c r="D395" s="38"/>
      <c r="E395" s="15" t="s">
        <v>84</v>
      </c>
      <c r="F395" s="46">
        <v>250883.46</v>
      </c>
      <c r="G395" s="46"/>
      <c r="H395" s="46">
        <v>0</v>
      </c>
      <c r="I395" s="46">
        <v>0</v>
      </c>
      <c r="J395" s="46">
        <v>250883.46</v>
      </c>
      <c r="K395" s="46"/>
      <c r="L395" s="25"/>
    </row>
    <row r="396" spans="1:40" hidden="1" outlineLevel="1" x14ac:dyDescent="0.25">
      <c r="B396" s="23"/>
      <c r="C396" s="31"/>
      <c r="D396" s="23"/>
      <c r="E396" s="22"/>
      <c r="F396" s="48">
        <v>250883.46</v>
      </c>
      <c r="G396" s="48"/>
      <c r="H396" s="48">
        <v>0</v>
      </c>
      <c r="I396" s="48">
        <v>0</v>
      </c>
      <c r="J396" s="48">
        <v>250883.46</v>
      </c>
      <c r="K396" s="48"/>
      <c r="L396" s="22"/>
    </row>
    <row r="397" spans="1:40" hidden="1" outlineLevel="1" x14ac:dyDescent="0.25"/>
    <row r="398" spans="1:40" ht="15" hidden="1" customHeight="1" outlineLevel="1" x14ac:dyDescent="0.25">
      <c r="B398" s="38">
        <v>33000</v>
      </c>
      <c r="C398" s="30" t="s">
        <v>209</v>
      </c>
      <c r="D398" s="38">
        <v>2610</v>
      </c>
      <c r="E398" s="15" t="s">
        <v>2</v>
      </c>
      <c r="F398" s="46">
        <v>138845.69</v>
      </c>
      <c r="G398" s="46"/>
      <c r="H398" s="46">
        <v>0</v>
      </c>
      <c r="I398" s="46">
        <v>138352.16999999998</v>
      </c>
      <c r="J398" s="46">
        <v>493.52000000001863</v>
      </c>
      <c r="K398" s="46"/>
      <c r="L398" s="25"/>
    </row>
    <row r="399" spans="1:40" ht="15" hidden="1" customHeight="1" outlineLevel="1" x14ac:dyDescent="0.25">
      <c r="B399" s="38"/>
      <c r="C399" s="30"/>
      <c r="D399" s="38">
        <v>6140</v>
      </c>
      <c r="E399" s="15" t="s">
        <v>84</v>
      </c>
      <c r="F399" s="46">
        <v>0</v>
      </c>
      <c r="G399" s="46"/>
      <c r="H399" s="46">
        <v>0</v>
      </c>
      <c r="I399" s="46">
        <v>0</v>
      </c>
      <c r="J399" s="46">
        <v>0</v>
      </c>
      <c r="K399" s="46"/>
      <c r="L399" s="25"/>
    </row>
    <row r="400" spans="1:40" ht="15" hidden="1" customHeight="1" outlineLevel="1" x14ac:dyDescent="0.25">
      <c r="B400" s="38"/>
      <c r="C400" s="30"/>
      <c r="D400" s="38">
        <v>8320</v>
      </c>
      <c r="E400" s="15" t="s">
        <v>210</v>
      </c>
      <c r="F400" s="46">
        <v>0</v>
      </c>
      <c r="G400" s="46"/>
      <c r="H400" s="46">
        <v>0</v>
      </c>
      <c r="I400" s="46">
        <v>0</v>
      </c>
      <c r="J400" s="46">
        <v>0</v>
      </c>
      <c r="K400" s="46"/>
      <c r="L400" s="25"/>
    </row>
    <row r="401" spans="2:12" hidden="1" outlineLevel="1" x14ac:dyDescent="0.25">
      <c r="B401" s="23"/>
      <c r="C401" s="31"/>
      <c r="D401" s="23"/>
      <c r="E401" s="22"/>
      <c r="F401" s="48">
        <v>138845.69</v>
      </c>
      <c r="G401" s="48"/>
      <c r="H401" s="48">
        <v>0</v>
      </c>
      <c r="I401" s="48">
        <v>138352.16999999998</v>
      </c>
      <c r="J401" s="48">
        <v>493.52000000001863</v>
      </c>
      <c r="K401" s="48"/>
      <c r="L401" s="22"/>
    </row>
    <row r="402" spans="2:12" hidden="1" outlineLevel="1" x14ac:dyDescent="0.25"/>
    <row r="403" spans="2:12" ht="15" hidden="1" customHeight="1" outlineLevel="1" x14ac:dyDescent="0.25">
      <c r="B403" s="38">
        <v>24000</v>
      </c>
      <c r="C403" s="30" t="s">
        <v>174</v>
      </c>
      <c r="D403" s="38">
        <v>6140</v>
      </c>
      <c r="E403" s="15" t="s">
        <v>84</v>
      </c>
      <c r="F403" s="46">
        <v>0</v>
      </c>
      <c r="G403" s="46"/>
      <c r="H403" s="46">
        <v>0</v>
      </c>
      <c r="I403" s="46">
        <v>0</v>
      </c>
      <c r="J403" s="46">
        <v>0</v>
      </c>
      <c r="K403" s="46"/>
      <c r="L403" s="25"/>
    </row>
    <row r="404" spans="2:12" ht="15" hidden="1" customHeight="1" outlineLevel="1" x14ac:dyDescent="0.25">
      <c r="B404" s="38">
        <v>24006</v>
      </c>
      <c r="C404" s="30" t="s">
        <v>175</v>
      </c>
      <c r="D404" s="38"/>
      <c r="E404" s="15" t="s">
        <v>84</v>
      </c>
      <c r="F404" s="46">
        <v>0</v>
      </c>
      <c r="G404" s="46"/>
      <c r="H404" s="46">
        <v>0</v>
      </c>
      <c r="I404" s="46">
        <v>0</v>
      </c>
      <c r="J404" s="46">
        <v>0</v>
      </c>
      <c r="K404" s="46"/>
      <c r="L404" s="25"/>
    </row>
    <row r="405" spans="2:12" ht="15" hidden="1" customHeight="1" outlineLevel="1" x14ac:dyDescent="0.25">
      <c r="B405" s="38">
        <v>24054</v>
      </c>
      <c r="C405" s="30" t="s">
        <v>176</v>
      </c>
      <c r="D405" s="38"/>
      <c r="E405" s="15" t="s">
        <v>84</v>
      </c>
      <c r="F405" s="46">
        <v>0</v>
      </c>
      <c r="G405" s="46"/>
      <c r="H405" s="46">
        <v>0</v>
      </c>
      <c r="I405" s="46">
        <v>0</v>
      </c>
      <c r="J405" s="46">
        <v>0</v>
      </c>
      <c r="K405" s="46"/>
      <c r="L405" s="25"/>
    </row>
    <row r="406" spans="2:12" ht="15" hidden="1" customHeight="1" outlineLevel="1" x14ac:dyDescent="0.25">
      <c r="B406" s="38">
        <v>24055</v>
      </c>
      <c r="C406" s="30" t="s">
        <v>177</v>
      </c>
      <c r="D406" s="38"/>
      <c r="E406" s="15" t="s">
        <v>84</v>
      </c>
      <c r="F406" s="46">
        <v>0</v>
      </c>
      <c r="G406" s="46"/>
      <c r="H406" s="46">
        <v>0</v>
      </c>
      <c r="I406" s="46">
        <v>0</v>
      </c>
      <c r="J406" s="46">
        <v>0</v>
      </c>
      <c r="K406" s="46"/>
      <c r="L406" s="25"/>
    </row>
    <row r="407" spans="2:12" ht="15" hidden="1" customHeight="1" outlineLevel="1" x14ac:dyDescent="0.25">
      <c r="B407" s="38">
        <v>24063</v>
      </c>
      <c r="C407" s="30" t="s">
        <v>178</v>
      </c>
      <c r="D407" s="38"/>
      <c r="E407" s="15" t="s">
        <v>84</v>
      </c>
      <c r="F407" s="46">
        <v>561065.45999999985</v>
      </c>
      <c r="G407" s="46"/>
      <c r="H407" s="46">
        <v>0</v>
      </c>
      <c r="I407" s="46">
        <v>559966.73</v>
      </c>
      <c r="J407" s="46">
        <v>1098.729999999865</v>
      </c>
      <c r="K407" s="46"/>
      <c r="L407" s="25"/>
    </row>
    <row r="408" spans="2:12" ht="15" hidden="1" customHeight="1" outlineLevel="1" x14ac:dyDescent="0.25">
      <c r="B408" s="38">
        <v>24058</v>
      </c>
      <c r="C408" s="30" t="s">
        <v>237</v>
      </c>
      <c r="D408" s="38"/>
      <c r="E408" s="15" t="s">
        <v>84</v>
      </c>
      <c r="F408" s="46">
        <v>350000</v>
      </c>
      <c r="G408" s="46"/>
      <c r="H408" s="46">
        <v>0</v>
      </c>
      <c r="I408" s="46">
        <v>342097.45</v>
      </c>
      <c r="J408" s="46">
        <v>7902.5499999999884</v>
      </c>
      <c r="K408" s="46"/>
      <c r="L408" s="25"/>
    </row>
    <row r="409" spans="2:12" ht="15" hidden="1" customHeight="1" outlineLevel="1" x14ac:dyDescent="0.25">
      <c r="B409" s="38">
        <v>24111</v>
      </c>
      <c r="C409" s="30" t="s">
        <v>346</v>
      </c>
      <c r="D409" s="38"/>
      <c r="E409" s="15" t="s">
        <v>84</v>
      </c>
      <c r="F409" s="46">
        <v>285168.64000000001</v>
      </c>
      <c r="G409" s="46"/>
      <c r="H409" s="46">
        <v>0</v>
      </c>
      <c r="I409" s="46">
        <v>0</v>
      </c>
      <c r="J409" s="46">
        <v>285168.64000000001</v>
      </c>
      <c r="K409" s="46"/>
      <c r="L409" s="25"/>
    </row>
    <row r="410" spans="2:12" hidden="1" outlineLevel="1" x14ac:dyDescent="0.25">
      <c r="B410" s="23"/>
      <c r="C410" s="31"/>
      <c r="D410" s="23"/>
      <c r="E410" s="22"/>
      <c r="F410" s="48">
        <v>1196234.0999999999</v>
      </c>
      <c r="G410" s="48"/>
      <c r="H410" s="48">
        <v>0</v>
      </c>
      <c r="I410" s="48">
        <v>902064.17999999993</v>
      </c>
      <c r="J410" s="48">
        <v>294169.91999999987</v>
      </c>
      <c r="K410" s="48"/>
      <c r="L410" s="22"/>
    </row>
    <row r="411" spans="2:12" hidden="1" outlineLevel="1" x14ac:dyDescent="0.25"/>
    <row r="412" spans="2:12" ht="15" hidden="1" customHeight="1" outlineLevel="1" x14ac:dyDescent="0.25">
      <c r="B412" s="38">
        <v>34000</v>
      </c>
      <c r="C412" s="30" t="s">
        <v>211</v>
      </c>
      <c r="D412" s="38">
        <v>2610</v>
      </c>
      <c r="E412" s="15" t="s">
        <v>2</v>
      </c>
      <c r="F412" s="46">
        <v>686746.34</v>
      </c>
      <c r="G412" s="46"/>
      <c r="H412" s="46">
        <v>0</v>
      </c>
      <c r="I412" s="46">
        <v>686746.34</v>
      </c>
      <c r="J412" s="46">
        <v>0</v>
      </c>
      <c r="K412" s="46"/>
      <c r="L412" s="25"/>
    </row>
    <row r="413" spans="2:12" ht="15" hidden="1" customHeight="1" outlineLevel="1" x14ac:dyDescent="0.25">
      <c r="B413" s="38"/>
      <c r="C413" s="30"/>
      <c r="D413" s="38">
        <v>3560</v>
      </c>
      <c r="E413" s="15" t="s">
        <v>208</v>
      </c>
      <c r="F413" s="46">
        <v>0</v>
      </c>
      <c r="G413" s="46"/>
      <c r="H413" s="46">
        <v>0</v>
      </c>
      <c r="I413" s="46">
        <v>0</v>
      </c>
      <c r="J413" s="46">
        <v>0</v>
      </c>
      <c r="K413" s="46"/>
      <c r="L413" s="25"/>
    </row>
    <row r="414" spans="2:12" ht="15" hidden="1" customHeight="1" outlineLevel="1" x14ac:dyDescent="0.25">
      <c r="B414" s="38"/>
      <c r="C414" s="30"/>
      <c r="D414" s="38">
        <v>6140</v>
      </c>
      <c r="E414" s="15" t="s">
        <v>84</v>
      </c>
      <c r="F414" s="46">
        <v>0</v>
      </c>
      <c r="G414" s="46"/>
      <c r="H414" s="46">
        <v>0</v>
      </c>
      <c r="I414" s="46">
        <v>0</v>
      </c>
      <c r="J414" s="46">
        <v>0</v>
      </c>
      <c r="K414" s="46"/>
      <c r="L414" s="25"/>
    </row>
    <row r="415" spans="2:12" ht="15" hidden="1" customHeight="1" outlineLevel="1" x14ac:dyDescent="0.25">
      <c r="B415" s="38"/>
      <c r="C415" s="30"/>
      <c r="D415" s="38">
        <v>8320</v>
      </c>
      <c r="E415" s="15" t="s">
        <v>210</v>
      </c>
      <c r="F415" s="46">
        <v>0</v>
      </c>
      <c r="G415" s="46"/>
      <c r="H415" s="46">
        <v>0</v>
      </c>
      <c r="I415" s="46">
        <v>0</v>
      </c>
      <c r="J415" s="46">
        <v>0</v>
      </c>
      <c r="K415" s="46"/>
      <c r="L415" s="25"/>
    </row>
    <row r="416" spans="2:12" hidden="1" outlineLevel="1" x14ac:dyDescent="0.25">
      <c r="B416" s="23"/>
      <c r="C416" s="31"/>
      <c r="D416" s="23"/>
      <c r="E416" s="22"/>
      <c r="F416" s="48">
        <v>686746.34</v>
      </c>
      <c r="G416" s="48"/>
      <c r="H416" s="48">
        <v>0</v>
      </c>
      <c r="I416" s="48">
        <v>686746.34</v>
      </c>
      <c r="J416" s="48">
        <v>0</v>
      </c>
      <c r="K416" s="48"/>
      <c r="L416" s="22"/>
    </row>
    <row r="417" spans="2:12" hidden="1" outlineLevel="1" x14ac:dyDescent="0.25"/>
    <row r="418" spans="2:12" ht="15" hidden="1" customHeight="1" outlineLevel="1" x14ac:dyDescent="0.25">
      <c r="B418" s="38">
        <v>25209</v>
      </c>
      <c r="C418" s="30" t="s">
        <v>186</v>
      </c>
      <c r="D418" s="38">
        <v>6140</v>
      </c>
      <c r="E418" s="15" t="s">
        <v>84</v>
      </c>
      <c r="F418" s="46">
        <v>0</v>
      </c>
      <c r="G418" s="46"/>
      <c r="H418" s="46">
        <v>0</v>
      </c>
      <c r="I418" s="46">
        <v>0</v>
      </c>
      <c r="J418" s="46">
        <v>0</v>
      </c>
      <c r="K418" s="46"/>
      <c r="L418" s="25"/>
    </row>
    <row r="419" spans="2:12" ht="15" hidden="1" customHeight="1" outlineLevel="1" x14ac:dyDescent="0.25">
      <c r="B419" s="38">
        <v>25210</v>
      </c>
      <c r="C419" s="30" t="s">
        <v>187</v>
      </c>
      <c r="D419" s="38"/>
      <c r="E419" s="15" t="s">
        <v>84</v>
      </c>
      <c r="F419" s="46">
        <v>0</v>
      </c>
      <c r="G419" s="46"/>
      <c r="H419" s="46">
        <v>0</v>
      </c>
      <c r="I419" s="46">
        <v>0</v>
      </c>
      <c r="J419" s="46">
        <v>0</v>
      </c>
      <c r="K419" s="46"/>
      <c r="L419" s="25"/>
    </row>
    <row r="420" spans="2:12" ht="15" hidden="1" customHeight="1" outlineLevel="1" x14ac:dyDescent="0.25">
      <c r="B420" s="38">
        <v>25002</v>
      </c>
      <c r="C420" s="30" t="s">
        <v>180</v>
      </c>
      <c r="D420" s="38"/>
      <c r="E420" s="15" t="s">
        <v>84</v>
      </c>
      <c r="F420" s="46">
        <v>180000</v>
      </c>
      <c r="G420" s="46"/>
      <c r="H420" s="46">
        <v>0</v>
      </c>
      <c r="I420" s="46">
        <v>0</v>
      </c>
      <c r="J420" s="46">
        <v>180000</v>
      </c>
      <c r="K420" s="46"/>
      <c r="L420" s="25"/>
    </row>
    <row r="421" spans="2:12" ht="15" hidden="1" customHeight="1" outlineLevel="1" x14ac:dyDescent="0.25">
      <c r="B421" s="38">
        <v>25003</v>
      </c>
      <c r="C421" s="30" t="s">
        <v>181</v>
      </c>
      <c r="D421" s="38"/>
      <c r="E421" s="15" t="s">
        <v>84</v>
      </c>
      <c r="F421" s="46">
        <v>150484.83999999997</v>
      </c>
      <c r="G421" s="46"/>
      <c r="H421" s="46">
        <v>0</v>
      </c>
      <c r="I421" s="46">
        <v>0</v>
      </c>
      <c r="J421" s="46">
        <v>150484.83999999997</v>
      </c>
      <c r="K421" s="46"/>
      <c r="L421" s="25"/>
    </row>
    <row r="422" spans="2:12" ht="15" hidden="1" customHeight="1" outlineLevel="1" x14ac:dyDescent="0.25">
      <c r="B422" s="38">
        <v>25010</v>
      </c>
      <c r="C422" s="30" t="s">
        <v>182</v>
      </c>
      <c r="D422" s="38"/>
      <c r="E422" s="15" t="s">
        <v>84</v>
      </c>
      <c r="F422" s="46">
        <v>0</v>
      </c>
      <c r="G422" s="46"/>
      <c r="H422" s="46">
        <v>0</v>
      </c>
      <c r="I422" s="46">
        <v>0</v>
      </c>
      <c r="J422" s="46">
        <v>0</v>
      </c>
      <c r="K422" s="46"/>
      <c r="L422" s="25"/>
    </row>
    <row r="423" spans="2:12" ht="15" hidden="1" customHeight="1" outlineLevel="1" x14ac:dyDescent="0.25">
      <c r="B423" s="38">
        <v>25015</v>
      </c>
      <c r="C423" s="30" t="s">
        <v>183</v>
      </c>
      <c r="D423" s="38"/>
      <c r="E423" s="15" t="s">
        <v>84</v>
      </c>
      <c r="F423" s="46">
        <v>0</v>
      </c>
      <c r="G423" s="46"/>
      <c r="H423" s="46">
        <v>0</v>
      </c>
      <c r="I423" s="46">
        <v>0</v>
      </c>
      <c r="J423" s="46">
        <v>0</v>
      </c>
      <c r="K423" s="46"/>
      <c r="L423" s="25"/>
    </row>
    <row r="424" spans="2:12" ht="15" hidden="1" customHeight="1" outlineLevel="1" x14ac:dyDescent="0.25">
      <c r="B424" s="38">
        <v>25016</v>
      </c>
      <c r="C424" s="30" t="s">
        <v>184</v>
      </c>
      <c r="D424" s="38"/>
      <c r="E424" s="15" t="s">
        <v>84</v>
      </c>
      <c r="F424" s="46">
        <v>619106.94000000006</v>
      </c>
      <c r="G424" s="46"/>
      <c r="H424" s="46">
        <v>0</v>
      </c>
      <c r="I424" s="46">
        <v>619106.93999999994</v>
      </c>
      <c r="J424" s="46">
        <v>0</v>
      </c>
      <c r="K424" s="46"/>
      <c r="L424" s="25"/>
    </row>
    <row r="425" spans="2:12" ht="15" hidden="1" customHeight="1" outlineLevel="1" x14ac:dyDescent="0.25">
      <c r="B425" s="38">
        <v>25017</v>
      </c>
      <c r="C425" s="30" t="s">
        <v>103</v>
      </c>
      <c r="D425" s="38"/>
      <c r="E425" s="15" t="s">
        <v>84</v>
      </c>
      <c r="F425" s="46">
        <v>761588.33000000007</v>
      </c>
      <c r="G425" s="46"/>
      <c r="H425" s="46">
        <v>0</v>
      </c>
      <c r="I425" s="46">
        <v>761588.33</v>
      </c>
      <c r="J425" s="46">
        <v>0</v>
      </c>
      <c r="K425" s="46"/>
      <c r="L425" s="25"/>
    </row>
    <row r="426" spans="2:12" ht="15" hidden="1" customHeight="1" outlineLevel="1" x14ac:dyDescent="0.25">
      <c r="B426" s="38">
        <v>25058</v>
      </c>
      <c r="C426" s="30" t="s">
        <v>185</v>
      </c>
      <c r="D426" s="38"/>
      <c r="E426" s="15" t="s">
        <v>84</v>
      </c>
      <c r="F426" s="46">
        <v>200000</v>
      </c>
      <c r="G426" s="46"/>
      <c r="H426" s="46">
        <v>0</v>
      </c>
      <c r="I426" s="46">
        <v>0</v>
      </c>
      <c r="J426" s="46">
        <v>200000</v>
      </c>
      <c r="K426" s="46"/>
      <c r="L426" s="25"/>
    </row>
    <row r="427" spans="2:12" ht="15" hidden="1" customHeight="1" outlineLevel="1" x14ac:dyDescent="0.25">
      <c r="B427" s="38">
        <v>25000</v>
      </c>
      <c r="C427" s="30" t="s">
        <v>179</v>
      </c>
      <c r="D427" s="38"/>
      <c r="E427" s="15" t="s">
        <v>84</v>
      </c>
      <c r="F427" s="46">
        <v>0</v>
      </c>
      <c r="G427" s="46"/>
      <c r="H427" s="46">
        <v>0</v>
      </c>
      <c r="I427" s="46">
        <v>0</v>
      </c>
      <c r="J427" s="46">
        <v>0</v>
      </c>
      <c r="K427" s="46"/>
      <c r="L427" s="25"/>
    </row>
    <row r="428" spans="2:12" ht="15" hidden="1" customHeight="1" outlineLevel="1" x14ac:dyDescent="0.25">
      <c r="B428" s="38">
        <v>25111</v>
      </c>
      <c r="C428" s="30" t="s">
        <v>346</v>
      </c>
      <c r="D428" s="38"/>
      <c r="E428" s="15" t="s">
        <v>84</v>
      </c>
      <c r="F428" s="46">
        <v>279300.58</v>
      </c>
      <c r="G428" s="46"/>
      <c r="H428" s="46">
        <v>0</v>
      </c>
      <c r="I428" s="46">
        <v>0</v>
      </c>
      <c r="J428" s="46">
        <v>279300.58</v>
      </c>
      <c r="K428" s="46"/>
      <c r="L428" s="25"/>
    </row>
    <row r="429" spans="2:12" hidden="1" outlineLevel="1" x14ac:dyDescent="0.25">
      <c r="B429" s="23"/>
      <c r="C429" s="31"/>
      <c r="D429" s="23"/>
      <c r="E429" s="22"/>
      <c r="F429" s="48">
        <v>2190480.69</v>
      </c>
      <c r="G429" s="48"/>
      <c r="H429" s="48">
        <v>0</v>
      </c>
      <c r="I429" s="48">
        <v>1380695.27</v>
      </c>
      <c r="J429" s="48">
        <v>809785.41999999993</v>
      </c>
      <c r="K429" s="48"/>
      <c r="L429" s="22"/>
    </row>
    <row r="430" spans="2:12" hidden="1" outlineLevel="1" x14ac:dyDescent="0.25"/>
    <row r="431" spans="2:12" ht="15" hidden="1" customHeight="1" outlineLevel="1" x14ac:dyDescent="0.25">
      <c r="B431" s="38">
        <v>15503</v>
      </c>
      <c r="C431" s="30" t="s">
        <v>106</v>
      </c>
      <c r="D431" s="38">
        <v>1130</v>
      </c>
      <c r="E431" s="15" t="s">
        <v>5</v>
      </c>
      <c r="F431" s="46">
        <v>7213473.3600000013</v>
      </c>
      <c r="G431" s="46"/>
      <c r="H431" s="46">
        <v>0</v>
      </c>
      <c r="I431" s="46">
        <v>7213473.3600000003</v>
      </c>
      <c r="J431" s="46">
        <v>0</v>
      </c>
      <c r="K431" s="46"/>
      <c r="L431" s="25"/>
    </row>
    <row r="432" spans="2:12" ht="15" hidden="1" customHeight="1" outlineLevel="1" x14ac:dyDescent="0.25">
      <c r="B432" s="38"/>
      <c r="C432" s="30"/>
      <c r="D432" s="38">
        <v>1310</v>
      </c>
      <c r="E432" s="15" t="s">
        <v>82</v>
      </c>
      <c r="F432" s="46">
        <v>0</v>
      </c>
      <c r="G432" s="46"/>
      <c r="H432" s="46">
        <v>0</v>
      </c>
      <c r="I432" s="46">
        <v>0</v>
      </c>
      <c r="J432" s="46">
        <v>0</v>
      </c>
      <c r="K432" s="46"/>
      <c r="L432" s="25"/>
    </row>
    <row r="433" spans="2:12" ht="15" hidden="1" customHeight="1" outlineLevel="1" x14ac:dyDescent="0.25">
      <c r="B433" s="38"/>
      <c r="C433" s="30"/>
      <c r="D433" s="38">
        <v>1320</v>
      </c>
      <c r="E433" s="15" t="s">
        <v>79</v>
      </c>
      <c r="F433" s="46">
        <v>0</v>
      </c>
      <c r="G433" s="46"/>
      <c r="H433" s="46">
        <v>0</v>
      </c>
      <c r="I433" s="46">
        <v>0</v>
      </c>
      <c r="J433" s="46">
        <v>0</v>
      </c>
      <c r="K433" s="46"/>
      <c r="L433" s="25"/>
    </row>
    <row r="434" spans="2:12" ht="15" hidden="1" customHeight="1" outlineLevel="1" x14ac:dyDescent="0.25">
      <c r="B434" s="38"/>
      <c r="C434" s="30"/>
      <c r="D434" s="38">
        <v>1330</v>
      </c>
      <c r="E434" s="15" t="s">
        <v>6</v>
      </c>
      <c r="F434" s="46">
        <v>0</v>
      </c>
      <c r="G434" s="46"/>
      <c r="H434" s="46">
        <v>0</v>
      </c>
      <c r="I434" s="46">
        <v>0</v>
      </c>
      <c r="J434" s="46">
        <v>0</v>
      </c>
      <c r="K434" s="46"/>
      <c r="L434" s="25"/>
    </row>
    <row r="435" spans="2:12" ht="15" hidden="1" customHeight="1" outlineLevel="1" x14ac:dyDescent="0.25">
      <c r="B435" s="38"/>
      <c r="C435" s="30"/>
      <c r="D435" s="38">
        <v>1340</v>
      </c>
      <c r="E435" s="15" t="s">
        <v>7</v>
      </c>
      <c r="F435" s="46">
        <v>55678</v>
      </c>
      <c r="G435" s="46"/>
      <c r="H435" s="46">
        <v>0</v>
      </c>
      <c r="I435" s="46">
        <v>55678</v>
      </c>
      <c r="J435" s="46">
        <v>0</v>
      </c>
      <c r="K435" s="46"/>
      <c r="L435" s="25"/>
    </row>
    <row r="436" spans="2:12" ht="15" hidden="1" customHeight="1" outlineLevel="1" x14ac:dyDescent="0.25">
      <c r="B436" s="38"/>
      <c r="C436" s="30"/>
      <c r="D436" s="38">
        <v>1410</v>
      </c>
      <c r="E436" s="15" t="s">
        <v>8</v>
      </c>
      <c r="F436" s="46">
        <v>30107.510000000009</v>
      </c>
      <c r="G436" s="46"/>
      <c r="H436" s="46">
        <v>0</v>
      </c>
      <c r="I436" s="46">
        <v>30107.51</v>
      </c>
      <c r="J436" s="46">
        <v>0</v>
      </c>
      <c r="K436" s="46"/>
      <c r="L436" s="25"/>
    </row>
    <row r="437" spans="2:12" ht="15" hidden="1" customHeight="1" outlineLevel="1" x14ac:dyDescent="0.25">
      <c r="B437" s="38"/>
      <c r="C437" s="30"/>
      <c r="D437" s="38">
        <v>1440</v>
      </c>
      <c r="E437" s="15" t="s">
        <v>206</v>
      </c>
      <c r="F437" s="46">
        <v>0</v>
      </c>
      <c r="G437" s="46"/>
      <c r="H437" s="46">
        <v>0</v>
      </c>
      <c r="I437" s="46">
        <v>0</v>
      </c>
      <c r="J437" s="46">
        <v>0</v>
      </c>
      <c r="K437" s="46"/>
      <c r="L437" s="25"/>
    </row>
    <row r="438" spans="2:12" ht="15" hidden="1" customHeight="1" outlineLevel="1" x14ac:dyDescent="0.25">
      <c r="B438" s="38"/>
      <c r="C438" s="30"/>
      <c r="D438" s="38">
        <v>1520</v>
      </c>
      <c r="E438" s="15" t="s">
        <v>10</v>
      </c>
      <c r="F438" s="46">
        <v>0</v>
      </c>
      <c r="G438" s="46"/>
      <c r="H438" s="46">
        <v>0</v>
      </c>
      <c r="I438" s="46">
        <v>0</v>
      </c>
      <c r="J438" s="46">
        <v>0</v>
      </c>
      <c r="K438" s="46"/>
      <c r="L438" s="25"/>
    </row>
    <row r="439" spans="2:12" ht="15" hidden="1" customHeight="1" outlineLevel="1" x14ac:dyDescent="0.25">
      <c r="B439" s="38"/>
      <c r="C439" s="30"/>
      <c r="D439" s="38">
        <v>1590</v>
      </c>
      <c r="E439" s="15" t="s">
        <v>12</v>
      </c>
      <c r="F439" s="46">
        <v>213175</v>
      </c>
      <c r="G439" s="46"/>
      <c r="H439" s="46">
        <v>0</v>
      </c>
      <c r="I439" s="46">
        <v>213175</v>
      </c>
      <c r="J439" s="46">
        <v>0</v>
      </c>
      <c r="K439" s="46"/>
      <c r="L439" s="25"/>
    </row>
    <row r="440" spans="2:12" ht="15" hidden="1" customHeight="1" outlineLevel="1" x14ac:dyDescent="0.25">
      <c r="B440" s="38"/>
      <c r="C440" s="30"/>
      <c r="D440" s="38">
        <v>1710</v>
      </c>
      <c r="E440" s="15" t="s">
        <v>124</v>
      </c>
      <c r="F440" s="46">
        <v>0</v>
      </c>
      <c r="G440" s="46"/>
      <c r="H440" s="46">
        <v>0</v>
      </c>
      <c r="I440" s="46">
        <v>0</v>
      </c>
      <c r="J440" s="46">
        <v>0</v>
      </c>
      <c r="K440" s="46"/>
      <c r="L440" s="25"/>
    </row>
    <row r="441" spans="2:12" ht="15" hidden="1" customHeight="1" outlineLevel="1" x14ac:dyDescent="0.25">
      <c r="B441" s="38"/>
      <c r="C441" s="30"/>
      <c r="D441" s="38">
        <v>1321</v>
      </c>
      <c r="E441" s="15" t="s">
        <v>107</v>
      </c>
      <c r="F441" s="46">
        <v>210252.93</v>
      </c>
      <c r="G441" s="46"/>
      <c r="H441" s="46">
        <v>0</v>
      </c>
      <c r="I441" s="46">
        <v>210252.93</v>
      </c>
      <c r="J441" s="46">
        <v>0</v>
      </c>
      <c r="K441" s="46"/>
      <c r="L441" s="25"/>
    </row>
    <row r="442" spans="2:12" ht="15" hidden="1" customHeight="1" outlineLevel="1" x14ac:dyDescent="0.25">
      <c r="B442" s="38"/>
      <c r="C442" s="30"/>
      <c r="D442" s="38">
        <v>1322</v>
      </c>
      <c r="E442" s="15" t="s">
        <v>108</v>
      </c>
      <c r="F442" s="46">
        <v>1486.3300000000163</v>
      </c>
      <c r="G442" s="46"/>
      <c r="H442" s="46">
        <v>0</v>
      </c>
      <c r="I442" s="46">
        <v>1486.33</v>
      </c>
      <c r="J442" s="46">
        <v>1.6370904631912708E-11</v>
      </c>
      <c r="K442" s="46"/>
      <c r="L442" s="25"/>
    </row>
    <row r="443" spans="2:12" ht="15" hidden="1" customHeight="1" outlineLevel="1" x14ac:dyDescent="0.25">
      <c r="B443" s="38"/>
      <c r="C443" s="30"/>
      <c r="D443" s="38">
        <v>3981</v>
      </c>
      <c r="E443" s="15" t="s">
        <v>110</v>
      </c>
      <c r="F443" s="46">
        <v>0</v>
      </c>
      <c r="G443" s="46"/>
      <c r="H443" s="46">
        <v>0</v>
      </c>
      <c r="I443" s="46">
        <v>0</v>
      </c>
      <c r="J443" s="46">
        <v>0</v>
      </c>
      <c r="K443" s="46"/>
      <c r="L443" s="25"/>
    </row>
    <row r="444" spans="2:12" ht="15" hidden="1" customHeight="1" outlineLevel="1" x14ac:dyDescent="0.25">
      <c r="B444" s="38"/>
      <c r="C444" s="30"/>
      <c r="D444" s="38">
        <v>3982</v>
      </c>
      <c r="E444" s="15" t="s">
        <v>98</v>
      </c>
      <c r="F444" s="46">
        <v>667536.94000000018</v>
      </c>
      <c r="G444" s="46"/>
      <c r="H444" s="46">
        <v>0</v>
      </c>
      <c r="I444" s="46">
        <v>667536.93999999994</v>
      </c>
      <c r="J444" s="46">
        <v>0</v>
      </c>
      <c r="K444" s="46"/>
      <c r="L444" s="25"/>
    </row>
    <row r="445" spans="2:12" hidden="1" outlineLevel="1" x14ac:dyDescent="0.25">
      <c r="B445" s="23"/>
      <c r="C445" s="31"/>
      <c r="D445" s="23"/>
      <c r="E445" s="22"/>
      <c r="F445" s="48">
        <v>8391710.0700000003</v>
      </c>
      <c r="G445" s="48"/>
      <c r="H445" s="48">
        <v>0</v>
      </c>
      <c r="I445" s="48">
        <v>8391710.0700000003</v>
      </c>
      <c r="J445" s="48">
        <v>1.6370904631912708E-11</v>
      </c>
      <c r="K445" s="48"/>
      <c r="L445" s="22"/>
    </row>
    <row r="446" spans="2:12" hidden="1" outlineLevel="1" x14ac:dyDescent="0.25"/>
    <row r="447" spans="2:12" ht="15" hidden="1" customHeight="1" outlineLevel="1" x14ac:dyDescent="0.25">
      <c r="B447" s="38">
        <v>45000</v>
      </c>
      <c r="C447" s="30" t="s">
        <v>212</v>
      </c>
      <c r="D447" s="38">
        <v>1430</v>
      </c>
      <c r="E447" s="15" t="s">
        <v>9</v>
      </c>
      <c r="F447" s="46">
        <v>337961.25</v>
      </c>
      <c r="G447" s="46"/>
      <c r="H447" s="46">
        <v>0</v>
      </c>
      <c r="I447" s="46">
        <v>0</v>
      </c>
      <c r="J447" s="46">
        <v>337961.25</v>
      </c>
      <c r="K447" s="46"/>
      <c r="L447" s="25"/>
    </row>
    <row r="448" spans="2:12" ht="15" hidden="1" customHeight="1" outlineLevel="1" x14ac:dyDescent="0.25">
      <c r="B448" s="38"/>
      <c r="C448" s="30"/>
      <c r="D448" s="38">
        <v>2110</v>
      </c>
      <c r="E448" s="15" t="s">
        <v>78</v>
      </c>
      <c r="F448" s="46">
        <v>839.77999999999975</v>
      </c>
      <c r="G448" s="46"/>
      <c r="H448" s="46">
        <v>0</v>
      </c>
      <c r="I448" s="46">
        <v>0</v>
      </c>
      <c r="J448" s="46">
        <v>839.77999999999975</v>
      </c>
      <c r="K448" s="46"/>
      <c r="L448" s="25"/>
    </row>
    <row r="449" spans="2:12" ht="15" hidden="1" customHeight="1" outlineLevel="1" x14ac:dyDescent="0.25">
      <c r="B449" s="38"/>
      <c r="C449" s="30"/>
      <c r="D449" s="38">
        <v>2720</v>
      </c>
      <c r="E449" s="15" t="s">
        <v>91</v>
      </c>
      <c r="F449" s="46">
        <v>1.8400000000000007</v>
      </c>
      <c r="G449" s="46"/>
      <c r="H449" s="46">
        <v>0</v>
      </c>
      <c r="I449" s="46">
        <v>0</v>
      </c>
      <c r="J449" s="46">
        <v>1.8400000000000007</v>
      </c>
      <c r="K449" s="46"/>
      <c r="L449" s="25"/>
    </row>
    <row r="450" spans="2:12" ht="15" hidden="1" customHeight="1" outlineLevel="1" x14ac:dyDescent="0.25">
      <c r="B450" s="38"/>
      <c r="C450" s="30"/>
      <c r="D450" s="38">
        <v>2820</v>
      </c>
      <c r="E450" s="15" t="s">
        <v>143</v>
      </c>
      <c r="F450" s="46">
        <v>1802.58</v>
      </c>
      <c r="G450" s="46"/>
      <c r="H450" s="46">
        <v>0</v>
      </c>
      <c r="I450" s="46">
        <v>0</v>
      </c>
      <c r="J450" s="46">
        <v>1802.58</v>
      </c>
      <c r="K450" s="46"/>
      <c r="L450" s="25"/>
    </row>
    <row r="451" spans="2:12" ht="15" hidden="1" customHeight="1" outlineLevel="1" x14ac:dyDescent="0.25">
      <c r="B451" s="38"/>
      <c r="C451" s="30"/>
      <c r="D451" s="38">
        <v>2830</v>
      </c>
      <c r="E451" s="15" t="s">
        <v>213</v>
      </c>
      <c r="F451" s="46">
        <v>916.80000000000018</v>
      </c>
      <c r="G451" s="46"/>
      <c r="H451" s="46">
        <v>0</v>
      </c>
      <c r="I451" s="46">
        <v>0</v>
      </c>
      <c r="J451" s="46">
        <v>916.80000000000018</v>
      </c>
      <c r="K451" s="46"/>
      <c r="L451" s="25"/>
    </row>
    <row r="452" spans="2:12" ht="15" hidden="1" customHeight="1" outlineLevel="1" x14ac:dyDescent="0.25">
      <c r="B452" s="38"/>
      <c r="C452" s="30"/>
      <c r="D452" s="38">
        <v>3340</v>
      </c>
      <c r="E452" s="15" t="s">
        <v>127</v>
      </c>
      <c r="F452" s="46">
        <v>33102.580000000016</v>
      </c>
      <c r="G452" s="46"/>
      <c r="H452" s="46">
        <v>0</v>
      </c>
      <c r="I452" s="46">
        <v>0</v>
      </c>
      <c r="J452" s="46">
        <v>33102.580000000016</v>
      </c>
      <c r="K452" s="46"/>
      <c r="L452" s="25"/>
    </row>
    <row r="453" spans="2:12" ht="15" hidden="1" customHeight="1" outlineLevel="1" x14ac:dyDescent="0.25">
      <c r="B453" s="38"/>
      <c r="C453" s="30"/>
      <c r="D453" s="38">
        <v>3350</v>
      </c>
      <c r="E453" s="15" t="s">
        <v>214</v>
      </c>
      <c r="F453" s="46">
        <v>17100</v>
      </c>
      <c r="G453" s="46"/>
      <c r="H453" s="46">
        <v>0</v>
      </c>
      <c r="I453" s="46">
        <v>0</v>
      </c>
      <c r="J453" s="46">
        <v>17100</v>
      </c>
      <c r="K453" s="46"/>
      <c r="L453" s="25"/>
    </row>
    <row r="454" spans="2:12" ht="15" hidden="1" customHeight="1" outlineLevel="1" x14ac:dyDescent="0.25">
      <c r="B454" s="38"/>
      <c r="C454" s="30"/>
      <c r="D454" s="38">
        <v>5150</v>
      </c>
      <c r="E454" s="15" t="s">
        <v>87</v>
      </c>
      <c r="F454" s="46">
        <v>6025.0400000000009</v>
      </c>
      <c r="G454" s="46"/>
      <c r="H454" s="46">
        <v>0</v>
      </c>
      <c r="I454" s="46">
        <v>0</v>
      </c>
      <c r="J454" s="46">
        <v>6025.0400000000009</v>
      </c>
      <c r="K454" s="46"/>
      <c r="L454" s="25"/>
    </row>
    <row r="455" spans="2:12" ht="15" hidden="1" customHeight="1" outlineLevel="1" x14ac:dyDescent="0.25">
      <c r="B455" s="38"/>
      <c r="C455" s="30"/>
      <c r="D455" s="38">
        <v>5490</v>
      </c>
      <c r="E455" s="15" t="s">
        <v>54</v>
      </c>
      <c r="F455" s="46">
        <v>20</v>
      </c>
      <c r="G455" s="46"/>
      <c r="H455" s="46">
        <v>0</v>
      </c>
      <c r="I455" s="46">
        <v>0</v>
      </c>
      <c r="J455" s="46">
        <v>20</v>
      </c>
      <c r="K455" s="46"/>
      <c r="L455" s="25"/>
    </row>
    <row r="456" spans="2:12" ht="15" hidden="1" customHeight="1" outlineLevel="1" x14ac:dyDescent="0.25">
      <c r="B456" s="38"/>
      <c r="C456" s="30"/>
      <c r="D456" s="38">
        <v>5510</v>
      </c>
      <c r="E456" s="15" t="s">
        <v>55</v>
      </c>
      <c r="F456" s="46">
        <v>16952.580000000002</v>
      </c>
      <c r="G456" s="46"/>
      <c r="H456" s="46">
        <v>0</v>
      </c>
      <c r="I456" s="46">
        <v>0</v>
      </c>
      <c r="J456" s="46">
        <v>16952.580000000002</v>
      </c>
      <c r="K456" s="46"/>
      <c r="L456" s="25"/>
    </row>
    <row r="457" spans="2:12" ht="15" hidden="1" customHeight="1" outlineLevel="1" x14ac:dyDescent="0.25">
      <c r="B457" s="38"/>
      <c r="C457" s="30"/>
      <c r="D457" s="38">
        <v>5650</v>
      </c>
      <c r="E457" s="15" t="s">
        <v>152</v>
      </c>
      <c r="F457" s="46">
        <v>15565.36</v>
      </c>
      <c r="G457" s="46"/>
      <c r="H457" s="46">
        <v>0</v>
      </c>
      <c r="I457" s="46">
        <v>0</v>
      </c>
      <c r="J457" s="46">
        <v>15565.36</v>
      </c>
      <c r="K457" s="46"/>
      <c r="L457" s="25"/>
    </row>
    <row r="458" spans="2:12" ht="15" hidden="1" customHeight="1" outlineLevel="1" x14ac:dyDescent="0.25">
      <c r="B458" s="38"/>
      <c r="C458" s="30"/>
      <c r="D458" s="38">
        <v>5690</v>
      </c>
      <c r="E458" s="15" t="s">
        <v>59</v>
      </c>
      <c r="F458" s="46">
        <v>81.759999999999991</v>
      </c>
      <c r="G458" s="46"/>
      <c r="H458" s="46">
        <v>0</v>
      </c>
      <c r="I458" s="46">
        <v>0</v>
      </c>
      <c r="J458" s="46">
        <v>81.759999999999991</v>
      </c>
      <c r="K458" s="46"/>
      <c r="L458" s="25"/>
    </row>
    <row r="459" spans="2:12" ht="15" hidden="1" customHeight="1" outlineLevel="1" x14ac:dyDescent="0.25">
      <c r="B459" s="38"/>
      <c r="C459" s="30"/>
      <c r="D459" s="38">
        <v>6140</v>
      </c>
      <c r="E459" s="15" t="s">
        <v>84</v>
      </c>
      <c r="F459" s="46">
        <v>97574.200000000012</v>
      </c>
      <c r="G459" s="46"/>
      <c r="H459" s="46">
        <v>0</v>
      </c>
      <c r="I459" s="46">
        <v>0</v>
      </c>
      <c r="J459" s="46">
        <v>97574.200000000012</v>
      </c>
      <c r="K459" s="46"/>
      <c r="L459" s="25"/>
    </row>
    <row r="460" spans="2:12" hidden="1" outlineLevel="1" x14ac:dyDescent="0.25">
      <c r="B460" s="23"/>
      <c r="C460" s="31"/>
      <c r="D460" s="23"/>
      <c r="E460" s="22"/>
      <c r="F460" s="48">
        <v>527943.77</v>
      </c>
      <c r="G460" s="48"/>
      <c r="H460" s="48">
        <v>0</v>
      </c>
      <c r="I460" s="48">
        <v>0</v>
      </c>
      <c r="J460" s="48">
        <v>527943.77</v>
      </c>
      <c r="K460" s="48"/>
      <c r="L460" s="22"/>
    </row>
    <row r="461" spans="2:12" hidden="1" outlineLevel="1" x14ac:dyDescent="0.25"/>
    <row r="462" spans="2:12" ht="15" hidden="1" customHeight="1" outlineLevel="1" x14ac:dyDescent="0.25">
      <c r="B462" s="38">
        <v>41505</v>
      </c>
      <c r="C462" s="30" t="s">
        <v>218</v>
      </c>
      <c r="D462" s="38">
        <v>4360</v>
      </c>
      <c r="E462" s="15" t="s">
        <v>44</v>
      </c>
      <c r="F462" s="46">
        <v>1448869.4100000001</v>
      </c>
      <c r="G462" s="46"/>
      <c r="H462" s="46">
        <v>0</v>
      </c>
      <c r="I462" s="46">
        <v>1448869.4100000001</v>
      </c>
      <c r="J462" s="46">
        <v>0</v>
      </c>
      <c r="K462" s="46"/>
      <c r="L462" s="25"/>
    </row>
    <row r="463" spans="2:12" ht="15" hidden="1" customHeight="1" outlineLevel="1" x14ac:dyDescent="0.25">
      <c r="B463" s="38">
        <v>45505</v>
      </c>
      <c r="C463" s="30"/>
      <c r="D463" s="38"/>
      <c r="E463" s="15" t="s">
        <v>44</v>
      </c>
      <c r="F463" s="46">
        <v>1679926.7000000002</v>
      </c>
      <c r="G463" s="46"/>
      <c r="H463" s="46">
        <v>0</v>
      </c>
      <c r="I463" s="46">
        <v>1679926.7</v>
      </c>
      <c r="J463" s="46">
        <v>0</v>
      </c>
      <c r="K463" s="46"/>
      <c r="L463" s="25"/>
    </row>
    <row r="464" spans="2:12" hidden="1" outlineLevel="1" x14ac:dyDescent="0.25">
      <c r="B464" s="23"/>
      <c r="C464" s="31"/>
      <c r="D464" s="23"/>
      <c r="E464" s="22"/>
      <c r="F464" s="48">
        <v>3128796.1100000003</v>
      </c>
      <c r="G464" s="48"/>
      <c r="H464" s="48">
        <v>0</v>
      </c>
      <c r="I464" s="48">
        <v>3128796.1100000003</v>
      </c>
      <c r="J464" s="48">
        <v>0</v>
      </c>
      <c r="K464" s="48"/>
      <c r="L464" s="22"/>
    </row>
    <row r="465" spans="2:12" hidden="1" outlineLevel="1" x14ac:dyDescent="0.25"/>
    <row r="466" spans="2:12" hidden="1" outlineLevel="1" x14ac:dyDescent="0.25">
      <c r="B466" s="38">
        <v>65000</v>
      </c>
      <c r="C466" s="30" t="s">
        <v>188</v>
      </c>
      <c r="D466" s="38">
        <v>6140</v>
      </c>
      <c r="E466" s="15" t="s">
        <v>84</v>
      </c>
      <c r="F466" s="46">
        <v>0.81999999999970896</v>
      </c>
      <c r="G466" s="46"/>
      <c r="H466" s="46">
        <v>0</v>
      </c>
      <c r="I466" s="46">
        <v>0</v>
      </c>
      <c r="J466" s="46">
        <v>0.81999999999970896</v>
      </c>
      <c r="K466" s="46"/>
      <c r="L466" s="25"/>
    </row>
    <row r="467" spans="2:12" hidden="1" outlineLevel="1" x14ac:dyDescent="0.25">
      <c r="B467" s="23"/>
      <c r="C467" s="31"/>
      <c r="D467" s="23"/>
      <c r="E467" s="22"/>
      <c r="F467" s="48">
        <v>0.81999999999970896</v>
      </c>
      <c r="G467" s="48"/>
      <c r="H467" s="48">
        <v>0</v>
      </c>
      <c r="I467" s="48">
        <v>0</v>
      </c>
      <c r="J467" s="48">
        <v>0.81999999999970896</v>
      </c>
      <c r="K467" s="48"/>
      <c r="L467" s="22"/>
    </row>
    <row r="468" spans="2:12" hidden="1" outlineLevel="1" x14ac:dyDescent="0.25"/>
    <row r="469" spans="2:12" ht="15" hidden="1" customHeight="1" outlineLevel="1" x14ac:dyDescent="0.25">
      <c r="B469" s="38">
        <v>75000</v>
      </c>
      <c r="C469" s="30" t="s">
        <v>189</v>
      </c>
      <c r="D469" s="38">
        <v>6140</v>
      </c>
      <c r="E469" s="15" t="s">
        <v>84</v>
      </c>
      <c r="F469" s="46">
        <v>0</v>
      </c>
      <c r="G469" s="46"/>
      <c r="H469" s="46">
        <v>0</v>
      </c>
      <c r="I469" s="46">
        <v>0</v>
      </c>
      <c r="J469" s="46">
        <v>0</v>
      </c>
      <c r="K469" s="46"/>
      <c r="L469" s="25"/>
    </row>
    <row r="470" spans="2:12" ht="15" hidden="1" customHeight="1" outlineLevel="1" x14ac:dyDescent="0.25">
      <c r="B470" s="38">
        <v>75411</v>
      </c>
      <c r="C470" s="30" t="s">
        <v>190</v>
      </c>
      <c r="D470" s="38">
        <v>6240</v>
      </c>
      <c r="E470" s="15" t="s">
        <v>84</v>
      </c>
      <c r="F470" s="46">
        <v>0</v>
      </c>
      <c r="G470" s="46"/>
      <c r="H470" s="46">
        <v>0</v>
      </c>
      <c r="I470" s="46">
        <v>0</v>
      </c>
      <c r="J470" s="46">
        <v>0</v>
      </c>
      <c r="K470" s="46"/>
      <c r="L470" s="25"/>
    </row>
    <row r="471" spans="2:12" ht="15" hidden="1" customHeight="1" outlineLevel="1" x14ac:dyDescent="0.25">
      <c r="B471" s="38">
        <v>75412</v>
      </c>
      <c r="C471" s="30" t="s">
        <v>191</v>
      </c>
      <c r="D471" s="38"/>
      <c r="E471" s="15" t="s">
        <v>84</v>
      </c>
      <c r="F471" s="46">
        <v>0</v>
      </c>
      <c r="G471" s="46"/>
      <c r="H471" s="46">
        <v>0</v>
      </c>
      <c r="I471" s="46">
        <v>0</v>
      </c>
      <c r="J471" s="46">
        <v>0</v>
      </c>
      <c r="K471" s="46"/>
      <c r="L471" s="25"/>
    </row>
    <row r="472" spans="2:12" ht="15" hidden="1" customHeight="1" outlineLevel="1" x14ac:dyDescent="0.25">
      <c r="B472" s="38">
        <v>75001</v>
      </c>
      <c r="C472" s="30" t="s">
        <v>219</v>
      </c>
      <c r="D472" s="38">
        <v>2110</v>
      </c>
      <c r="E472" s="15" t="s">
        <v>78</v>
      </c>
      <c r="F472" s="46">
        <v>0</v>
      </c>
      <c r="G472" s="46"/>
      <c r="H472" s="46">
        <v>0</v>
      </c>
      <c r="I472" s="46">
        <v>0</v>
      </c>
      <c r="J472" s="46">
        <v>0</v>
      </c>
      <c r="K472" s="46"/>
      <c r="L472" s="25"/>
    </row>
    <row r="473" spans="2:12" ht="15" hidden="1" customHeight="1" outlineLevel="1" x14ac:dyDescent="0.25">
      <c r="B473" s="38"/>
      <c r="C473" s="30"/>
      <c r="D473" s="38">
        <v>4410</v>
      </c>
      <c r="E473" s="15" t="s">
        <v>45</v>
      </c>
      <c r="F473" s="46">
        <v>0</v>
      </c>
      <c r="G473" s="46"/>
      <c r="H473" s="46">
        <v>0</v>
      </c>
      <c r="I473" s="46">
        <v>0</v>
      </c>
      <c r="J473" s="46">
        <v>0</v>
      </c>
      <c r="K473" s="46"/>
      <c r="L473" s="25"/>
    </row>
    <row r="474" spans="2:12" ht="15" hidden="1" customHeight="1" outlineLevel="1" x14ac:dyDescent="0.25">
      <c r="B474" s="38">
        <v>75004</v>
      </c>
      <c r="C474" s="30" t="s">
        <v>220</v>
      </c>
      <c r="D474" s="38">
        <v>2110</v>
      </c>
      <c r="E474" s="15" t="s">
        <v>78</v>
      </c>
      <c r="F474" s="46">
        <v>0</v>
      </c>
      <c r="G474" s="46"/>
      <c r="H474" s="46">
        <v>0</v>
      </c>
      <c r="I474" s="46">
        <v>0</v>
      </c>
      <c r="J474" s="46">
        <v>0</v>
      </c>
      <c r="K474" s="46"/>
      <c r="L474" s="25"/>
    </row>
    <row r="475" spans="2:12" ht="15" hidden="1" customHeight="1" outlineLevel="1" x14ac:dyDescent="0.25">
      <c r="B475" s="38">
        <v>75006</v>
      </c>
      <c r="C475" s="30" t="s">
        <v>221</v>
      </c>
      <c r="D475" s="38">
        <v>2710</v>
      </c>
      <c r="E475" s="15" t="s">
        <v>20</v>
      </c>
      <c r="F475" s="46">
        <v>0</v>
      </c>
      <c r="G475" s="46"/>
      <c r="H475" s="46">
        <v>0</v>
      </c>
      <c r="I475" s="46">
        <v>0</v>
      </c>
      <c r="J475" s="46">
        <v>0</v>
      </c>
      <c r="K475" s="46"/>
      <c r="L475" s="25"/>
    </row>
    <row r="476" spans="2:12" ht="15" hidden="1" customHeight="1" outlineLevel="1" x14ac:dyDescent="0.25">
      <c r="B476" s="38"/>
      <c r="C476" s="30"/>
      <c r="D476" s="38">
        <v>3610</v>
      </c>
      <c r="E476" s="15" t="s">
        <v>121</v>
      </c>
      <c r="F476" s="46">
        <v>0</v>
      </c>
      <c r="G476" s="46"/>
      <c r="H476" s="46">
        <v>0</v>
      </c>
      <c r="I476" s="46">
        <v>0</v>
      </c>
      <c r="J476" s="46">
        <v>0</v>
      </c>
      <c r="K476" s="46"/>
      <c r="L476" s="25"/>
    </row>
    <row r="477" spans="2:12" ht="15" hidden="1" customHeight="1" outlineLevel="1" x14ac:dyDescent="0.25">
      <c r="B477" s="38">
        <v>75007</v>
      </c>
      <c r="C477" s="30" t="s">
        <v>71</v>
      </c>
      <c r="D477" s="38">
        <v>2110</v>
      </c>
      <c r="E477" s="15" t="s">
        <v>78</v>
      </c>
      <c r="F477" s="46">
        <v>0</v>
      </c>
      <c r="G477" s="46"/>
      <c r="H477" s="46">
        <v>0</v>
      </c>
      <c r="I477" s="46">
        <v>0</v>
      </c>
      <c r="J477" s="46">
        <v>0</v>
      </c>
      <c r="K477" s="46"/>
      <c r="L477" s="25"/>
    </row>
    <row r="478" spans="2:12" ht="15" hidden="1" customHeight="1" outlineLevel="1" x14ac:dyDescent="0.25">
      <c r="B478" s="38"/>
      <c r="C478" s="30"/>
      <c r="D478" s="38">
        <v>3610</v>
      </c>
      <c r="E478" s="15" t="s">
        <v>121</v>
      </c>
      <c r="F478" s="46">
        <v>0</v>
      </c>
      <c r="G478" s="46"/>
      <c r="H478" s="46">
        <v>0</v>
      </c>
      <c r="I478" s="46">
        <v>0</v>
      </c>
      <c r="J478" s="46">
        <v>0</v>
      </c>
      <c r="K478" s="46"/>
      <c r="L478" s="25"/>
    </row>
    <row r="479" spans="2:12" ht="15" hidden="1" customHeight="1" outlineLevel="1" x14ac:dyDescent="0.25">
      <c r="B479" s="38">
        <v>750018</v>
      </c>
      <c r="C479" s="30" t="s">
        <v>224</v>
      </c>
      <c r="D479" s="38">
        <v>8530</v>
      </c>
      <c r="E479" s="15" t="s">
        <v>64</v>
      </c>
      <c r="F479" s="46">
        <v>0</v>
      </c>
      <c r="G479" s="46"/>
      <c r="H479" s="46">
        <v>0</v>
      </c>
      <c r="I479" s="46">
        <v>0</v>
      </c>
      <c r="J479" s="46">
        <v>0</v>
      </c>
      <c r="K479" s="46"/>
      <c r="L479" s="25"/>
    </row>
    <row r="480" spans="2:12" hidden="1" outlineLevel="1" x14ac:dyDescent="0.25">
      <c r="B480" s="23"/>
      <c r="C480" s="31"/>
      <c r="D480" s="23"/>
      <c r="E480" s="22"/>
      <c r="F480" s="48">
        <v>0</v>
      </c>
      <c r="G480" s="48"/>
      <c r="H480" s="48">
        <v>0</v>
      </c>
      <c r="I480" s="48">
        <v>0</v>
      </c>
      <c r="J480" s="48">
        <v>0</v>
      </c>
      <c r="K480" s="48"/>
      <c r="L480" s="22"/>
    </row>
    <row r="481" spans="2:12" hidden="1" outlineLevel="1" x14ac:dyDescent="0.25"/>
    <row r="482" spans="2:12" ht="15" hidden="1" customHeight="1" outlineLevel="1" x14ac:dyDescent="0.25">
      <c r="B482" s="38">
        <v>85000</v>
      </c>
      <c r="C482" s="30" t="s">
        <v>222</v>
      </c>
      <c r="D482" s="38">
        <v>6140</v>
      </c>
      <c r="E482" s="15" t="s">
        <v>84</v>
      </c>
      <c r="F482" s="46">
        <v>0</v>
      </c>
      <c r="G482" s="46"/>
      <c r="H482" s="46">
        <v>0</v>
      </c>
      <c r="I482" s="46">
        <v>0</v>
      </c>
      <c r="J482" s="46">
        <v>0</v>
      </c>
      <c r="K482" s="46"/>
      <c r="L482" s="25"/>
    </row>
    <row r="483" spans="2:12" ht="15" hidden="1" customHeight="1" outlineLevel="1" x14ac:dyDescent="0.25">
      <c r="B483" s="38">
        <v>85010</v>
      </c>
      <c r="C483" s="30" t="s">
        <v>223</v>
      </c>
      <c r="D483" s="38">
        <v>4410</v>
      </c>
      <c r="E483" s="15" t="s">
        <v>45</v>
      </c>
      <c r="F483" s="46">
        <v>0</v>
      </c>
      <c r="G483" s="46"/>
      <c r="H483" s="46">
        <v>0</v>
      </c>
      <c r="I483" s="46">
        <v>0</v>
      </c>
      <c r="J483" s="46">
        <v>0</v>
      </c>
      <c r="K483" s="46"/>
      <c r="L483" s="25"/>
    </row>
    <row r="484" spans="2:12" hidden="1" outlineLevel="1" x14ac:dyDescent="0.25">
      <c r="B484" s="23"/>
      <c r="C484" s="31"/>
      <c r="D484" s="23"/>
      <c r="E484" s="22"/>
      <c r="F484" s="48">
        <v>0</v>
      </c>
      <c r="G484" s="48"/>
      <c r="H484" s="48">
        <v>0</v>
      </c>
      <c r="I484" s="48">
        <v>0</v>
      </c>
      <c r="J484" s="48">
        <v>0</v>
      </c>
      <c r="K484" s="48"/>
      <c r="L484" s="22"/>
    </row>
    <row r="485" spans="2:12" hidden="1" outlineLevel="1" x14ac:dyDescent="0.25"/>
    <row r="486" spans="2:12" ht="15" hidden="1" customHeight="1" outlineLevel="1" x14ac:dyDescent="0.25">
      <c r="B486" s="38">
        <v>95000</v>
      </c>
      <c r="C486" s="30" t="s">
        <v>192</v>
      </c>
      <c r="D486" s="38">
        <v>6140</v>
      </c>
      <c r="E486" s="15" t="s">
        <v>84</v>
      </c>
      <c r="F486" s="46">
        <v>710405.73</v>
      </c>
      <c r="G486" s="46"/>
      <c r="H486" s="46">
        <v>0</v>
      </c>
      <c r="I486" s="46">
        <v>6763.8</v>
      </c>
      <c r="J486" s="46">
        <v>703641.92999999993</v>
      </c>
      <c r="K486" s="46"/>
      <c r="L486" s="25"/>
    </row>
    <row r="487" spans="2:12" ht="15" hidden="1" customHeight="1" outlineLevel="1" x14ac:dyDescent="0.25">
      <c r="B487" s="38">
        <v>95431</v>
      </c>
      <c r="C487" s="30" t="s">
        <v>193</v>
      </c>
      <c r="D487" s="38"/>
      <c r="E487" s="15" t="s">
        <v>84</v>
      </c>
      <c r="F487" s="46">
        <v>0</v>
      </c>
      <c r="G487" s="46"/>
      <c r="H487" s="46">
        <v>0</v>
      </c>
      <c r="I487" s="46">
        <v>0</v>
      </c>
      <c r="J487" s="46">
        <v>0</v>
      </c>
      <c r="K487" s="46"/>
      <c r="L487" s="25"/>
    </row>
    <row r="488" spans="2:12" hidden="1" outlineLevel="1" x14ac:dyDescent="0.25">
      <c r="B488" s="23"/>
      <c r="C488" s="31"/>
      <c r="D488" s="23"/>
      <c r="E488" s="22"/>
      <c r="F488" s="48">
        <v>710405.73</v>
      </c>
      <c r="G488" s="48"/>
      <c r="H488" s="48">
        <v>0</v>
      </c>
      <c r="I488" s="48">
        <v>6763.8</v>
      </c>
      <c r="J488" s="48">
        <v>703641.92999999993</v>
      </c>
      <c r="K488" s="48"/>
      <c r="L488" s="22"/>
    </row>
    <row r="489" spans="2:12" hidden="1" outlineLevel="1" x14ac:dyDescent="0.25"/>
    <row r="490" spans="2:12" ht="15" hidden="1" customHeight="1" outlineLevel="1" x14ac:dyDescent="0.25">
      <c r="B490" s="38">
        <v>105000</v>
      </c>
      <c r="C490" s="30" t="s">
        <v>194</v>
      </c>
      <c r="D490" s="38">
        <v>6140</v>
      </c>
      <c r="E490" s="15" t="s">
        <v>84</v>
      </c>
      <c r="F490" s="46">
        <v>390816.22999999975</v>
      </c>
      <c r="G490" s="46"/>
      <c r="H490" s="46">
        <v>0</v>
      </c>
      <c r="I490" s="46">
        <v>45577</v>
      </c>
      <c r="J490" s="46">
        <v>345239.22999999975</v>
      </c>
      <c r="K490" s="46"/>
      <c r="L490" s="25"/>
    </row>
    <row r="491" spans="2:12" ht="15" hidden="1" customHeight="1" outlineLevel="1" x14ac:dyDescent="0.25">
      <c r="B491" s="38">
        <v>105001</v>
      </c>
      <c r="C491" s="30" t="s">
        <v>195</v>
      </c>
      <c r="D491" s="38"/>
      <c r="E491" s="15" t="s">
        <v>84</v>
      </c>
      <c r="F491" s="46">
        <v>0</v>
      </c>
      <c r="G491" s="46"/>
      <c r="H491" s="46">
        <v>0</v>
      </c>
      <c r="I491" s="46">
        <v>0</v>
      </c>
      <c r="J491" s="46">
        <v>0</v>
      </c>
      <c r="K491" s="46"/>
      <c r="L491" s="25"/>
    </row>
    <row r="492" spans="2:12" ht="15" hidden="1" customHeight="1" outlineLevel="1" x14ac:dyDescent="0.25">
      <c r="B492" s="38">
        <v>105002</v>
      </c>
      <c r="C492" s="30" t="s">
        <v>196</v>
      </c>
      <c r="D492" s="38"/>
      <c r="E492" s="15" t="s">
        <v>84</v>
      </c>
      <c r="F492" s="46">
        <v>0</v>
      </c>
      <c r="G492" s="46"/>
      <c r="H492" s="46">
        <v>0</v>
      </c>
      <c r="I492" s="46">
        <v>0</v>
      </c>
      <c r="J492" s="46">
        <v>0</v>
      </c>
      <c r="K492" s="46"/>
      <c r="L492" s="25"/>
    </row>
    <row r="493" spans="2:12" ht="15" hidden="1" customHeight="1" outlineLevel="1" x14ac:dyDescent="0.25">
      <c r="B493" s="38">
        <v>105433</v>
      </c>
      <c r="C493" s="30" t="s">
        <v>197</v>
      </c>
      <c r="D493" s="38"/>
      <c r="E493" s="15" t="s">
        <v>84</v>
      </c>
      <c r="F493" s="46">
        <v>0</v>
      </c>
      <c r="G493" s="46"/>
      <c r="H493" s="46">
        <v>0</v>
      </c>
      <c r="I493" s="46">
        <v>0</v>
      </c>
      <c r="J493" s="46">
        <v>0</v>
      </c>
      <c r="K493" s="46"/>
      <c r="L493" s="25"/>
    </row>
    <row r="494" spans="2:12" ht="15" hidden="1" customHeight="1" outlineLevel="1" x14ac:dyDescent="0.25">
      <c r="B494" s="38">
        <v>105434</v>
      </c>
      <c r="C494" s="30" t="s">
        <v>198</v>
      </c>
      <c r="D494" s="38"/>
      <c r="E494" s="15" t="s">
        <v>84</v>
      </c>
      <c r="F494" s="46">
        <v>889221.04</v>
      </c>
      <c r="G494" s="46"/>
      <c r="H494" s="46">
        <v>0</v>
      </c>
      <c r="I494" s="46">
        <v>876740.31</v>
      </c>
      <c r="J494" s="46">
        <v>12480.729999999981</v>
      </c>
      <c r="K494" s="46"/>
      <c r="L494" s="25"/>
    </row>
    <row r="495" spans="2:12" hidden="1" outlineLevel="1" x14ac:dyDescent="0.25">
      <c r="B495" s="23"/>
      <c r="C495" s="31"/>
      <c r="D495" s="23"/>
      <c r="E495" s="22"/>
      <c r="F495" s="48">
        <v>1280037.2699999998</v>
      </c>
      <c r="G495" s="48"/>
      <c r="H495" s="48">
        <v>0</v>
      </c>
      <c r="I495" s="48">
        <v>922317.31</v>
      </c>
      <c r="J495" s="48">
        <v>357719.95999999973</v>
      </c>
      <c r="K495" s="48"/>
      <c r="L495" s="22"/>
    </row>
    <row r="496" spans="2:12" hidden="1" outlineLevel="1" x14ac:dyDescent="0.25"/>
    <row r="497" spans="1:26" ht="15" hidden="1" customHeight="1" outlineLevel="1" x14ac:dyDescent="0.25">
      <c r="B497" s="38">
        <v>115000</v>
      </c>
      <c r="C497" s="30" t="s">
        <v>199</v>
      </c>
      <c r="D497" s="38">
        <v>6140</v>
      </c>
      <c r="E497" s="15" t="s">
        <v>84</v>
      </c>
      <c r="F497" s="46">
        <v>17894.450000000004</v>
      </c>
      <c r="G497" s="46"/>
      <c r="H497" s="46">
        <v>0</v>
      </c>
      <c r="I497" s="46">
        <v>8061</v>
      </c>
      <c r="J497" s="46">
        <v>9833.4500000000044</v>
      </c>
      <c r="K497" s="46"/>
      <c r="L497" s="25"/>
    </row>
    <row r="498" spans="1:26" ht="15" hidden="1" customHeight="1" outlineLevel="1" x14ac:dyDescent="0.25">
      <c r="B498" s="38">
        <v>115001</v>
      </c>
      <c r="C498" s="30" t="s">
        <v>200</v>
      </c>
      <c r="D498" s="38"/>
      <c r="E498" s="15" t="s">
        <v>84</v>
      </c>
      <c r="F498" s="46">
        <v>0</v>
      </c>
      <c r="G498" s="46"/>
      <c r="H498" s="46">
        <v>0</v>
      </c>
      <c r="I498" s="46">
        <v>0</v>
      </c>
      <c r="J498" s="46">
        <v>0</v>
      </c>
      <c r="K498" s="46"/>
      <c r="L498" s="25"/>
    </row>
    <row r="499" spans="1:26" ht="15" hidden="1" customHeight="1" outlineLevel="1" x14ac:dyDescent="0.25">
      <c r="B499" s="38">
        <v>115551</v>
      </c>
      <c r="C499" s="30" t="s">
        <v>201</v>
      </c>
      <c r="D499" s="38"/>
      <c r="E499" s="15" t="s">
        <v>84</v>
      </c>
      <c r="F499" s="46">
        <v>0</v>
      </c>
      <c r="G499" s="46"/>
      <c r="H499" s="46">
        <v>0</v>
      </c>
      <c r="I499" s="46">
        <v>0</v>
      </c>
      <c r="J499" s="46">
        <v>0</v>
      </c>
      <c r="K499" s="46"/>
      <c r="L499" s="25"/>
    </row>
    <row r="500" spans="1:26" ht="15" hidden="1" customHeight="1" outlineLevel="1" x14ac:dyDescent="0.25">
      <c r="B500" s="38">
        <v>115552</v>
      </c>
      <c r="C500" s="30" t="s">
        <v>102</v>
      </c>
      <c r="D500" s="38"/>
      <c r="E500" s="15" t="s">
        <v>84</v>
      </c>
      <c r="F500" s="46">
        <v>0</v>
      </c>
      <c r="G500" s="46"/>
      <c r="H500" s="46">
        <v>0</v>
      </c>
      <c r="I500" s="46">
        <v>0</v>
      </c>
      <c r="J500" s="46">
        <v>0</v>
      </c>
      <c r="K500" s="46"/>
      <c r="L500" s="25"/>
    </row>
    <row r="501" spans="1:26" hidden="1" outlineLevel="1" x14ac:dyDescent="0.25">
      <c r="F501" s="43">
        <v>17894.450000000004</v>
      </c>
      <c r="H501" s="43">
        <v>0</v>
      </c>
      <c r="I501" s="43">
        <v>8061</v>
      </c>
      <c r="J501" s="43">
        <v>9833.4500000000044</v>
      </c>
    </row>
    <row r="502" spans="1:26" collapsed="1" x14ac:dyDescent="0.25">
      <c r="A502" s="21" t="s">
        <v>464</v>
      </c>
    </row>
    <row r="503" spans="1:26" ht="24.75" x14ac:dyDescent="0.25">
      <c r="A503" s="38">
        <v>1</v>
      </c>
      <c r="B503" s="38">
        <v>26011</v>
      </c>
      <c r="C503" s="32" t="s">
        <v>418</v>
      </c>
      <c r="D503" s="38">
        <v>6140</v>
      </c>
      <c r="E503" s="15" t="s">
        <v>84</v>
      </c>
      <c r="F503" s="46">
        <v>410000</v>
      </c>
      <c r="G503" s="46"/>
      <c r="H503" s="46">
        <v>0</v>
      </c>
      <c r="I503" s="46">
        <v>0</v>
      </c>
      <c r="J503" s="46">
        <v>410000</v>
      </c>
      <c r="K503" s="46">
        <f t="shared" ref="K503:K511" si="40">+F503-I503</f>
        <v>410000</v>
      </c>
      <c r="L503" s="25"/>
      <c r="M503" s="94">
        <f t="shared" ref="M503:M511" si="41">+F503</f>
        <v>410000</v>
      </c>
      <c r="N503" s="46">
        <f>+M503</f>
        <v>410000</v>
      </c>
      <c r="O503" s="46">
        <f>+N503-M503</f>
        <v>0</v>
      </c>
      <c r="P503" s="46"/>
      <c r="Q503" s="46">
        <f>+M503</f>
        <v>410000</v>
      </c>
      <c r="R503" s="46">
        <f t="shared" ref="R503:S511" si="42">+H503</f>
        <v>0</v>
      </c>
      <c r="S503" s="46">
        <f t="shared" si="42"/>
        <v>0</v>
      </c>
      <c r="T503" s="46">
        <f t="shared" ref="T503:T511" si="43">M503-S503</f>
        <v>410000</v>
      </c>
      <c r="U503" s="65"/>
      <c r="V503" s="69">
        <v>1</v>
      </c>
      <c r="W503" s="69">
        <v>0</v>
      </c>
      <c r="Y503" s="46">
        <f t="shared" ref="Y503:Y511" si="44">+G503</f>
        <v>0</v>
      </c>
      <c r="Z503" s="93" t="s">
        <v>419</v>
      </c>
    </row>
    <row r="504" spans="1:26" x14ac:dyDescent="0.25">
      <c r="A504" s="38">
        <v>2</v>
      </c>
      <c r="B504" s="38">
        <v>26012</v>
      </c>
      <c r="C504" s="30" t="s">
        <v>420</v>
      </c>
      <c r="D504" s="38"/>
      <c r="E504" s="15" t="s">
        <v>84</v>
      </c>
      <c r="F504" s="46">
        <v>250000</v>
      </c>
      <c r="G504" s="46"/>
      <c r="H504" s="46">
        <v>0</v>
      </c>
      <c r="I504" s="46">
        <v>204099.02</v>
      </c>
      <c r="J504" s="46">
        <v>45900.98000000001</v>
      </c>
      <c r="K504" s="46">
        <f t="shared" si="40"/>
        <v>45900.98000000001</v>
      </c>
      <c r="L504" s="25"/>
      <c r="M504" s="94">
        <f t="shared" si="41"/>
        <v>250000</v>
      </c>
      <c r="N504" s="46">
        <f t="shared" ref="N504:N510" si="45">+M504</f>
        <v>250000</v>
      </c>
      <c r="O504" s="46">
        <f t="shared" ref="O504:O511" si="46">+N504-M504</f>
        <v>0</v>
      </c>
      <c r="P504" s="46"/>
      <c r="Q504" s="46">
        <f t="shared" ref="Q504:Q511" si="47">+M504</f>
        <v>250000</v>
      </c>
      <c r="R504" s="46">
        <f t="shared" si="42"/>
        <v>0</v>
      </c>
      <c r="S504" s="46">
        <f t="shared" si="42"/>
        <v>204099.02</v>
      </c>
      <c r="T504" s="46">
        <f t="shared" si="43"/>
        <v>45900.98000000001</v>
      </c>
      <c r="U504" s="65"/>
      <c r="V504" s="69">
        <v>1</v>
      </c>
      <c r="W504" s="69">
        <v>0.82</v>
      </c>
      <c r="Y504" s="46">
        <f t="shared" si="44"/>
        <v>0</v>
      </c>
      <c r="Z504" s="93" t="s">
        <v>421</v>
      </c>
    </row>
    <row r="505" spans="1:26" ht="36.75" x14ac:dyDescent="0.25">
      <c r="A505" s="38">
        <v>3</v>
      </c>
      <c r="B505" s="38">
        <v>26013</v>
      </c>
      <c r="C505" s="32" t="s">
        <v>415</v>
      </c>
      <c r="D505" s="38"/>
      <c r="E505" s="15" t="s">
        <v>84</v>
      </c>
      <c r="F505" s="46">
        <v>1300000</v>
      </c>
      <c r="G505" s="46">
        <v>377057.91</v>
      </c>
      <c r="H505" s="46">
        <v>0</v>
      </c>
      <c r="I505" s="46">
        <v>263037.48</v>
      </c>
      <c r="J505" s="46">
        <v>1036962.52</v>
      </c>
      <c r="K505" s="46">
        <f t="shared" si="40"/>
        <v>1036962.52</v>
      </c>
      <c r="L505" s="25"/>
      <c r="M505" s="94">
        <f t="shared" si="41"/>
        <v>1300000</v>
      </c>
      <c r="N505" s="46">
        <f t="shared" si="45"/>
        <v>1300000</v>
      </c>
      <c r="O505" s="46">
        <f t="shared" si="46"/>
        <v>0</v>
      </c>
      <c r="P505" s="46"/>
      <c r="Q505" s="46">
        <f t="shared" si="47"/>
        <v>1300000</v>
      </c>
      <c r="R505" s="46">
        <f t="shared" si="42"/>
        <v>0</v>
      </c>
      <c r="S505" s="47">
        <f>+I505+155345.07</f>
        <v>418382.55</v>
      </c>
      <c r="T505" s="46">
        <f t="shared" si="43"/>
        <v>881617.45</v>
      </c>
      <c r="U505" s="65"/>
      <c r="V505" s="69">
        <v>0.97</v>
      </c>
      <c r="W505" s="69">
        <v>0.2</v>
      </c>
      <c r="Y505" s="46">
        <f t="shared" si="44"/>
        <v>377057.91</v>
      </c>
    </row>
    <row r="506" spans="1:26" x14ac:dyDescent="0.25">
      <c r="A506" s="59">
        <v>4</v>
      </c>
      <c r="B506" s="38">
        <v>26014</v>
      </c>
      <c r="C506" s="30" t="s">
        <v>270</v>
      </c>
      <c r="D506" s="38"/>
      <c r="E506" s="15" t="s">
        <v>84</v>
      </c>
      <c r="F506" s="46">
        <v>350000</v>
      </c>
      <c r="G506" s="46"/>
      <c r="H506" s="46">
        <v>0</v>
      </c>
      <c r="I506" s="46">
        <v>0</v>
      </c>
      <c r="J506" s="46">
        <v>350000</v>
      </c>
      <c r="K506" s="46">
        <f t="shared" si="40"/>
        <v>350000</v>
      </c>
      <c r="L506" s="25"/>
      <c r="M506" s="94">
        <f t="shared" si="41"/>
        <v>350000</v>
      </c>
      <c r="N506" s="46">
        <f t="shared" si="45"/>
        <v>350000</v>
      </c>
      <c r="O506" s="46">
        <f t="shared" si="46"/>
        <v>0</v>
      </c>
      <c r="P506" s="46"/>
      <c r="Q506" s="46">
        <f t="shared" si="47"/>
        <v>350000</v>
      </c>
      <c r="R506" s="46">
        <f t="shared" si="42"/>
        <v>0</v>
      </c>
      <c r="S506" s="46">
        <f>+I506</f>
        <v>0</v>
      </c>
      <c r="T506" s="46">
        <f t="shared" si="43"/>
        <v>350000</v>
      </c>
      <c r="U506" s="65"/>
      <c r="V506" s="69">
        <v>0.98</v>
      </c>
      <c r="W506" s="69">
        <v>0</v>
      </c>
      <c r="Y506" s="46">
        <f t="shared" si="44"/>
        <v>0</v>
      </c>
    </row>
    <row r="507" spans="1:26" x14ac:dyDescent="0.25">
      <c r="A507" s="59">
        <v>5</v>
      </c>
      <c r="B507" s="38">
        <v>26015</v>
      </c>
      <c r="C507" s="30" t="s">
        <v>422</v>
      </c>
      <c r="D507" s="38"/>
      <c r="E507" s="15" t="s">
        <v>84</v>
      </c>
      <c r="F507" s="46">
        <v>456466</v>
      </c>
      <c r="G507" s="46">
        <v>123797.44</v>
      </c>
      <c r="H507" s="46">
        <v>0</v>
      </c>
      <c r="I507" s="46">
        <v>149971.89000000001</v>
      </c>
      <c r="J507" s="46">
        <v>306494.11</v>
      </c>
      <c r="K507" s="46">
        <f t="shared" si="40"/>
        <v>306494.11</v>
      </c>
      <c r="L507" s="25"/>
      <c r="M507" s="94">
        <f t="shared" si="41"/>
        <v>456466</v>
      </c>
      <c r="N507" s="46">
        <f t="shared" si="45"/>
        <v>456466</v>
      </c>
      <c r="O507" s="46">
        <f t="shared" si="46"/>
        <v>0</v>
      </c>
      <c r="P507" s="46"/>
      <c r="Q507" s="46">
        <f t="shared" si="47"/>
        <v>456466</v>
      </c>
      <c r="R507" s="46">
        <f t="shared" si="42"/>
        <v>0</v>
      </c>
      <c r="S507" s="47">
        <f>+I507+235250.27</f>
        <v>385222.16000000003</v>
      </c>
      <c r="T507" s="46">
        <f t="shared" si="43"/>
        <v>71243.839999999967</v>
      </c>
      <c r="U507" s="65"/>
      <c r="V507" s="69">
        <v>1</v>
      </c>
      <c r="W507" s="69">
        <v>0.33</v>
      </c>
      <c r="Y507" s="46">
        <f t="shared" si="44"/>
        <v>123797.44</v>
      </c>
    </row>
    <row r="508" spans="1:26" ht="24.75" x14ac:dyDescent="0.25">
      <c r="A508" s="59">
        <v>6</v>
      </c>
      <c r="B508" s="38">
        <v>26018</v>
      </c>
      <c r="C508" s="32" t="s">
        <v>423</v>
      </c>
      <c r="D508" s="38"/>
      <c r="E508" s="15" t="s">
        <v>84</v>
      </c>
      <c r="F508" s="46">
        <v>1750000</v>
      </c>
      <c r="G508" s="46"/>
      <c r="H508" s="46">
        <v>0</v>
      </c>
      <c r="I508" s="46">
        <v>0</v>
      </c>
      <c r="J508" s="46">
        <v>1750000</v>
      </c>
      <c r="K508" s="46">
        <f t="shared" si="40"/>
        <v>1750000</v>
      </c>
      <c r="L508" s="25"/>
      <c r="M508" s="94">
        <f t="shared" si="41"/>
        <v>1750000</v>
      </c>
      <c r="N508" s="46">
        <f t="shared" si="45"/>
        <v>1750000</v>
      </c>
      <c r="O508" s="46">
        <f t="shared" si="46"/>
        <v>0</v>
      </c>
      <c r="P508" s="46"/>
      <c r="Q508" s="46">
        <f t="shared" si="47"/>
        <v>1750000</v>
      </c>
      <c r="R508" s="46">
        <f t="shared" si="42"/>
        <v>0</v>
      </c>
      <c r="S508" s="46">
        <f>+I508</f>
        <v>0</v>
      </c>
      <c r="T508" s="46">
        <f t="shared" si="43"/>
        <v>1750000</v>
      </c>
      <c r="U508" s="65"/>
      <c r="V508" s="74"/>
      <c r="W508" s="69"/>
      <c r="Y508" s="46">
        <f t="shared" si="44"/>
        <v>0</v>
      </c>
      <c r="Z508" s="93" t="s">
        <v>424</v>
      </c>
    </row>
    <row r="509" spans="1:26" ht="36.75" x14ac:dyDescent="0.25">
      <c r="A509" s="59">
        <v>7</v>
      </c>
      <c r="B509" s="38">
        <v>26019</v>
      </c>
      <c r="C509" s="32" t="s">
        <v>416</v>
      </c>
      <c r="D509" s="38"/>
      <c r="E509" s="15" t="s">
        <v>84</v>
      </c>
      <c r="F509" s="46">
        <v>350000</v>
      </c>
      <c r="G509" s="46">
        <v>90192.78</v>
      </c>
      <c r="H509" s="46">
        <v>0</v>
      </c>
      <c r="I509" s="46">
        <v>145238.04</v>
      </c>
      <c r="J509" s="46">
        <v>204761.96</v>
      </c>
      <c r="K509" s="46">
        <f t="shared" si="40"/>
        <v>204761.96</v>
      </c>
      <c r="L509" s="25"/>
      <c r="M509" s="94">
        <f t="shared" si="41"/>
        <v>350000</v>
      </c>
      <c r="N509" s="46">
        <f t="shared" si="45"/>
        <v>350000</v>
      </c>
      <c r="O509" s="46">
        <f t="shared" si="46"/>
        <v>0</v>
      </c>
      <c r="P509" s="46"/>
      <c r="Q509" s="46">
        <f t="shared" si="47"/>
        <v>350000</v>
      </c>
      <c r="R509" s="46">
        <f t="shared" si="42"/>
        <v>0</v>
      </c>
      <c r="S509" s="47">
        <f>+I509+155404.55</f>
        <v>300642.58999999997</v>
      </c>
      <c r="T509" s="46">
        <f t="shared" si="43"/>
        <v>49357.410000000033</v>
      </c>
      <c r="U509" s="65"/>
      <c r="V509" s="69">
        <v>1</v>
      </c>
      <c r="W509" s="69">
        <v>0.41</v>
      </c>
      <c r="Y509" s="46">
        <f t="shared" si="44"/>
        <v>90192.78</v>
      </c>
    </row>
    <row r="510" spans="1:26" ht="24.75" x14ac:dyDescent="0.25">
      <c r="A510" s="59">
        <v>8</v>
      </c>
      <c r="B510" s="38">
        <v>26110</v>
      </c>
      <c r="C510" s="32" t="s">
        <v>417</v>
      </c>
      <c r="D510" s="38"/>
      <c r="E510" s="15" t="s">
        <v>84</v>
      </c>
      <c r="F510" s="46">
        <v>799999.99999999988</v>
      </c>
      <c r="G510" s="46">
        <v>219061.98</v>
      </c>
      <c r="H510" s="46">
        <v>0</v>
      </c>
      <c r="I510" s="46">
        <v>441708.23000000004</v>
      </c>
      <c r="J510" s="46">
        <v>358291.76999999984</v>
      </c>
      <c r="K510" s="46">
        <f t="shared" si="40"/>
        <v>358291.76999999984</v>
      </c>
      <c r="L510" s="25"/>
      <c r="M510" s="94">
        <f t="shared" si="41"/>
        <v>799999.99999999988</v>
      </c>
      <c r="N510" s="46">
        <f t="shared" si="45"/>
        <v>799999.99999999988</v>
      </c>
      <c r="O510" s="46">
        <f t="shared" si="46"/>
        <v>0</v>
      </c>
      <c r="P510" s="46"/>
      <c r="Q510" s="46">
        <f t="shared" si="47"/>
        <v>799999.99999999988</v>
      </c>
      <c r="R510" s="46">
        <f t="shared" si="42"/>
        <v>0</v>
      </c>
      <c r="S510" s="47">
        <f>+I510+147362.34</f>
        <v>589070.57000000007</v>
      </c>
      <c r="T510" s="46">
        <f t="shared" si="43"/>
        <v>210929.42999999982</v>
      </c>
      <c r="U510" s="65"/>
      <c r="V510" s="69">
        <v>0.99</v>
      </c>
      <c r="W510" s="69">
        <v>0.55000000000000004</v>
      </c>
      <c r="Y510" s="46">
        <f t="shared" si="44"/>
        <v>219061.98</v>
      </c>
    </row>
    <row r="511" spans="1:26" x14ac:dyDescent="0.25">
      <c r="A511" s="59">
        <v>9</v>
      </c>
      <c r="B511" s="38">
        <v>26111</v>
      </c>
      <c r="C511" s="30" t="s">
        <v>346</v>
      </c>
      <c r="D511" s="38"/>
      <c r="E511" s="15" t="s">
        <v>84</v>
      </c>
      <c r="F511" s="46">
        <v>158773.14000000001</v>
      </c>
      <c r="G511" s="46"/>
      <c r="H511" s="46">
        <v>0</v>
      </c>
      <c r="I511" s="46">
        <v>0</v>
      </c>
      <c r="J511" s="46">
        <v>158773.14000000001</v>
      </c>
      <c r="K511" s="46">
        <f t="shared" si="40"/>
        <v>158773.14000000001</v>
      </c>
      <c r="L511" s="25"/>
      <c r="M511" s="94">
        <f t="shared" si="41"/>
        <v>158773.14000000001</v>
      </c>
      <c r="N511" s="60">
        <v>1161171.92</v>
      </c>
      <c r="O511" s="46">
        <f t="shared" si="46"/>
        <v>1002398.7799999999</v>
      </c>
      <c r="P511" s="46"/>
      <c r="Q511" s="46">
        <f t="shared" si="47"/>
        <v>158773.14000000001</v>
      </c>
      <c r="R511" s="46">
        <f t="shared" si="42"/>
        <v>0</v>
      </c>
      <c r="S511" s="46">
        <f>+I511</f>
        <v>0</v>
      </c>
      <c r="T511" s="46">
        <f t="shared" si="43"/>
        <v>158773.14000000001</v>
      </c>
      <c r="U511" s="65"/>
      <c r="V511" s="69"/>
      <c r="W511" s="69"/>
      <c r="Y511" s="46">
        <f t="shared" si="44"/>
        <v>0</v>
      </c>
      <c r="Z511" s="93" t="s">
        <v>425</v>
      </c>
    </row>
    <row r="512" spans="1:26" x14ac:dyDescent="0.25">
      <c r="B512" s="22"/>
      <c r="C512" s="22" t="s">
        <v>381</v>
      </c>
      <c r="D512" s="23"/>
      <c r="E512" s="22"/>
      <c r="F512" s="48">
        <f t="shared" ref="F512:K512" si="48">SUM(F503:F511)</f>
        <v>5825239.1399999997</v>
      </c>
      <c r="G512" s="48">
        <f t="shared" si="48"/>
        <v>810110.11</v>
      </c>
      <c r="H512" s="48">
        <f t="shared" si="48"/>
        <v>0</v>
      </c>
      <c r="I512" s="48">
        <f t="shared" si="48"/>
        <v>1204054.6600000001</v>
      </c>
      <c r="J512" s="48">
        <f t="shared" si="48"/>
        <v>4621184.4799999995</v>
      </c>
      <c r="K512" s="48">
        <f t="shared" si="48"/>
        <v>4621184.4799999995</v>
      </c>
      <c r="L512" s="22"/>
      <c r="M512" s="95">
        <f>SUM(M503:M511)</f>
        <v>5825239.1399999997</v>
      </c>
      <c r="N512" s="48">
        <f>+N511+N510+N509+N508+N507+N506+N505+N504+N503</f>
        <v>6827637.9199999999</v>
      </c>
      <c r="O512" s="48">
        <f>+O511+O510+O509+O508+O507+O506+O505+O504+O503</f>
        <v>1002398.7799999999</v>
      </c>
      <c r="P512" s="48"/>
      <c r="Q512" s="48">
        <f>SUM(Q503:Q511)</f>
        <v>5825239.1399999997</v>
      </c>
      <c r="R512" s="48">
        <f>SUM(R503:R511)</f>
        <v>0</v>
      </c>
      <c r="S512" s="48">
        <f>SUM(S503:S511)</f>
        <v>1897416.89</v>
      </c>
      <c r="T512" s="48">
        <f>SUM(T503:T511)</f>
        <v>3927822.25</v>
      </c>
      <c r="U512" s="64"/>
      <c r="W512" s="97"/>
      <c r="Y512" s="48">
        <f>SUM(Y503:Y511)</f>
        <v>810110.11</v>
      </c>
    </row>
    <row r="513" spans="1:25" x14ac:dyDescent="0.25">
      <c r="F513" s="43">
        <v>5825239.1399999997</v>
      </c>
      <c r="G513" s="43">
        <v>810110.11</v>
      </c>
      <c r="H513" s="43">
        <v>0</v>
      </c>
      <c r="I513" s="43">
        <v>1204054.6600000001</v>
      </c>
      <c r="J513" s="43">
        <v>4621184.4799999995</v>
      </c>
      <c r="K513" s="43">
        <v>4621184.4799999995</v>
      </c>
    </row>
    <row r="514" spans="1:25" ht="15" customHeight="1" x14ac:dyDescent="0.25">
      <c r="A514" s="38">
        <v>1</v>
      </c>
      <c r="B514" s="38">
        <v>46001</v>
      </c>
      <c r="C514" s="30" t="s">
        <v>274</v>
      </c>
      <c r="D514" s="38">
        <v>3330</v>
      </c>
      <c r="E514" s="15" t="s">
        <v>130</v>
      </c>
      <c r="F514" s="46">
        <v>1500000</v>
      </c>
      <c r="G514" s="46"/>
      <c r="H514" s="46">
        <v>749999.74</v>
      </c>
      <c r="I514" s="46">
        <v>749999.74</v>
      </c>
      <c r="J514" s="46">
        <v>750000.26</v>
      </c>
      <c r="K514" s="46">
        <f t="shared" ref="K514:K545" si="49">+F514-I514</f>
        <v>750000.26</v>
      </c>
      <c r="L514" s="25"/>
      <c r="M514" s="46">
        <f t="shared" ref="M514:M545" si="50">+F514</f>
        <v>1500000</v>
      </c>
      <c r="N514" s="46">
        <f>+M514</f>
        <v>1500000</v>
      </c>
      <c r="O514" s="46">
        <f>+N514-M514</f>
        <v>0</v>
      </c>
      <c r="P514" s="46"/>
      <c r="Q514" s="46">
        <f>+M514</f>
        <v>1500000</v>
      </c>
      <c r="R514" s="46">
        <f t="shared" ref="R514:S529" si="51">+H514</f>
        <v>749999.74</v>
      </c>
      <c r="S514" s="46">
        <f t="shared" si="51"/>
        <v>749999.74</v>
      </c>
      <c r="T514" s="46">
        <f t="shared" ref="T514:T545" si="52">+M514-S514</f>
        <v>750000.26</v>
      </c>
      <c r="U514" s="65"/>
      <c r="V514" s="69"/>
      <c r="W514" s="69">
        <f>+S514/Q514</f>
        <v>0.49999982666666665</v>
      </c>
      <c r="Y514" s="46">
        <f t="shared" ref="Y514:Y545" si="53">+G514</f>
        <v>0</v>
      </c>
    </row>
    <row r="515" spans="1:25" x14ac:dyDescent="0.25">
      <c r="A515" s="38">
        <v>2</v>
      </c>
      <c r="B515" s="38">
        <v>46002</v>
      </c>
      <c r="C515" s="30" t="s">
        <v>275</v>
      </c>
      <c r="D515" s="38"/>
      <c r="E515" s="15" t="s">
        <v>130</v>
      </c>
      <c r="F515" s="46">
        <v>500000</v>
      </c>
      <c r="G515" s="46"/>
      <c r="H515" s="46">
        <v>250000</v>
      </c>
      <c r="I515" s="46">
        <v>250000</v>
      </c>
      <c r="J515" s="46">
        <v>250000</v>
      </c>
      <c r="K515" s="46">
        <f t="shared" si="49"/>
        <v>250000</v>
      </c>
      <c r="L515" s="25"/>
      <c r="M515" s="46">
        <f t="shared" si="50"/>
        <v>500000</v>
      </c>
      <c r="N515" s="46">
        <f t="shared" ref="N515:N545" si="54">+M515</f>
        <v>500000</v>
      </c>
      <c r="O515" s="46">
        <f t="shared" ref="O515:O545" si="55">+N515-M515</f>
        <v>0</v>
      </c>
      <c r="P515" s="46"/>
      <c r="Q515" s="46">
        <f t="shared" ref="Q515:Q545" si="56">+M515</f>
        <v>500000</v>
      </c>
      <c r="R515" s="46">
        <f t="shared" si="51"/>
        <v>250000</v>
      </c>
      <c r="S515" s="46">
        <f t="shared" si="51"/>
        <v>250000</v>
      </c>
      <c r="T515" s="46">
        <f t="shared" si="52"/>
        <v>250000</v>
      </c>
      <c r="U515" s="65"/>
      <c r="V515" s="69"/>
      <c r="W515" s="69">
        <f t="shared" ref="W515:W545" si="57">+S515/Q515</f>
        <v>0.5</v>
      </c>
      <c r="Y515" s="46">
        <f t="shared" si="53"/>
        <v>0</v>
      </c>
    </row>
    <row r="516" spans="1:25" x14ac:dyDescent="0.25">
      <c r="A516" s="38">
        <v>3</v>
      </c>
      <c r="B516" s="38">
        <v>46003</v>
      </c>
      <c r="C516" s="30" t="s">
        <v>276</v>
      </c>
      <c r="D516" s="38">
        <v>3370</v>
      </c>
      <c r="E516" s="15" t="s">
        <v>30</v>
      </c>
      <c r="F516" s="46">
        <v>620000</v>
      </c>
      <c r="G516" s="46"/>
      <c r="H516" s="46">
        <v>0</v>
      </c>
      <c r="I516" s="46">
        <v>619999</v>
      </c>
      <c r="J516" s="46">
        <v>1</v>
      </c>
      <c r="K516" s="46">
        <f t="shared" si="49"/>
        <v>1</v>
      </c>
      <c r="L516" s="25"/>
      <c r="M516" s="46">
        <f t="shared" si="50"/>
        <v>620000</v>
      </c>
      <c r="N516" s="46">
        <f t="shared" si="54"/>
        <v>620000</v>
      </c>
      <c r="O516" s="46">
        <f t="shared" si="55"/>
        <v>0</v>
      </c>
      <c r="P516" s="46"/>
      <c r="Q516" s="46">
        <f t="shared" si="56"/>
        <v>620000</v>
      </c>
      <c r="R516" s="46">
        <f t="shared" si="51"/>
        <v>0</v>
      </c>
      <c r="S516" s="46">
        <f t="shared" si="51"/>
        <v>619999</v>
      </c>
      <c r="T516" s="46">
        <f t="shared" si="52"/>
        <v>1</v>
      </c>
      <c r="U516" s="65"/>
      <c r="V516" s="69"/>
      <c r="W516" s="69">
        <f t="shared" si="57"/>
        <v>0.99999838709677424</v>
      </c>
      <c r="Y516" s="46">
        <f t="shared" si="53"/>
        <v>0</v>
      </c>
    </row>
    <row r="517" spans="1:25" x14ac:dyDescent="0.25">
      <c r="A517" s="59">
        <v>4</v>
      </c>
      <c r="B517" s="38">
        <v>46004</v>
      </c>
      <c r="C517" s="30" t="s">
        <v>277</v>
      </c>
      <c r="D517" s="38"/>
      <c r="E517" s="15" t="s">
        <v>30</v>
      </c>
      <c r="F517" s="46">
        <v>173600</v>
      </c>
      <c r="G517" s="46"/>
      <c r="H517" s="46">
        <v>0</v>
      </c>
      <c r="I517" s="46">
        <v>173599.72</v>
      </c>
      <c r="J517" s="46">
        <v>0.27999999999883585</v>
      </c>
      <c r="K517" s="46">
        <f t="shared" si="49"/>
        <v>0.27999999999883585</v>
      </c>
      <c r="L517" s="25"/>
      <c r="M517" s="46">
        <f t="shared" si="50"/>
        <v>173600</v>
      </c>
      <c r="N517" s="46">
        <f t="shared" si="54"/>
        <v>173600</v>
      </c>
      <c r="O517" s="46">
        <f t="shared" si="55"/>
        <v>0</v>
      </c>
      <c r="P517" s="46"/>
      <c r="Q517" s="46">
        <f t="shared" si="56"/>
        <v>173600</v>
      </c>
      <c r="R517" s="46">
        <f t="shared" si="51"/>
        <v>0</v>
      </c>
      <c r="S517" s="46">
        <f t="shared" si="51"/>
        <v>173599.72</v>
      </c>
      <c r="T517" s="46">
        <f t="shared" si="52"/>
        <v>0.27999999999883585</v>
      </c>
      <c r="U517" s="65"/>
      <c r="V517" s="69"/>
      <c r="W517" s="69">
        <f t="shared" si="57"/>
        <v>0.99999838709677424</v>
      </c>
      <c r="Y517" s="46">
        <f t="shared" si="53"/>
        <v>0</v>
      </c>
    </row>
    <row r="518" spans="1:25" x14ac:dyDescent="0.25">
      <c r="A518" s="59">
        <v>5</v>
      </c>
      <c r="B518" s="38">
        <v>46011</v>
      </c>
      <c r="C518" s="30" t="s">
        <v>278</v>
      </c>
      <c r="D518" s="38">
        <v>2710</v>
      </c>
      <c r="E518" s="15" t="s">
        <v>20</v>
      </c>
      <c r="F518" s="46">
        <v>262500</v>
      </c>
      <c r="G518" s="46"/>
      <c r="H518" s="46">
        <v>64639.839999999997</v>
      </c>
      <c r="I518" s="46">
        <v>192444</v>
      </c>
      <c r="J518" s="46">
        <v>70056</v>
      </c>
      <c r="K518" s="46">
        <f t="shared" si="49"/>
        <v>70056</v>
      </c>
      <c r="L518" s="25"/>
      <c r="M518" s="46">
        <f t="shared" si="50"/>
        <v>262500</v>
      </c>
      <c r="N518" s="46">
        <f t="shared" si="54"/>
        <v>262500</v>
      </c>
      <c r="O518" s="46">
        <f t="shared" si="55"/>
        <v>0</v>
      </c>
      <c r="P518" s="46"/>
      <c r="Q518" s="46">
        <f t="shared" si="56"/>
        <v>262500</v>
      </c>
      <c r="R518" s="46">
        <f t="shared" si="51"/>
        <v>64639.839999999997</v>
      </c>
      <c r="S518" s="46">
        <f t="shared" si="51"/>
        <v>192444</v>
      </c>
      <c r="T518" s="46">
        <f t="shared" si="52"/>
        <v>70056</v>
      </c>
      <c r="U518" s="65"/>
      <c r="V518" s="69"/>
      <c r="W518" s="69">
        <f t="shared" si="57"/>
        <v>0.73311999999999999</v>
      </c>
      <c r="Y518" s="46">
        <f t="shared" si="53"/>
        <v>0</v>
      </c>
    </row>
    <row r="519" spans="1:25" x14ac:dyDescent="0.25">
      <c r="A519" s="59">
        <v>6</v>
      </c>
      <c r="B519" s="38">
        <v>46012</v>
      </c>
      <c r="C519" s="30" t="s">
        <v>279</v>
      </c>
      <c r="D519" s="38">
        <v>2120</v>
      </c>
      <c r="E519" s="15" t="s">
        <v>85</v>
      </c>
      <c r="F519" s="46">
        <v>0</v>
      </c>
      <c r="G519" s="46"/>
      <c r="H519" s="46">
        <v>0</v>
      </c>
      <c r="I519" s="46">
        <v>0</v>
      </c>
      <c r="J519" s="46">
        <v>0</v>
      </c>
      <c r="K519" s="46">
        <f t="shared" si="49"/>
        <v>0</v>
      </c>
      <c r="L519" s="25"/>
      <c r="M519" s="46">
        <f t="shared" si="50"/>
        <v>0</v>
      </c>
      <c r="N519" s="46">
        <f t="shared" si="54"/>
        <v>0</v>
      </c>
      <c r="O519" s="46">
        <f t="shared" si="55"/>
        <v>0</v>
      </c>
      <c r="P519" s="46"/>
      <c r="Q519" s="46">
        <f t="shared" si="56"/>
        <v>0</v>
      </c>
      <c r="R519" s="46">
        <f t="shared" si="51"/>
        <v>0</v>
      </c>
      <c r="S519" s="46">
        <f t="shared" si="51"/>
        <v>0</v>
      </c>
      <c r="T519" s="46">
        <f t="shared" si="52"/>
        <v>0</v>
      </c>
      <c r="U519" s="65"/>
      <c r="V519" s="69"/>
      <c r="W519" s="69">
        <v>0</v>
      </c>
      <c r="Y519" s="46">
        <f t="shared" si="53"/>
        <v>0</v>
      </c>
    </row>
    <row r="520" spans="1:25" ht="15" customHeight="1" x14ac:dyDescent="0.25">
      <c r="A520" s="59">
        <v>7</v>
      </c>
      <c r="B520" s="38">
        <v>46012</v>
      </c>
      <c r="C520" s="30" t="s">
        <v>279</v>
      </c>
      <c r="D520" s="38">
        <v>2710</v>
      </c>
      <c r="E520" s="15" t="s">
        <v>20</v>
      </c>
      <c r="F520" s="46">
        <v>197500</v>
      </c>
      <c r="G520" s="46"/>
      <c r="H520" s="46">
        <v>64639.839999999997</v>
      </c>
      <c r="I520" s="46">
        <v>130326</v>
      </c>
      <c r="J520" s="46">
        <v>67174</v>
      </c>
      <c r="K520" s="46">
        <f t="shared" si="49"/>
        <v>67174</v>
      </c>
      <c r="L520" s="25"/>
      <c r="M520" s="46">
        <f t="shared" si="50"/>
        <v>197500</v>
      </c>
      <c r="N520" s="46">
        <f t="shared" si="54"/>
        <v>197500</v>
      </c>
      <c r="O520" s="46">
        <f t="shared" si="55"/>
        <v>0</v>
      </c>
      <c r="P520" s="46"/>
      <c r="Q520" s="46">
        <f t="shared" si="56"/>
        <v>197500</v>
      </c>
      <c r="R520" s="46">
        <f t="shared" si="51"/>
        <v>64639.839999999997</v>
      </c>
      <c r="S520" s="46">
        <f t="shared" si="51"/>
        <v>130326</v>
      </c>
      <c r="T520" s="46">
        <f t="shared" si="52"/>
        <v>67174</v>
      </c>
      <c r="U520" s="65"/>
      <c r="V520" s="69"/>
      <c r="W520" s="69">
        <f t="shared" si="57"/>
        <v>0.65987848101265822</v>
      </c>
      <c r="Y520" s="46">
        <f t="shared" si="53"/>
        <v>0</v>
      </c>
    </row>
    <row r="521" spans="1:25" ht="15" customHeight="1" x14ac:dyDescent="0.25">
      <c r="A521" s="59">
        <v>8</v>
      </c>
      <c r="B521" s="38">
        <v>46012</v>
      </c>
      <c r="C521" s="30" t="s">
        <v>279</v>
      </c>
      <c r="D521" s="38">
        <v>2720</v>
      </c>
      <c r="E521" s="15" t="s">
        <v>91</v>
      </c>
      <c r="F521" s="46">
        <v>65000</v>
      </c>
      <c r="G521" s="46"/>
      <c r="H521" s="46">
        <v>0</v>
      </c>
      <c r="I521" s="46">
        <v>0</v>
      </c>
      <c r="J521" s="46">
        <v>65000</v>
      </c>
      <c r="K521" s="46">
        <f t="shared" si="49"/>
        <v>65000</v>
      </c>
      <c r="L521" s="25"/>
      <c r="M521" s="46">
        <f t="shared" si="50"/>
        <v>65000</v>
      </c>
      <c r="N521" s="46">
        <f t="shared" si="54"/>
        <v>65000</v>
      </c>
      <c r="O521" s="46">
        <f t="shared" si="55"/>
        <v>0</v>
      </c>
      <c r="P521" s="46"/>
      <c r="Q521" s="46">
        <f t="shared" si="56"/>
        <v>65000</v>
      </c>
      <c r="R521" s="46">
        <f t="shared" si="51"/>
        <v>0</v>
      </c>
      <c r="S521" s="46">
        <f t="shared" si="51"/>
        <v>0</v>
      </c>
      <c r="T521" s="46">
        <f t="shared" si="52"/>
        <v>65000</v>
      </c>
      <c r="U521" s="65"/>
      <c r="V521" s="69"/>
      <c r="W521" s="69">
        <f t="shared" si="57"/>
        <v>0</v>
      </c>
      <c r="Y521" s="46">
        <f t="shared" si="53"/>
        <v>0</v>
      </c>
    </row>
    <row r="522" spans="1:25" x14ac:dyDescent="0.25">
      <c r="A522" s="59">
        <v>9</v>
      </c>
      <c r="B522" s="38">
        <v>46013</v>
      </c>
      <c r="C522" s="30" t="s">
        <v>280</v>
      </c>
      <c r="D522" s="38">
        <v>2710</v>
      </c>
      <c r="E522" s="15" t="s">
        <v>20</v>
      </c>
      <c r="F522" s="46">
        <v>350000</v>
      </c>
      <c r="G522" s="46"/>
      <c r="H522" s="46">
        <v>0</v>
      </c>
      <c r="I522" s="46">
        <v>349996.36</v>
      </c>
      <c r="J522" s="46">
        <v>3.6400000000139698</v>
      </c>
      <c r="K522" s="46">
        <f t="shared" si="49"/>
        <v>3.6400000000139698</v>
      </c>
      <c r="L522" s="25"/>
      <c r="M522" s="46">
        <f t="shared" si="50"/>
        <v>350000</v>
      </c>
      <c r="N522" s="46">
        <f t="shared" si="54"/>
        <v>350000</v>
      </c>
      <c r="O522" s="46">
        <f t="shared" si="55"/>
        <v>0</v>
      </c>
      <c r="P522" s="46"/>
      <c r="Q522" s="46">
        <f t="shared" si="56"/>
        <v>350000</v>
      </c>
      <c r="R522" s="46">
        <f t="shared" si="51"/>
        <v>0</v>
      </c>
      <c r="S522" s="46">
        <f t="shared" si="51"/>
        <v>349996.36</v>
      </c>
      <c r="T522" s="46">
        <f t="shared" si="52"/>
        <v>3.6400000000139698</v>
      </c>
      <c r="U522" s="65"/>
      <c r="V522" s="69"/>
      <c r="W522" s="69">
        <f t="shared" si="57"/>
        <v>0.99998959999999992</v>
      </c>
      <c r="Y522" s="46">
        <f t="shared" si="53"/>
        <v>0</v>
      </c>
    </row>
    <row r="523" spans="1:25" x14ac:dyDescent="0.25">
      <c r="A523" s="59">
        <v>10</v>
      </c>
      <c r="B523" s="38">
        <v>46014</v>
      </c>
      <c r="C523" s="30" t="s">
        <v>281</v>
      </c>
      <c r="D523" s="38"/>
      <c r="E523" s="15" t="s">
        <v>20</v>
      </c>
      <c r="F523" s="46">
        <v>291399.99999999994</v>
      </c>
      <c r="G523" s="46"/>
      <c r="H523" s="46">
        <v>0</v>
      </c>
      <c r="I523" s="46">
        <v>291199.93</v>
      </c>
      <c r="J523" s="46">
        <v>200.06999999994878</v>
      </c>
      <c r="K523" s="46">
        <f t="shared" si="49"/>
        <v>200.06999999994878</v>
      </c>
      <c r="L523" s="25"/>
      <c r="M523" s="46">
        <f t="shared" si="50"/>
        <v>291399.99999999994</v>
      </c>
      <c r="N523" s="46">
        <f t="shared" si="54"/>
        <v>291399.99999999994</v>
      </c>
      <c r="O523" s="46">
        <f t="shared" si="55"/>
        <v>0</v>
      </c>
      <c r="P523" s="46"/>
      <c r="Q523" s="46">
        <f t="shared" si="56"/>
        <v>291399.99999999994</v>
      </c>
      <c r="R523" s="46">
        <f t="shared" si="51"/>
        <v>0</v>
      </c>
      <c r="S523" s="46">
        <f t="shared" si="51"/>
        <v>291199.93</v>
      </c>
      <c r="T523" s="46">
        <f t="shared" si="52"/>
        <v>200.06999999994878</v>
      </c>
      <c r="U523" s="65"/>
      <c r="V523" s="69"/>
      <c r="W523" s="69">
        <f t="shared" si="57"/>
        <v>0.99931341798215534</v>
      </c>
      <c r="Y523" s="46">
        <f t="shared" si="53"/>
        <v>0</v>
      </c>
    </row>
    <row r="524" spans="1:25" ht="15" customHeight="1" x14ac:dyDescent="0.25">
      <c r="A524" s="59">
        <v>11</v>
      </c>
      <c r="B524" s="38">
        <v>46014</v>
      </c>
      <c r="C524" s="30" t="s">
        <v>281</v>
      </c>
      <c r="D524" s="38">
        <v>2720</v>
      </c>
      <c r="E524" s="15" t="s">
        <v>91</v>
      </c>
      <c r="F524" s="46">
        <v>268600</v>
      </c>
      <c r="G524" s="46"/>
      <c r="H524" s="46">
        <v>0</v>
      </c>
      <c r="I524" s="46">
        <v>226799.4</v>
      </c>
      <c r="J524" s="46">
        <v>41800.600000000006</v>
      </c>
      <c r="K524" s="46">
        <f t="shared" si="49"/>
        <v>41800.600000000006</v>
      </c>
      <c r="L524" s="25"/>
      <c r="M524" s="46">
        <f t="shared" si="50"/>
        <v>268600</v>
      </c>
      <c r="N524" s="46">
        <f t="shared" si="54"/>
        <v>268600</v>
      </c>
      <c r="O524" s="46">
        <f t="shared" si="55"/>
        <v>0</v>
      </c>
      <c r="P524" s="46"/>
      <c r="Q524" s="46">
        <f t="shared" si="56"/>
        <v>268600</v>
      </c>
      <c r="R524" s="46">
        <f t="shared" si="51"/>
        <v>0</v>
      </c>
      <c r="S524" s="46">
        <f t="shared" si="51"/>
        <v>226799.4</v>
      </c>
      <c r="T524" s="46">
        <f t="shared" si="52"/>
        <v>41800.600000000006</v>
      </c>
      <c r="U524" s="65"/>
      <c r="V524" s="69"/>
      <c r="W524" s="69">
        <f t="shared" si="57"/>
        <v>0.84437602382725241</v>
      </c>
      <c r="Y524" s="46">
        <f t="shared" si="53"/>
        <v>0</v>
      </c>
    </row>
    <row r="525" spans="1:25" x14ac:dyDescent="0.25">
      <c r="A525" s="59">
        <v>12</v>
      </c>
      <c r="B525" s="38">
        <v>46015</v>
      </c>
      <c r="C525" s="30" t="s">
        <v>282</v>
      </c>
      <c r="D525" s="38">
        <v>2710</v>
      </c>
      <c r="E525" s="15" t="s">
        <v>20</v>
      </c>
      <c r="F525" s="46">
        <v>40000</v>
      </c>
      <c r="G525" s="46"/>
      <c r="H525" s="46">
        <v>0</v>
      </c>
      <c r="I525" s="46">
        <v>39999.699999999997</v>
      </c>
      <c r="J525" s="46">
        <v>0.30000000000291038</v>
      </c>
      <c r="K525" s="46">
        <f t="shared" si="49"/>
        <v>0.30000000000291038</v>
      </c>
      <c r="L525" s="25"/>
      <c r="M525" s="46">
        <f t="shared" si="50"/>
        <v>40000</v>
      </c>
      <c r="N525" s="46">
        <f t="shared" si="54"/>
        <v>40000</v>
      </c>
      <c r="O525" s="46">
        <f t="shared" si="55"/>
        <v>0</v>
      </c>
      <c r="P525" s="46"/>
      <c r="Q525" s="46">
        <f t="shared" si="56"/>
        <v>40000</v>
      </c>
      <c r="R525" s="46">
        <f t="shared" si="51"/>
        <v>0</v>
      </c>
      <c r="S525" s="46">
        <f t="shared" si="51"/>
        <v>39999.699999999997</v>
      </c>
      <c r="T525" s="46">
        <f t="shared" si="52"/>
        <v>0.30000000000291038</v>
      </c>
      <c r="U525" s="65"/>
      <c r="V525" s="69"/>
      <c r="W525" s="69">
        <f t="shared" si="57"/>
        <v>0.99999249999999995</v>
      </c>
      <c r="Y525" s="46">
        <f t="shared" si="53"/>
        <v>0</v>
      </c>
    </row>
    <row r="526" spans="1:25" x14ac:dyDescent="0.25">
      <c r="A526" s="59">
        <v>13</v>
      </c>
      <c r="B526" s="38">
        <v>46005</v>
      </c>
      <c r="C526" s="30" t="s">
        <v>301</v>
      </c>
      <c r="D526" s="38">
        <v>3340</v>
      </c>
      <c r="E526" s="15" t="s">
        <v>127</v>
      </c>
      <c r="F526" s="46">
        <v>360000</v>
      </c>
      <c r="G526" s="46"/>
      <c r="H526" s="46">
        <v>0</v>
      </c>
      <c r="I526" s="46">
        <v>0</v>
      </c>
      <c r="J526" s="46">
        <v>360000</v>
      </c>
      <c r="K526" s="46">
        <f t="shared" si="49"/>
        <v>360000</v>
      </c>
      <c r="L526" s="25"/>
      <c r="M526" s="46">
        <f t="shared" si="50"/>
        <v>360000</v>
      </c>
      <c r="N526" s="46">
        <f t="shared" si="54"/>
        <v>360000</v>
      </c>
      <c r="O526" s="46">
        <f t="shared" si="55"/>
        <v>0</v>
      </c>
      <c r="P526" s="46"/>
      <c r="Q526" s="46">
        <f t="shared" si="56"/>
        <v>360000</v>
      </c>
      <c r="R526" s="46">
        <f t="shared" si="51"/>
        <v>0</v>
      </c>
      <c r="S526" s="46">
        <f t="shared" si="51"/>
        <v>0</v>
      </c>
      <c r="T526" s="46">
        <f t="shared" si="52"/>
        <v>360000</v>
      </c>
      <c r="U526" s="65"/>
      <c r="V526" s="69"/>
      <c r="W526" s="69">
        <f t="shared" si="57"/>
        <v>0</v>
      </c>
      <c r="Y526" s="46">
        <f t="shared" si="53"/>
        <v>0</v>
      </c>
    </row>
    <row r="527" spans="1:25" x14ac:dyDescent="0.25">
      <c r="A527" s="38">
        <v>14</v>
      </c>
      <c r="B527" s="38">
        <v>46006</v>
      </c>
      <c r="C527" s="30" t="s">
        <v>302</v>
      </c>
      <c r="D527" s="38"/>
      <c r="E527" s="15" t="s">
        <v>127</v>
      </c>
      <c r="F527" s="46">
        <v>360000</v>
      </c>
      <c r="G527" s="46"/>
      <c r="H527" s="46">
        <v>359971.2</v>
      </c>
      <c r="I527" s="46">
        <v>0</v>
      </c>
      <c r="J527" s="46">
        <v>360000</v>
      </c>
      <c r="K527" s="46">
        <f t="shared" si="49"/>
        <v>360000</v>
      </c>
      <c r="L527" s="25"/>
      <c r="M527" s="46">
        <f t="shared" si="50"/>
        <v>360000</v>
      </c>
      <c r="N527" s="46">
        <f t="shared" si="54"/>
        <v>360000</v>
      </c>
      <c r="O527" s="46">
        <f t="shared" si="55"/>
        <v>0</v>
      </c>
      <c r="P527" s="46"/>
      <c r="Q527" s="46">
        <f t="shared" si="56"/>
        <v>360000</v>
      </c>
      <c r="R527" s="46">
        <f t="shared" si="51"/>
        <v>359971.2</v>
      </c>
      <c r="S527" s="46">
        <f t="shared" si="51"/>
        <v>0</v>
      </c>
      <c r="T527" s="46">
        <f t="shared" si="52"/>
        <v>360000</v>
      </c>
      <c r="U527" s="65"/>
      <c r="V527" s="69"/>
      <c r="W527" s="69">
        <f t="shared" si="57"/>
        <v>0</v>
      </c>
      <c r="Y527" s="46">
        <f t="shared" si="53"/>
        <v>0</v>
      </c>
    </row>
    <row r="528" spans="1:25" x14ac:dyDescent="0.25">
      <c r="A528" s="38">
        <v>15</v>
      </c>
      <c r="B528" s="38">
        <v>46007</v>
      </c>
      <c r="C528" s="30" t="s">
        <v>303</v>
      </c>
      <c r="D528" s="38"/>
      <c r="E528" s="15" t="s">
        <v>127</v>
      </c>
      <c r="F528" s="46">
        <v>80000</v>
      </c>
      <c r="G528" s="46"/>
      <c r="H528" s="46">
        <v>0</v>
      </c>
      <c r="I528" s="46">
        <v>0</v>
      </c>
      <c r="J528" s="46">
        <v>80000</v>
      </c>
      <c r="K528" s="46">
        <f t="shared" si="49"/>
        <v>80000</v>
      </c>
      <c r="L528" s="25"/>
      <c r="M528" s="46">
        <f t="shared" si="50"/>
        <v>80000</v>
      </c>
      <c r="N528" s="46">
        <f t="shared" si="54"/>
        <v>80000</v>
      </c>
      <c r="O528" s="46">
        <f t="shared" si="55"/>
        <v>0</v>
      </c>
      <c r="P528" s="46"/>
      <c r="Q528" s="46">
        <f t="shared" si="56"/>
        <v>80000</v>
      </c>
      <c r="R528" s="46">
        <f t="shared" si="51"/>
        <v>0</v>
      </c>
      <c r="S528" s="46">
        <f t="shared" si="51"/>
        <v>0</v>
      </c>
      <c r="T528" s="46">
        <f t="shared" si="52"/>
        <v>80000</v>
      </c>
      <c r="U528" s="65"/>
      <c r="V528" s="69"/>
      <c r="W528" s="69">
        <f t="shared" si="57"/>
        <v>0</v>
      </c>
      <c r="Y528" s="46">
        <f t="shared" si="53"/>
        <v>0</v>
      </c>
    </row>
    <row r="529" spans="1:25" x14ac:dyDescent="0.25">
      <c r="A529" s="38">
        <v>16</v>
      </c>
      <c r="B529" s="38">
        <v>46008</v>
      </c>
      <c r="C529" s="30" t="s">
        <v>304</v>
      </c>
      <c r="D529" s="38"/>
      <c r="E529" s="15" t="s">
        <v>127</v>
      </c>
      <c r="F529" s="46">
        <v>80000</v>
      </c>
      <c r="G529" s="46"/>
      <c r="H529" s="46">
        <v>79993.600000000006</v>
      </c>
      <c r="I529" s="46">
        <v>0</v>
      </c>
      <c r="J529" s="46">
        <v>80000</v>
      </c>
      <c r="K529" s="46">
        <f t="shared" si="49"/>
        <v>80000</v>
      </c>
      <c r="L529" s="25"/>
      <c r="M529" s="46">
        <f t="shared" si="50"/>
        <v>80000</v>
      </c>
      <c r="N529" s="46">
        <f t="shared" si="54"/>
        <v>80000</v>
      </c>
      <c r="O529" s="46">
        <f t="shared" si="55"/>
        <v>0</v>
      </c>
      <c r="P529" s="46"/>
      <c r="Q529" s="46">
        <f t="shared" si="56"/>
        <v>80000</v>
      </c>
      <c r="R529" s="46">
        <f t="shared" si="51"/>
        <v>79993.600000000006</v>
      </c>
      <c r="S529" s="46">
        <f t="shared" si="51"/>
        <v>0</v>
      </c>
      <c r="T529" s="46">
        <f t="shared" si="52"/>
        <v>80000</v>
      </c>
      <c r="U529" s="65"/>
      <c r="V529" s="69"/>
      <c r="W529" s="69">
        <f t="shared" si="57"/>
        <v>0</v>
      </c>
      <c r="Y529" s="46">
        <f t="shared" si="53"/>
        <v>0</v>
      </c>
    </row>
    <row r="530" spans="1:25" x14ac:dyDescent="0.25">
      <c r="A530" s="38">
        <v>17</v>
      </c>
      <c r="B530" s="38">
        <v>46009</v>
      </c>
      <c r="C530" s="30" t="s">
        <v>305</v>
      </c>
      <c r="D530" s="38"/>
      <c r="E530" s="15" t="s">
        <v>127</v>
      </c>
      <c r="F530" s="46">
        <v>40000</v>
      </c>
      <c r="G530" s="46"/>
      <c r="H530" s="46">
        <v>39996.800000000003</v>
      </c>
      <c r="I530" s="46">
        <v>0</v>
      </c>
      <c r="J530" s="46">
        <v>40000</v>
      </c>
      <c r="K530" s="46">
        <f t="shared" si="49"/>
        <v>40000</v>
      </c>
      <c r="L530" s="25"/>
      <c r="M530" s="46">
        <f t="shared" si="50"/>
        <v>40000</v>
      </c>
      <c r="N530" s="46">
        <f t="shared" si="54"/>
        <v>40000</v>
      </c>
      <c r="O530" s="46">
        <f t="shared" si="55"/>
        <v>0</v>
      </c>
      <c r="P530" s="46"/>
      <c r="Q530" s="46">
        <f t="shared" si="56"/>
        <v>40000</v>
      </c>
      <c r="R530" s="46">
        <f t="shared" ref="R530:S545" si="58">+H530</f>
        <v>39996.800000000003</v>
      </c>
      <c r="S530" s="46">
        <f t="shared" si="58"/>
        <v>0</v>
      </c>
      <c r="T530" s="46">
        <f t="shared" si="52"/>
        <v>40000</v>
      </c>
      <c r="U530" s="65"/>
      <c r="V530" s="69"/>
      <c r="W530" s="69">
        <f t="shared" si="57"/>
        <v>0</v>
      </c>
      <c r="Y530" s="46">
        <f t="shared" si="53"/>
        <v>0</v>
      </c>
    </row>
    <row r="531" spans="1:25" x14ac:dyDescent="0.25">
      <c r="A531" s="38">
        <v>18</v>
      </c>
      <c r="B531" s="38">
        <v>46010</v>
      </c>
      <c r="C531" s="30" t="s">
        <v>306</v>
      </c>
      <c r="D531" s="38"/>
      <c r="E531" s="15" t="s">
        <v>127</v>
      </c>
      <c r="F531" s="46">
        <v>120000</v>
      </c>
      <c r="G531" s="46"/>
      <c r="H531" s="46">
        <v>119990.39999999999</v>
      </c>
      <c r="I531" s="46">
        <v>0</v>
      </c>
      <c r="J531" s="46">
        <v>120000</v>
      </c>
      <c r="K531" s="46">
        <f t="shared" si="49"/>
        <v>120000</v>
      </c>
      <c r="L531" s="25"/>
      <c r="M531" s="46">
        <f t="shared" si="50"/>
        <v>120000</v>
      </c>
      <c r="N531" s="46">
        <f t="shared" si="54"/>
        <v>120000</v>
      </c>
      <c r="O531" s="46">
        <f t="shared" si="55"/>
        <v>0</v>
      </c>
      <c r="P531" s="46"/>
      <c r="Q531" s="46">
        <f t="shared" si="56"/>
        <v>120000</v>
      </c>
      <c r="R531" s="46">
        <f t="shared" si="58"/>
        <v>119990.39999999999</v>
      </c>
      <c r="S531" s="46">
        <f t="shared" si="58"/>
        <v>0</v>
      </c>
      <c r="T531" s="46">
        <f t="shared" si="52"/>
        <v>120000</v>
      </c>
      <c r="U531" s="65"/>
      <c r="V531" s="69"/>
      <c r="W531" s="69">
        <f t="shared" si="57"/>
        <v>0</v>
      </c>
      <c r="Y531" s="46">
        <f t="shared" si="53"/>
        <v>0</v>
      </c>
    </row>
    <row r="532" spans="1:25" x14ac:dyDescent="0.25">
      <c r="A532" s="38">
        <v>19</v>
      </c>
      <c r="B532" s="38">
        <v>46016</v>
      </c>
      <c r="C532" s="30" t="s">
        <v>307</v>
      </c>
      <c r="D532" s="38">
        <v>5510</v>
      </c>
      <c r="E532" s="15" t="s">
        <v>55</v>
      </c>
      <c r="F532" s="46">
        <v>750000</v>
      </c>
      <c r="G532" s="46"/>
      <c r="H532" s="46">
        <v>0</v>
      </c>
      <c r="I532" s="46">
        <v>749999.74</v>
      </c>
      <c r="J532" s="46">
        <v>0.26000000000931323</v>
      </c>
      <c r="K532" s="46">
        <f t="shared" si="49"/>
        <v>0.26000000000931323</v>
      </c>
      <c r="L532" s="25"/>
      <c r="M532" s="46">
        <f t="shared" si="50"/>
        <v>750000</v>
      </c>
      <c r="N532" s="46">
        <f t="shared" si="54"/>
        <v>750000</v>
      </c>
      <c r="O532" s="46">
        <f t="shared" si="55"/>
        <v>0</v>
      </c>
      <c r="P532" s="46"/>
      <c r="Q532" s="46">
        <f t="shared" si="56"/>
        <v>750000</v>
      </c>
      <c r="R532" s="46">
        <f t="shared" si="58"/>
        <v>0</v>
      </c>
      <c r="S532" s="46">
        <f t="shared" si="58"/>
        <v>749999.74</v>
      </c>
      <c r="T532" s="46">
        <f t="shared" si="52"/>
        <v>0.26000000000931323</v>
      </c>
      <c r="U532" s="65"/>
      <c r="V532" s="69"/>
      <c r="W532" s="69">
        <f t="shared" si="57"/>
        <v>0.99999965333333329</v>
      </c>
      <c r="Y532" s="46">
        <f t="shared" si="53"/>
        <v>0</v>
      </c>
    </row>
    <row r="533" spans="1:25" x14ac:dyDescent="0.25">
      <c r="A533" s="38">
        <v>20</v>
      </c>
      <c r="B533" s="38">
        <v>46017</v>
      </c>
      <c r="C533" s="30" t="s">
        <v>308</v>
      </c>
      <c r="D533" s="38">
        <v>2820</v>
      </c>
      <c r="E533" s="15" t="s">
        <v>143</v>
      </c>
      <c r="F533" s="46">
        <v>130000</v>
      </c>
      <c r="G533" s="46"/>
      <c r="H533" s="46">
        <v>0</v>
      </c>
      <c r="I533" s="46">
        <v>91434</v>
      </c>
      <c r="J533" s="46">
        <v>38566</v>
      </c>
      <c r="K533" s="46">
        <f t="shared" si="49"/>
        <v>38566</v>
      </c>
      <c r="L533" s="25"/>
      <c r="M533" s="46">
        <f t="shared" si="50"/>
        <v>130000</v>
      </c>
      <c r="N533" s="46">
        <f t="shared" si="54"/>
        <v>130000</v>
      </c>
      <c r="O533" s="46">
        <f t="shared" si="55"/>
        <v>0</v>
      </c>
      <c r="P533" s="46"/>
      <c r="Q533" s="46">
        <f t="shared" si="56"/>
        <v>130000</v>
      </c>
      <c r="R533" s="46">
        <f t="shared" si="58"/>
        <v>0</v>
      </c>
      <c r="S533" s="46">
        <f t="shared" si="58"/>
        <v>91434</v>
      </c>
      <c r="T533" s="46">
        <f t="shared" si="52"/>
        <v>38566</v>
      </c>
      <c r="U533" s="65"/>
      <c r="V533" s="69"/>
      <c r="W533" s="69">
        <f t="shared" si="57"/>
        <v>0.70333846153846158</v>
      </c>
      <c r="Y533" s="46">
        <f t="shared" si="53"/>
        <v>0</v>
      </c>
    </row>
    <row r="534" spans="1:25" x14ac:dyDescent="0.25">
      <c r="A534" s="38">
        <v>21</v>
      </c>
      <c r="B534" s="38">
        <v>46018</v>
      </c>
      <c r="C534" s="30" t="s">
        <v>309</v>
      </c>
      <c r="D534" s="38"/>
      <c r="E534" s="15" t="s">
        <v>143</v>
      </c>
      <c r="F534" s="46">
        <v>185000</v>
      </c>
      <c r="G534" s="46"/>
      <c r="H534" s="46">
        <v>0</v>
      </c>
      <c r="I534" s="46">
        <v>145379.25</v>
      </c>
      <c r="J534" s="46">
        <v>39620.75</v>
      </c>
      <c r="K534" s="46">
        <f t="shared" si="49"/>
        <v>39620.75</v>
      </c>
      <c r="L534" s="25"/>
      <c r="M534" s="46">
        <f t="shared" si="50"/>
        <v>185000</v>
      </c>
      <c r="N534" s="46">
        <f t="shared" si="54"/>
        <v>185000</v>
      </c>
      <c r="O534" s="46">
        <f t="shared" si="55"/>
        <v>0</v>
      </c>
      <c r="P534" s="46"/>
      <c r="Q534" s="46">
        <f t="shared" si="56"/>
        <v>185000</v>
      </c>
      <c r="R534" s="46">
        <f t="shared" si="58"/>
        <v>0</v>
      </c>
      <c r="S534" s="46">
        <f t="shared" si="58"/>
        <v>145379.25</v>
      </c>
      <c r="T534" s="46">
        <f t="shared" si="52"/>
        <v>39620.75</v>
      </c>
      <c r="U534" s="65"/>
      <c r="V534" s="69"/>
      <c r="W534" s="69">
        <f t="shared" si="57"/>
        <v>0.78583378378378377</v>
      </c>
      <c r="Y534" s="46">
        <f t="shared" si="53"/>
        <v>0</v>
      </c>
    </row>
    <row r="535" spans="1:25" x14ac:dyDescent="0.25">
      <c r="A535" s="38">
        <v>22</v>
      </c>
      <c r="B535" s="38">
        <v>46019</v>
      </c>
      <c r="C535" s="30" t="s">
        <v>310</v>
      </c>
      <c r="D535" s="38">
        <v>5650</v>
      </c>
      <c r="E535" s="15" t="s">
        <v>152</v>
      </c>
      <c r="F535" s="46">
        <v>525000</v>
      </c>
      <c r="G535" s="46"/>
      <c r="H535" s="46">
        <v>524739.91</v>
      </c>
      <c r="I535" s="46">
        <v>0</v>
      </c>
      <c r="J535" s="46">
        <v>525000</v>
      </c>
      <c r="K535" s="46">
        <f t="shared" si="49"/>
        <v>525000</v>
      </c>
      <c r="L535" s="25"/>
      <c r="M535" s="46">
        <f t="shared" si="50"/>
        <v>525000</v>
      </c>
      <c r="N535" s="46">
        <f t="shared" si="54"/>
        <v>525000</v>
      </c>
      <c r="O535" s="46">
        <f t="shared" si="55"/>
        <v>0</v>
      </c>
      <c r="P535" s="46"/>
      <c r="Q535" s="46">
        <f t="shared" si="56"/>
        <v>525000</v>
      </c>
      <c r="R535" s="46">
        <f t="shared" si="58"/>
        <v>524739.91</v>
      </c>
      <c r="S535" s="46">
        <f t="shared" si="58"/>
        <v>0</v>
      </c>
      <c r="T535" s="46">
        <f t="shared" si="52"/>
        <v>525000</v>
      </c>
      <c r="U535" s="65"/>
      <c r="V535" s="69"/>
      <c r="W535" s="69">
        <f t="shared" si="57"/>
        <v>0</v>
      </c>
      <c r="Y535" s="46">
        <f t="shared" si="53"/>
        <v>0</v>
      </c>
    </row>
    <row r="536" spans="1:25" x14ac:dyDescent="0.25">
      <c r="A536" s="38">
        <v>23</v>
      </c>
      <c r="B536" s="38">
        <v>46020</v>
      </c>
      <c r="C536" s="30" t="s">
        <v>311</v>
      </c>
      <c r="D536" s="38">
        <v>5150</v>
      </c>
      <c r="E536" s="15" t="s">
        <v>87</v>
      </c>
      <c r="F536" s="46">
        <v>500000</v>
      </c>
      <c r="G536" s="46"/>
      <c r="H536" s="46">
        <v>500000</v>
      </c>
      <c r="I536" s="46">
        <v>0</v>
      </c>
      <c r="J536" s="46">
        <v>500000</v>
      </c>
      <c r="K536" s="46">
        <f t="shared" si="49"/>
        <v>500000</v>
      </c>
      <c r="L536" s="25"/>
      <c r="M536" s="46">
        <f t="shared" si="50"/>
        <v>500000</v>
      </c>
      <c r="N536" s="46">
        <f t="shared" si="54"/>
        <v>500000</v>
      </c>
      <c r="O536" s="46">
        <f t="shared" si="55"/>
        <v>0</v>
      </c>
      <c r="P536" s="46"/>
      <c r="Q536" s="46">
        <f t="shared" si="56"/>
        <v>500000</v>
      </c>
      <c r="R536" s="46">
        <f t="shared" si="58"/>
        <v>500000</v>
      </c>
      <c r="S536" s="46">
        <f t="shared" si="58"/>
        <v>0</v>
      </c>
      <c r="T536" s="46">
        <f t="shared" si="52"/>
        <v>500000</v>
      </c>
      <c r="U536" s="65"/>
      <c r="V536" s="69"/>
      <c r="W536" s="69">
        <f t="shared" si="57"/>
        <v>0</v>
      </c>
      <c r="Y536" s="46">
        <f t="shared" si="53"/>
        <v>0</v>
      </c>
    </row>
    <row r="537" spans="1:25" x14ac:dyDescent="0.25">
      <c r="A537" s="38">
        <v>24</v>
      </c>
      <c r="B537" s="38">
        <v>46021</v>
      </c>
      <c r="C537" s="30" t="s">
        <v>312</v>
      </c>
      <c r="D537" s="38"/>
      <c r="E537" s="15" t="s">
        <v>87</v>
      </c>
      <c r="F537" s="46">
        <v>1800000</v>
      </c>
      <c r="G537" s="46"/>
      <c r="H537" s="46">
        <v>1625960.4</v>
      </c>
      <c r="I537" s="46">
        <v>0</v>
      </c>
      <c r="J537" s="46">
        <v>1800000</v>
      </c>
      <c r="K537" s="46">
        <f t="shared" si="49"/>
        <v>1800000</v>
      </c>
      <c r="L537" s="25"/>
      <c r="M537" s="46">
        <f t="shared" si="50"/>
        <v>1800000</v>
      </c>
      <c r="N537" s="46">
        <f t="shared" si="54"/>
        <v>1800000</v>
      </c>
      <c r="O537" s="46">
        <f t="shared" si="55"/>
        <v>0</v>
      </c>
      <c r="P537" s="46"/>
      <c r="Q537" s="46">
        <f t="shared" si="56"/>
        <v>1800000</v>
      </c>
      <c r="R537" s="46">
        <f t="shared" si="58"/>
        <v>1625960.4</v>
      </c>
      <c r="S537" s="46">
        <f t="shared" si="58"/>
        <v>0</v>
      </c>
      <c r="T537" s="46">
        <f t="shared" si="52"/>
        <v>1800000</v>
      </c>
      <c r="U537" s="65"/>
      <c r="V537" s="69"/>
      <c r="W537" s="69">
        <f t="shared" si="57"/>
        <v>0</v>
      </c>
      <c r="Y537" s="46">
        <f t="shared" si="53"/>
        <v>0</v>
      </c>
    </row>
    <row r="538" spans="1:25" ht="15" customHeight="1" x14ac:dyDescent="0.25">
      <c r="A538" s="38">
        <v>25</v>
      </c>
      <c r="B538" s="38">
        <v>46021</v>
      </c>
      <c r="C538" s="30" t="s">
        <v>312</v>
      </c>
      <c r="D538" s="38">
        <v>5650</v>
      </c>
      <c r="E538" s="15" t="s">
        <v>152</v>
      </c>
      <c r="F538" s="46">
        <v>0</v>
      </c>
      <c r="G538" s="46"/>
      <c r="H538" s="46">
        <v>0</v>
      </c>
      <c r="I538" s="46">
        <v>0</v>
      </c>
      <c r="J538" s="46">
        <v>0</v>
      </c>
      <c r="K538" s="46">
        <f t="shared" si="49"/>
        <v>0</v>
      </c>
      <c r="L538" s="25"/>
      <c r="M538" s="46">
        <f t="shared" si="50"/>
        <v>0</v>
      </c>
      <c r="N538" s="46">
        <f t="shared" si="54"/>
        <v>0</v>
      </c>
      <c r="O538" s="46">
        <f t="shared" si="55"/>
        <v>0</v>
      </c>
      <c r="P538" s="46"/>
      <c r="Q538" s="46">
        <f t="shared" si="56"/>
        <v>0</v>
      </c>
      <c r="R538" s="46">
        <f t="shared" si="58"/>
        <v>0</v>
      </c>
      <c r="S538" s="46">
        <f t="shared" si="58"/>
        <v>0</v>
      </c>
      <c r="T538" s="46">
        <f t="shared" si="52"/>
        <v>0</v>
      </c>
      <c r="U538" s="65"/>
      <c r="V538" s="69"/>
      <c r="W538" s="69">
        <v>0</v>
      </c>
      <c r="Y538" s="46">
        <f t="shared" si="53"/>
        <v>0</v>
      </c>
    </row>
    <row r="539" spans="1:25" x14ac:dyDescent="0.25">
      <c r="A539" s="38">
        <v>26</v>
      </c>
      <c r="B539" s="38">
        <v>46022</v>
      </c>
      <c r="C539" s="30" t="s">
        <v>313</v>
      </c>
      <c r="D539" s="38">
        <v>5970</v>
      </c>
      <c r="E539" s="15" t="s">
        <v>62</v>
      </c>
      <c r="F539" s="46">
        <v>38000</v>
      </c>
      <c r="G539" s="46"/>
      <c r="H539" s="46">
        <v>0</v>
      </c>
      <c r="I539" s="46">
        <v>37160.14</v>
      </c>
      <c r="J539" s="46">
        <v>839.86000000000058</v>
      </c>
      <c r="K539" s="46">
        <f t="shared" si="49"/>
        <v>839.86000000000058</v>
      </c>
      <c r="L539" s="25"/>
      <c r="M539" s="46">
        <f t="shared" si="50"/>
        <v>38000</v>
      </c>
      <c r="N539" s="46">
        <f t="shared" si="54"/>
        <v>38000</v>
      </c>
      <c r="O539" s="46">
        <f t="shared" si="55"/>
        <v>0</v>
      </c>
      <c r="P539" s="46"/>
      <c r="Q539" s="46">
        <f t="shared" si="56"/>
        <v>38000</v>
      </c>
      <c r="R539" s="46">
        <f t="shared" si="58"/>
        <v>0</v>
      </c>
      <c r="S539" s="46">
        <f t="shared" si="58"/>
        <v>37160.14</v>
      </c>
      <c r="T539" s="46">
        <f t="shared" si="52"/>
        <v>839.86000000000058</v>
      </c>
      <c r="U539" s="65"/>
      <c r="V539" s="69"/>
      <c r="W539" s="69">
        <f t="shared" si="57"/>
        <v>0.97789842105263158</v>
      </c>
      <c r="Y539" s="46">
        <f t="shared" si="53"/>
        <v>0</v>
      </c>
    </row>
    <row r="540" spans="1:25" x14ac:dyDescent="0.25">
      <c r="A540" s="38">
        <v>27</v>
      </c>
      <c r="B540" s="38">
        <v>46023</v>
      </c>
      <c r="C540" s="30" t="s">
        <v>314</v>
      </c>
      <c r="D540" s="38">
        <v>5150</v>
      </c>
      <c r="E540" s="15" t="s">
        <v>87</v>
      </c>
      <c r="F540" s="46">
        <v>186600</v>
      </c>
      <c r="G540" s="46"/>
      <c r="H540" s="46">
        <v>0</v>
      </c>
      <c r="I540" s="46">
        <v>166954.16</v>
      </c>
      <c r="J540" s="46">
        <v>19645.839999999997</v>
      </c>
      <c r="K540" s="46">
        <f t="shared" si="49"/>
        <v>19645.839999999997</v>
      </c>
      <c r="L540" s="25"/>
      <c r="M540" s="46">
        <f t="shared" si="50"/>
        <v>186600</v>
      </c>
      <c r="N540" s="46">
        <f t="shared" si="54"/>
        <v>186600</v>
      </c>
      <c r="O540" s="46">
        <f t="shared" si="55"/>
        <v>0</v>
      </c>
      <c r="P540" s="46"/>
      <c r="Q540" s="46">
        <f t="shared" si="56"/>
        <v>186600</v>
      </c>
      <c r="R540" s="46">
        <f t="shared" si="58"/>
        <v>0</v>
      </c>
      <c r="S540" s="46">
        <f t="shared" si="58"/>
        <v>166954.16</v>
      </c>
      <c r="T540" s="46">
        <f t="shared" si="52"/>
        <v>19645.839999999997</v>
      </c>
      <c r="U540" s="65"/>
      <c r="V540" s="69"/>
      <c r="W540" s="69">
        <f t="shared" si="57"/>
        <v>0.89471682743837089</v>
      </c>
      <c r="Y540" s="46">
        <f t="shared" si="53"/>
        <v>0</v>
      </c>
    </row>
    <row r="541" spans="1:25" x14ac:dyDescent="0.25">
      <c r="A541" s="38">
        <v>28</v>
      </c>
      <c r="B541" s="38">
        <v>46024</v>
      </c>
      <c r="C541" s="30" t="s">
        <v>315</v>
      </c>
      <c r="D541" s="38">
        <v>3340</v>
      </c>
      <c r="E541" s="15" t="s">
        <v>127</v>
      </c>
      <c r="F541" s="46">
        <v>60000</v>
      </c>
      <c r="G541" s="46"/>
      <c r="H541" s="46">
        <v>59999.93</v>
      </c>
      <c r="I541" s="46">
        <v>0</v>
      </c>
      <c r="J541" s="46">
        <v>60000</v>
      </c>
      <c r="K541" s="46">
        <f t="shared" si="49"/>
        <v>60000</v>
      </c>
      <c r="L541" s="25"/>
      <c r="M541" s="46">
        <f t="shared" si="50"/>
        <v>60000</v>
      </c>
      <c r="N541" s="46">
        <f t="shared" si="54"/>
        <v>60000</v>
      </c>
      <c r="O541" s="46">
        <f t="shared" si="55"/>
        <v>0</v>
      </c>
      <c r="P541" s="46"/>
      <c r="Q541" s="46">
        <f t="shared" si="56"/>
        <v>60000</v>
      </c>
      <c r="R541" s="46">
        <f t="shared" si="58"/>
        <v>59999.93</v>
      </c>
      <c r="S541" s="46">
        <f t="shared" si="58"/>
        <v>0</v>
      </c>
      <c r="T541" s="46">
        <f t="shared" si="52"/>
        <v>60000</v>
      </c>
      <c r="U541" s="65"/>
      <c r="V541" s="69"/>
      <c r="W541" s="69">
        <f t="shared" si="57"/>
        <v>0</v>
      </c>
      <c r="Y541" s="46">
        <f t="shared" si="53"/>
        <v>0</v>
      </c>
    </row>
    <row r="542" spans="1:25" x14ac:dyDescent="0.25">
      <c r="A542" s="38">
        <v>29</v>
      </c>
      <c r="B542" s="38">
        <v>46025</v>
      </c>
      <c r="C542" s="30" t="s">
        <v>316</v>
      </c>
      <c r="D542" s="38">
        <v>5190</v>
      </c>
      <c r="E542" s="15" t="s">
        <v>135</v>
      </c>
      <c r="F542" s="46">
        <v>0</v>
      </c>
      <c r="G542" s="46"/>
      <c r="H542" s="46">
        <v>0</v>
      </c>
      <c r="I542" s="46">
        <v>0</v>
      </c>
      <c r="J542" s="46">
        <v>0</v>
      </c>
      <c r="K542" s="46">
        <f t="shared" si="49"/>
        <v>0</v>
      </c>
      <c r="L542" s="25"/>
      <c r="M542" s="46">
        <f t="shared" si="50"/>
        <v>0</v>
      </c>
      <c r="N542" s="46">
        <f t="shared" si="54"/>
        <v>0</v>
      </c>
      <c r="O542" s="46">
        <f t="shared" si="55"/>
        <v>0</v>
      </c>
      <c r="P542" s="46"/>
      <c r="Q542" s="46">
        <f t="shared" si="56"/>
        <v>0</v>
      </c>
      <c r="R542" s="46">
        <f t="shared" si="58"/>
        <v>0</v>
      </c>
      <c r="S542" s="46">
        <f t="shared" si="58"/>
        <v>0</v>
      </c>
      <c r="T542" s="46">
        <f t="shared" si="52"/>
        <v>0</v>
      </c>
      <c r="U542" s="65"/>
      <c r="V542" s="69"/>
      <c r="W542" s="69">
        <v>0</v>
      </c>
      <c r="Y542" s="46">
        <f t="shared" si="53"/>
        <v>0</v>
      </c>
    </row>
    <row r="543" spans="1:25" ht="15" customHeight="1" x14ac:dyDescent="0.25">
      <c r="A543" s="38">
        <v>30</v>
      </c>
      <c r="B543" s="38">
        <v>46025</v>
      </c>
      <c r="C543" s="30" t="s">
        <v>316</v>
      </c>
      <c r="D543" s="38">
        <v>5210</v>
      </c>
      <c r="E543" s="15" t="s">
        <v>50</v>
      </c>
      <c r="F543" s="46">
        <v>226800</v>
      </c>
      <c r="G543" s="46"/>
      <c r="H543" s="46">
        <v>226800</v>
      </c>
      <c r="I543" s="46">
        <v>0</v>
      </c>
      <c r="J543" s="46">
        <v>226800</v>
      </c>
      <c r="K543" s="46">
        <f t="shared" si="49"/>
        <v>226800</v>
      </c>
      <c r="L543" s="25"/>
      <c r="M543" s="46">
        <f t="shared" si="50"/>
        <v>226800</v>
      </c>
      <c r="N543" s="46">
        <f t="shared" si="54"/>
        <v>226800</v>
      </c>
      <c r="O543" s="46">
        <f t="shared" si="55"/>
        <v>0</v>
      </c>
      <c r="P543" s="46"/>
      <c r="Q543" s="46">
        <f t="shared" si="56"/>
        <v>226800</v>
      </c>
      <c r="R543" s="46">
        <f t="shared" si="58"/>
        <v>226800</v>
      </c>
      <c r="S543" s="46">
        <f t="shared" si="58"/>
        <v>0</v>
      </c>
      <c r="T543" s="46">
        <f t="shared" si="52"/>
        <v>226800</v>
      </c>
      <c r="U543" s="65"/>
      <c r="V543" s="69"/>
      <c r="W543" s="69">
        <f t="shared" si="57"/>
        <v>0</v>
      </c>
      <c r="Y543" s="46">
        <f t="shared" si="53"/>
        <v>0</v>
      </c>
    </row>
    <row r="544" spans="1:25" x14ac:dyDescent="0.25">
      <c r="A544" s="38">
        <v>31</v>
      </c>
      <c r="B544" s="38">
        <v>46026</v>
      </c>
      <c r="C544" s="30" t="s">
        <v>317</v>
      </c>
      <c r="D544" s="38">
        <v>5150</v>
      </c>
      <c r="E544" s="15" t="s">
        <v>87</v>
      </c>
      <c r="F544" s="46">
        <v>40000</v>
      </c>
      <c r="G544" s="46"/>
      <c r="H544" s="46">
        <v>0</v>
      </c>
      <c r="I544" s="46">
        <v>13804</v>
      </c>
      <c r="J544" s="46">
        <v>26196</v>
      </c>
      <c r="K544" s="46">
        <f t="shared" si="49"/>
        <v>26196</v>
      </c>
      <c r="L544" s="25"/>
      <c r="M544" s="46">
        <f t="shared" si="50"/>
        <v>40000</v>
      </c>
      <c r="N544" s="46">
        <f t="shared" si="54"/>
        <v>40000</v>
      </c>
      <c r="O544" s="46">
        <f t="shared" si="55"/>
        <v>0</v>
      </c>
      <c r="P544" s="46"/>
      <c r="Q544" s="46">
        <f t="shared" si="56"/>
        <v>40000</v>
      </c>
      <c r="R544" s="46">
        <f t="shared" si="58"/>
        <v>0</v>
      </c>
      <c r="S544" s="46">
        <f t="shared" si="58"/>
        <v>13804</v>
      </c>
      <c r="T544" s="46">
        <f t="shared" si="52"/>
        <v>26196</v>
      </c>
      <c r="U544" s="65"/>
      <c r="V544" s="69"/>
      <c r="W544" s="69">
        <f t="shared" si="57"/>
        <v>0.34510000000000002</v>
      </c>
      <c r="Y544" s="46">
        <f t="shared" si="53"/>
        <v>0</v>
      </c>
    </row>
    <row r="545" spans="1:26" x14ac:dyDescent="0.25">
      <c r="A545" s="38">
        <v>32</v>
      </c>
      <c r="B545" s="38">
        <v>46027</v>
      </c>
      <c r="C545" s="30" t="s">
        <v>318</v>
      </c>
      <c r="D545" s="38"/>
      <c r="E545" s="15" t="s">
        <v>87</v>
      </c>
      <c r="F545" s="46">
        <v>250000</v>
      </c>
      <c r="G545" s="46"/>
      <c r="H545" s="46">
        <v>0</v>
      </c>
      <c r="I545" s="46">
        <v>167040</v>
      </c>
      <c r="J545" s="46">
        <v>82960</v>
      </c>
      <c r="K545" s="46">
        <f t="shared" si="49"/>
        <v>82960</v>
      </c>
      <c r="L545" s="25"/>
      <c r="M545" s="46">
        <f t="shared" si="50"/>
        <v>250000</v>
      </c>
      <c r="N545" s="46">
        <f t="shared" si="54"/>
        <v>250000</v>
      </c>
      <c r="O545" s="46">
        <f t="shared" si="55"/>
        <v>0</v>
      </c>
      <c r="P545" s="46"/>
      <c r="Q545" s="46">
        <f t="shared" si="56"/>
        <v>250000</v>
      </c>
      <c r="R545" s="46">
        <f t="shared" si="58"/>
        <v>0</v>
      </c>
      <c r="S545" s="46">
        <f t="shared" si="58"/>
        <v>167040</v>
      </c>
      <c r="T545" s="46">
        <f t="shared" si="52"/>
        <v>82960</v>
      </c>
      <c r="U545" s="65"/>
      <c r="V545" s="69"/>
      <c r="W545" s="69">
        <f t="shared" si="57"/>
        <v>0.66815999999999998</v>
      </c>
      <c r="Y545" s="46">
        <f t="shared" si="53"/>
        <v>0</v>
      </c>
    </row>
    <row r="546" spans="1:26" x14ac:dyDescent="0.25">
      <c r="B546" s="23"/>
      <c r="C546" s="22" t="s">
        <v>393</v>
      </c>
      <c r="D546" s="23"/>
      <c r="E546" s="22"/>
      <c r="F546" s="48">
        <f t="shared" ref="F546:K546" si="59">SUM(F514:F545)</f>
        <v>10000000</v>
      </c>
      <c r="G546" s="48">
        <f t="shared" si="59"/>
        <v>0</v>
      </c>
      <c r="H546" s="48">
        <f t="shared" si="59"/>
        <v>4666731.66</v>
      </c>
      <c r="I546" s="48">
        <f t="shared" si="59"/>
        <v>4396135.1399999997</v>
      </c>
      <c r="J546" s="48">
        <f t="shared" si="59"/>
        <v>5603864.8600000003</v>
      </c>
      <c r="K546" s="48">
        <f t="shared" si="59"/>
        <v>5603864.8600000003</v>
      </c>
      <c r="L546" s="22"/>
      <c r="M546" s="48">
        <f>SUM(M514:M545)</f>
        <v>10000000</v>
      </c>
      <c r="N546" s="48">
        <f>SUM(N514:N545)</f>
        <v>10000000</v>
      </c>
      <c r="O546" s="48">
        <f>SUM(O514:O545)</f>
        <v>0</v>
      </c>
      <c r="P546" s="48"/>
      <c r="Q546" s="48">
        <f>SUM(Q514:Q545)</f>
        <v>10000000</v>
      </c>
      <c r="R546" s="48">
        <f>SUM(R514:R545)</f>
        <v>4666731.66</v>
      </c>
      <c r="S546" s="48">
        <f>SUM(S514:S545)</f>
        <v>4396135.1399999997</v>
      </c>
      <c r="T546" s="48">
        <f>SUM(T514:T545)</f>
        <v>5603864.8600000003</v>
      </c>
      <c r="U546" s="64"/>
      <c r="W546" s="95"/>
      <c r="Y546" s="48">
        <f>SUM(Y514:Y545)</f>
        <v>0</v>
      </c>
    </row>
    <row r="547" spans="1:26" x14ac:dyDescent="0.25">
      <c r="F547" s="43">
        <v>10000000</v>
      </c>
      <c r="G547" s="43">
        <v>0</v>
      </c>
      <c r="H547" s="43">
        <v>4666731.66</v>
      </c>
      <c r="I547" s="43">
        <v>4396135.1399999997</v>
      </c>
      <c r="J547" s="43">
        <v>5603864.8600000003</v>
      </c>
      <c r="K547" s="43">
        <v>5603864.8600000003</v>
      </c>
    </row>
    <row r="548" spans="1:26" ht="24.75" x14ac:dyDescent="0.25">
      <c r="A548" s="38">
        <v>1</v>
      </c>
      <c r="B548" s="38">
        <v>66001</v>
      </c>
      <c r="C548" s="32" t="s">
        <v>426</v>
      </c>
      <c r="D548" s="38">
        <v>6140</v>
      </c>
      <c r="E548" s="15" t="s">
        <v>84</v>
      </c>
      <c r="F548" s="46">
        <v>272112</v>
      </c>
      <c r="G548" s="46"/>
      <c r="H548" s="46">
        <v>0</v>
      </c>
      <c r="I548" s="46">
        <v>0</v>
      </c>
      <c r="J548" s="46">
        <v>272112</v>
      </c>
      <c r="K548" s="46">
        <f t="shared" ref="K548:K557" si="60">+F548-I548</f>
        <v>272112</v>
      </c>
      <c r="L548" s="25"/>
      <c r="M548" s="94">
        <f t="shared" ref="M548:M557" si="61">+F548</f>
        <v>272112</v>
      </c>
      <c r="N548" s="46">
        <f>+M548</f>
        <v>272112</v>
      </c>
      <c r="O548" s="46">
        <f>+N548-M548</f>
        <v>0</v>
      </c>
      <c r="P548" s="46"/>
      <c r="Q548" s="46">
        <f>+M548</f>
        <v>272112</v>
      </c>
      <c r="R548" s="46">
        <f>+H548</f>
        <v>0</v>
      </c>
      <c r="S548" s="46">
        <f>+I548</f>
        <v>0</v>
      </c>
      <c r="T548" s="46">
        <f>+Q548-S548</f>
        <v>272112</v>
      </c>
      <c r="U548" s="65"/>
      <c r="V548" s="69"/>
      <c r="W548" s="69">
        <f>+S548/Q548</f>
        <v>0</v>
      </c>
      <c r="Y548" s="47">
        <v>67682.61</v>
      </c>
      <c r="Z548" s="93" t="s">
        <v>428</v>
      </c>
    </row>
    <row r="549" spans="1:26" x14ac:dyDescent="0.25">
      <c r="A549" s="38">
        <v>2</v>
      </c>
      <c r="B549" s="38">
        <v>66002</v>
      </c>
      <c r="C549" s="30" t="s">
        <v>427</v>
      </c>
      <c r="D549" s="38"/>
      <c r="E549" s="15" t="s">
        <v>84</v>
      </c>
      <c r="F549" s="46">
        <v>616224</v>
      </c>
      <c r="G549" s="46"/>
      <c r="H549" s="46">
        <v>0</v>
      </c>
      <c r="I549" s="46">
        <v>0</v>
      </c>
      <c r="J549" s="46">
        <v>616224</v>
      </c>
      <c r="K549" s="46">
        <f t="shared" si="60"/>
        <v>616224</v>
      </c>
      <c r="L549" s="25"/>
      <c r="M549" s="94">
        <f t="shared" si="61"/>
        <v>616224</v>
      </c>
      <c r="N549" s="46">
        <f>+M549</f>
        <v>616224</v>
      </c>
      <c r="O549" s="46">
        <f>+N549-M549</f>
        <v>0</v>
      </c>
      <c r="P549" s="46"/>
      <c r="Q549" s="46">
        <f>+M549</f>
        <v>616224</v>
      </c>
      <c r="R549" s="46">
        <f t="shared" ref="R549:S557" si="62">+H549</f>
        <v>0</v>
      </c>
      <c r="S549" s="46">
        <f t="shared" si="62"/>
        <v>0</v>
      </c>
      <c r="T549" s="46">
        <f t="shared" ref="T549:T557" si="63">+Q549-S549</f>
        <v>616224</v>
      </c>
      <c r="U549" s="65"/>
      <c r="V549" s="69"/>
      <c r="W549" s="69">
        <f t="shared" ref="W549:W557" si="64">+S549/Q549</f>
        <v>0</v>
      </c>
      <c r="Y549" s="47">
        <v>183777.59</v>
      </c>
      <c r="Z549" s="93" t="s">
        <v>428</v>
      </c>
    </row>
    <row r="550" spans="1:26" x14ac:dyDescent="0.25">
      <c r="A550" s="38">
        <v>3</v>
      </c>
      <c r="B550" s="38">
        <v>660021</v>
      </c>
      <c r="C550" s="30" t="s">
        <v>333</v>
      </c>
      <c r="D550" s="38">
        <v>3390</v>
      </c>
      <c r="E550" s="15" t="s">
        <v>122</v>
      </c>
      <c r="F550" s="46">
        <v>55485</v>
      </c>
      <c r="G550" s="46"/>
      <c r="H550" s="46">
        <v>0</v>
      </c>
      <c r="I550" s="46">
        <v>0</v>
      </c>
      <c r="J550" s="46">
        <v>34848</v>
      </c>
      <c r="K550" s="46">
        <f t="shared" si="60"/>
        <v>55485</v>
      </c>
      <c r="L550" s="25"/>
      <c r="M550" s="46">
        <f t="shared" si="61"/>
        <v>55485</v>
      </c>
      <c r="N550" s="46">
        <f>+M550</f>
        <v>55485</v>
      </c>
      <c r="O550" s="46">
        <f t="shared" ref="O550:O557" si="65">+N550-M550</f>
        <v>0</v>
      </c>
      <c r="P550" s="46"/>
      <c r="Q550" s="46">
        <f t="shared" ref="Q550:Q557" si="66">+M550</f>
        <v>55485</v>
      </c>
      <c r="R550" s="46">
        <f t="shared" si="62"/>
        <v>0</v>
      </c>
      <c r="S550" s="46">
        <f t="shared" si="62"/>
        <v>0</v>
      </c>
      <c r="T550" s="46">
        <f t="shared" si="63"/>
        <v>55485</v>
      </c>
      <c r="U550" s="65"/>
      <c r="V550" s="69"/>
      <c r="W550" s="69">
        <f t="shared" si="64"/>
        <v>0</v>
      </c>
      <c r="Y550" s="46">
        <f t="shared" ref="Y550:Y557" si="67">+G550</f>
        <v>0</v>
      </c>
    </row>
    <row r="551" spans="1:26" x14ac:dyDescent="0.25">
      <c r="A551" s="59">
        <v>4</v>
      </c>
      <c r="B551" s="38">
        <v>660031</v>
      </c>
      <c r="C551" s="30" t="s">
        <v>334</v>
      </c>
      <c r="D551" s="38">
        <v>2110</v>
      </c>
      <c r="E551" s="15" t="s">
        <v>78</v>
      </c>
      <c r="F551" s="46">
        <v>8515</v>
      </c>
      <c r="G551" s="46"/>
      <c r="H551" s="46">
        <v>0</v>
      </c>
      <c r="I551" s="46">
        <v>0</v>
      </c>
      <c r="J551" s="46">
        <v>8515</v>
      </c>
      <c r="K551" s="46">
        <f t="shared" si="60"/>
        <v>8515</v>
      </c>
      <c r="L551" s="25"/>
      <c r="M551" s="46">
        <f t="shared" si="61"/>
        <v>8515</v>
      </c>
      <c r="N551" s="46">
        <f t="shared" ref="N551:N557" si="68">+M551</f>
        <v>8515</v>
      </c>
      <c r="O551" s="46">
        <f t="shared" si="65"/>
        <v>0</v>
      </c>
      <c r="P551" s="46"/>
      <c r="Q551" s="46">
        <f t="shared" si="66"/>
        <v>8515</v>
      </c>
      <c r="R551" s="46">
        <f t="shared" si="62"/>
        <v>0</v>
      </c>
      <c r="S551" s="46">
        <f t="shared" si="62"/>
        <v>0</v>
      </c>
      <c r="T551" s="46">
        <f t="shared" si="63"/>
        <v>8515</v>
      </c>
      <c r="U551" s="65"/>
      <c r="V551" s="69"/>
      <c r="W551" s="69">
        <f t="shared" si="64"/>
        <v>0</v>
      </c>
      <c r="Y551" s="46">
        <f t="shared" si="67"/>
        <v>0</v>
      </c>
    </row>
    <row r="552" spans="1:26" x14ac:dyDescent="0.25">
      <c r="A552" s="59">
        <v>5</v>
      </c>
      <c r="B552" s="38">
        <v>660032</v>
      </c>
      <c r="C552" s="30" t="s">
        <v>335</v>
      </c>
      <c r="D552" s="38">
        <v>3610</v>
      </c>
      <c r="E552" s="15" t="s">
        <v>121</v>
      </c>
      <c r="F552" s="46">
        <v>24410</v>
      </c>
      <c r="G552" s="46"/>
      <c r="H552" s="46">
        <v>0</v>
      </c>
      <c r="I552" s="46">
        <v>0</v>
      </c>
      <c r="J552" s="46">
        <v>650</v>
      </c>
      <c r="K552" s="46">
        <f t="shared" si="60"/>
        <v>24410</v>
      </c>
      <c r="L552" s="25"/>
      <c r="M552" s="46">
        <f t="shared" si="61"/>
        <v>24410</v>
      </c>
      <c r="N552" s="46">
        <f t="shared" si="68"/>
        <v>24410</v>
      </c>
      <c r="O552" s="46">
        <f t="shared" si="65"/>
        <v>0</v>
      </c>
      <c r="P552" s="46"/>
      <c r="Q552" s="46">
        <f t="shared" si="66"/>
        <v>24410</v>
      </c>
      <c r="R552" s="46">
        <f t="shared" si="62"/>
        <v>0</v>
      </c>
      <c r="S552" s="46">
        <f t="shared" si="62"/>
        <v>0</v>
      </c>
      <c r="T552" s="46">
        <f t="shared" si="63"/>
        <v>24410</v>
      </c>
      <c r="U552" s="65"/>
      <c r="V552" s="69"/>
      <c r="W552" s="69">
        <f t="shared" si="64"/>
        <v>0</v>
      </c>
      <c r="Y552" s="46">
        <f t="shared" si="67"/>
        <v>0</v>
      </c>
    </row>
    <row r="553" spans="1:26" x14ac:dyDescent="0.25">
      <c r="A553" s="59">
        <v>6</v>
      </c>
      <c r="B553" s="38">
        <v>660041</v>
      </c>
      <c r="C553" s="30" t="s">
        <v>336</v>
      </c>
      <c r="D553" s="38">
        <v>4412</v>
      </c>
      <c r="E553" s="15" t="s">
        <v>45</v>
      </c>
      <c r="F553" s="46">
        <v>50000</v>
      </c>
      <c r="G553" s="46"/>
      <c r="H553" s="46">
        <v>15000</v>
      </c>
      <c r="I553" s="46">
        <v>0</v>
      </c>
      <c r="J553" s="46">
        <v>50000</v>
      </c>
      <c r="K553" s="46">
        <f t="shared" si="60"/>
        <v>50000</v>
      </c>
      <c r="L553" s="25"/>
      <c r="M553" s="46">
        <f t="shared" si="61"/>
        <v>50000</v>
      </c>
      <c r="N553" s="46">
        <f t="shared" si="68"/>
        <v>50000</v>
      </c>
      <c r="O553" s="46">
        <f t="shared" si="65"/>
        <v>0</v>
      </c>
      <c r="P553" s="46"/>
      <c r="Q553" s="46">
        <f t="shared" si="66"/>
        <v>50000</v>
      </c>
      <c r="R553" s="46">
        <f t="shared" si="62"/>
        <v>15000</v>
      </c>
      <c r="S553" s="46">
        <f t="shared" si="62"/>
        <v>0</v>
      </c>
      <c r="T553" s="46">
        <f t="shared" si="63"/>
        <v>50000</v>
      </c>
      <c r="U553" s="65"/>
      <c r="V553" s="69"/>
      <c r="W553" s="69">
        <f t="shared" si="64"/>
        <v>0</v>
      </c>
      <c r="Y553" s="46">
        <f t="shared" si="67"/>
        <v>0</v>
      </c>
    </row>
    <row r="554" spans="1:26" x14ac:dyDescent="0.25">
      <c r="A554" s="59">
        <v>7</v>
      </c>
      <c r="B554" s="38">
        <v>660042</v>
      </c>
      <c r="C554" s="30" t="s">
        <v>337</v>
      </c>
      <c r="D554" s="38">
        <v>2710</v>
      </c>
      <c r="E554" s="15" t="s">
        <v>20</v>
      </c>
      <c r="F554" s="46">
        <v>8439</v>
      </c>
      <c r="G554" s="46"/>
      <c r="H554" s="46">
        <v>0</v>
      </c>
      <c r="I554" s="46">
        <v>0</v>
      </c>
      <c r="J554" s="46">
        <v>5000</v>
      </c>
      <c r="K554" s="46">
        <f t="shared" si="60"/>
        <v>8439</v>
      </c>
      <c r="L554" s="25"/>
      <c r="M554" s="46">
        <f t="shared" si="61"/>
        <v>8439</v>
      </c>
      <c r="N554" s="46">
        <f t="shared" si="68"/>
        <v>8439</v>
      </c>
      <c r="O554" s="46">
        <f t="shared" si="65"/>
        <v>0</v>
      </c>
      <c r="P554" s="46"/>
      <c r="Q554" s="46">
        <f t="shared" si="66"/>
        <v>8439</v>
      </c>
      <c r="R554" s="46">
        <f t="shared" si="62"/>
        <v>0</v>
      </c>
      <c r="S554" s="46">
        <f t="shared" si="62"/>
        <v>0</v>
      </c>
      <c r="T554" s="46">
        <f t="shared" si="63"/>
        <v>8439</v>
      </c>
      <c r="U554" s="65"/>
      <c r="V554" s="69"/>
      <c r="W554" s="69">
        <f t="shared" si="64"/>
        <v>0</v>
      </c>
      <c r="Y554" s="46">
        <f t="shared" si="67"/>
        <v>0</v>
      </c>
    </row>
    <row r="555" spans="1:26" x14ac:dyDescent="0.25">
      <c r="A555" s="59">
        <v>8</v>
      </c>
      <c r="B555" s="38">
        <v>660071</v>
      </c>
      <c r="C555" s="30" t="s">
        <v>338</v>
      </c>
      <c r="D555" s="38"/>
      <c r="E555" s="15" t="s">
        <v>78</v>
      </c>
      <c r="F555" s="46">
        <v>40120</v>
      </c>
      <c r="G555" s="46"/>
      <c r="H555" s="46">
        <v>0</v>
      </c>
      <c r="I555" s="46">
        <v>0</v>
      </c>
      <c r="J555" s="46">
        <v>10000</v>
      </c>
      <c r="K555" s="46">
        <f t="shared" si="60"/>
        <v>40120</v>
      </c>
      <c r="L555" s="25"/>
      <c r="M555" s="46">
        <f t="shared" si="61"/>
        <v>40120</v>
      </c>
      <c r="N555" s="46">
        <f t="shared" si="68"/>
        <v>40120</v>
      </c>
      <c r="O555" s="46">
        <f t="shared" si="65"/>
        <v>0</v>
      </c>
      <c r="P555" s="46"/>
      <c r="Q555" s="46">
        <f t="shared" si="66"/>
        <v>40120</v>
      </c>
      <c r="R555" s="46">
        <f t="shared" si="62"/>
        <v>0</v>
      </c>
      <c r="S555" s="46">
        <f t="shared" si="62"/>
        <v>0</v>
      </c>
      <c r="T555" s="46">
        <f t="shared" si="63"/>
        <v>40120</v>
      </c>
      <c r="U555" s="65"/>
      <c r="V555" s="69"/>
      <c r="W555" s="69">
        <f t="shared" si="64"/>
        <v>0</v>
      </c>
      <c r="Y555" s="46">
        <f t="shared" si="67"/>
        <v>0</v>
      </c>
    </row>
    <row r="556" spans="1:26" x14ac:dyDescent="0.25">
      <c r="A556" s="59">
        <v>9</v>
      </c>
      <c r="B556" s="38">
        <v>660081</v>
      </c>
      <c r="C556" s="30" t="s">
        <v>339</v>
      </c>
      <c r="D556" s="38">
        <v>2110</v>
      </c>
      <c r="E556" s="15" t="s">
        <v>78</v>
      </c>
      <c r="F556" s="46">
        <v>35115</v>
      </c>
      <c r="G556" s="46"/>
      <c r="H556" s="46">
        <v>0</v>
      </c>
      <c r="I556" s="46">
        <v>0</v>
      </c>
      <c r="J556" s="46">
        <v>10000</v>
      </c>
      <c r="K556" s="46">
        <f t="shared" si="60"/>
        <v>35115</v>
      </c>
      <c r="L556" s="25"/>
      <c r="M556" s="46">
        <f t="shared" si="61"/>
        <v>35115</v>
      </c>
      <c r="N556" s="46">
        <f t="shared" si="68"/>
        <v>35115</v>
      </c>
      <c r="O556" s="46">
        <f t="shared" si="65"/>
        <v>0</v>
      </c>
      <c r="P556" s="46"/>
      <c r="Q556" s="46">
        <f t="shared" si="66"/>
        <v>35115</v>
      </c>
      <c r="R556" s="46">
        <f t="shared" si="62"/>
        <v>0</v>
      </c>
      <c r="S556" s="46">
        <f t="shared" si="62"/>
        <v>0</v>
      </c>
      <c r="T556" s="46">
        <f t="shared" si="63"/>
        <v>35115</v>
      </c>
      <c r="U556" s="65"/>
      <c r="V556" s="69"/>
      <c r="W556" s="69">
        <f t="shared" si="64"/>
        <v>0</v>
      </c>
      <c r="Y556" s="46">
        <f t="shared" si="67"/>
        <v>0</v>
      </c>
    </row>
    <row r="557" spans="1:26" x14ac:dyDescent="0.25">
      <c r="A557" s="59">
        <v>10</v>
      </c>
      <c r="B557" s="38">
        <v>660002</v>
      </c>
      <c r="C557" s="30" t="s">
        <v>368</v>
      </c>
      <c r="D557" s="38">
        <v>2110</v>
      </c>
      <c r="E557" s="15" t="s">
        <v>78</v>
      </c>
      <c r="F557" s="46">
        <v>26048</v>
      </c>
      <c r="G557" s="46"/>
      <c r="H557" s="46">
        <v>0</v>
      </c>
      <c r="I557" s="46">
        <v>0</v>
      </c>
      <c r="J557" s="46">
        <v>520</v>
      </c>
      <c r="K557" s="46">
        <f t="shared" si="60"/>
        <v>26048</v>
      </c>
      <c r="L557" s="25"/>
      <c r="M557" s="46">
        <f t="shared" si="61"/>
        <v>26048</v>
      </c>
      <c r="N557" s="46">
        <f t="shared" si="68"/>
        <v>26048</v>
      </c>
      <c r="O557" s="46">
        <f t="shared" si="65"/>
        <v>0</v>
      </c>
      <c r="P557" s="46"/>
      <c r="Q557" s="46">
        <f t="shared" si="66"/>
        <v>26048</v>
      </c>
      <c r="R557" s="46">
        <f t="shared" si="62"/>
        <v>0</v>
      </c>
      <c r="S557" s="46">
        <f t="shared" si="62"/>
        <v>0</v>
      </c>
      <c r="T557" s="46">
        <f t="shared" si="63"/>
        <v>26048</v>
      </c>
      <c r="U557" s="65"/>
      <c r="V557" s="69"/>
      <c r="W557" s="69">
        <f t="shared" si="64"/>
        <v>0</v>
      </c>
      <c r="Y557" s="46">
        <f t="shared" si="67"/>
        <v>0</v>
      </c>
    </row>
    <row r="558" spans="1:26" x14ac:dyDescent="0.25">
      <c r="B558" s="23"/>
      <c r="C558" s="22" t="s">
        <v>382</v>
      </c>
      <c r="D558" s="23"/>
      <c r="E558" s="22"/>
      <c r="F558" s="48">
        <f t="shared" ref="F558:K558" si="69">SUM(F548:F557)</f>
        <v>1136468</v>
      </c>
      <c r="G558" s="48">
        <f t="shared" si="69"/>
        <v>0</v>
      </c>
      <c r="H558" s="48">
        <f t="shared" si="69"/>
        <v>15000</v>
      </c>
      <c r="I558" s="48">
        <f t="shared" si="69"/>
        <v>0</v>
      </c>
      <c r="J558" s="48">
        <f t="shared" si="69"/>
        <v>1007869</v>
      </c>
      <c r="K558" s="48">
        <f t="shared" si="69"/>
        <v>1136468</v>
      </c>
      <c r="L558" s="22"/>
      <c r="M558" s="48">
        <f>SUM(M548:M557)</f>
        <v>1136468</v>
      </c>
      <c r="N558" s="48">
        <f>+N557+N556+N555+N554+N553+N552+N551+N550+N549+N548</f>
        <v>1136468</v>
      </c>
      <c r="O558" s="48">
        <f>+O557+O556+O555+O554+O553+O552+O551+O550+O549+O548</f>
        <v>0</v>
      </c>
      <c r="P558" s="48"/>
      <c r="Q558" s="48">
        <f>+Q557+Q556+Q555+Q554+Q553+Q552+Q551+Q550+Q549+Q548</f>
        <v>1136468</v>
      </c>
      <c r="R558" s="48">
        <f>SUM(R548:R557)</f>
        <v>15000</v>
      </c>
      <c r="S558" s="48">
        <f>SUM(S548:S557)</f>
        <v>0</v>
      </c>
      <c r="T558" s="48">
        <f>SUM(T548:T557)</f>
        <v>1136468</v>
      </c>
      <c r="U558" s="64"/>
      <c r="W558" s="97"/>
      <c r="Y558" s="48">
        <f>SUM(Y548:Y557)</f>
        <v>251460.2</v>
      </c>
    </row>
    <row r="559" spans="1:26" hidden="1" x14ac:dyDescent="0.25">
      <c r="B559" s="23"/>
      <c r="C559" s="31"/>
      <c r="D559" s="23"/>
      <c r="E559" s="22"/>
      <c r="F559" s="48"/>
      <c r="G559" s="48"/>
      <c r="H559" s="48"/>
      <c r="I559" s="48"/>
      <c r="J559" s="48"/>
      <c r="K559" s="48"/>
      <c r="L559" s="22"/>
      <c r="M559" s="48">
        <f>+M549+M548</f>
        <v>888336</v>
      </c>
      <c r="N559" s="48"/>
      <c r="O559" s="48"/>
      <c r="P559" s="48"/>
      <c r="Q559" s="48"/>
      <c r="R559" s="48">
        <f>+R549+R548</f>
        <v>0</v>
      </c>
      <c r="S559" s="48">
        <f>+S549+S548</f>
        <v>0</v>
      </c>
      <c r="T559" s="48">
        <f>+T549+T548</f>
        <v>888336</v>
      </c>
      <c r="U559" s="64"/>
      <c r="Y559" s="48">
        <f>+Y549+Y548</f>
        <v>251460.2</v>
      </c>
    </row>
    <row r="560" spans="1:26" hidden="1" x14ac:dyDescent="0.25">
      <c r="B560" s="23"/>
      <c r="C560" s="31"/>
      <c r="D560" s="23"/>
      <c r="E560" s="22"/>
      <c r="F560" s="48"/>
      <c r="G560" s="48"/>
      <c r="H560" s="48"/>
      <c r="I560" s="48"/>
      <c r="J560" s="48"/>
      <c r="K560" s="48"/>
      <c r="L560" s="22"/>
      <c r="M560" s="48">
        <f>SUM(M550:M557)</f>
        <v>248132</v>
      </c>
      <c r="N560" s="48"/>
      <c r="O560" s="48"/>
      <c r="P560" s="48"/>
      <c r="Q560" s="48"/>
      <c r="R560" s="48">
        <f>SUM(R550:R557)</f>
        <v>15000</v>
      </c>
      <c r="S560" s="48">
        <f>SUM(S550:S557)</f>
        <v>0</v>
      </c>
      <c r="T560" s="48">
        <f>SUM(T550:T557)</f>
        <v>248132</v>
      </c>
      <c r="U560" s="64"/>
      <c r="Y560" s="48">
        <f>SUM(Y550:Y557)</f>
        <v>0</v>
      </c>
    </row>
    <row r="561" spans="1:25" x14ac:dyDescent="0.25">
      <c r="F561" s="43">
        <v>1136468</v>
      </c>
      <c r="G561" s="43">
        <v>0</v>
      </c>
      <c r="H561" s="43">
        <v>15000</v>
      </c>
      <c r="I561" s="43">
        <v>0</v>
      </c>
      <c r="J561" s="43">
        <v>1136468</v>
      </c>
      <c r="K561" s="43">
        <v>1136468</v>
      </c>
    </row>
    <row r="562" spans="1:25" x14ac:dyDescent="0.25">
      <c r="A562" s="38">
        <v>1</v>
      </c>
      <c r="B562" s="38">
        <v>760081</v>
      </c>
      <c r="C562" s="30" t="s">
        <v>365</v>
      </c>
      <c r="D562" s="38">
        <v>6140</v>
      </c>
      <c r="E562" s="15" t="s">
        <v>84</v>
      </c>
      <c r="F562" s="46">
        <v>243583</v>
      </c>
      <c r="G562" s="46"/>
      <c r="H562" s="46">
        <v>0</v>
      </c>
      <c r="I562" s="46">
        <v>0</v>
      </c>
      <c r="J562" s="46">
        <v>243583</v>
      </c>
      <c r="K562" s="46">
        <f t="shared" ref="K562:K569" si="70">+F562-I562</f>
        <v>243583</v>
      </c>
      <c r="L562" s="25"/>
      <c r="M562" s="94">
        <f t="shared" ref="M562:M569" si="71">+F562</f>
        <v>243583</v>
      </c>
      <c r="N562" s="46">
        <f>+M562</f>
        <v>243583</v>
      </c>
      <c r="O562" s="46">
        <f>+M562-N562</f>
        <v>0</v>
      </c>
      <c r="P562" s="46"/>
      <c r="Q562" s="46">
        <f>+M562</f>
        <v>243583</v>
      </c>
      <c r="R562" s="46">
        <f>+H562</f>
        <v>0</v>
      </c>
      <c r="S562" s="46">
        <f>+I562</f>
        <v>0</v>
      </c>
      <c r="T562" s="46">
        <f t="shared" ref="T562:T569" si="72">+M562-S562</f>
        <v>243583</v>
      </c>
      <c r="U562" s="65"/>
      <c r="V562" s="69"/>
      <c r="W562" s="69">
        <f>+S562/Q562</f>
        <v>0</v>
      </c>
      <c r="Y562" s="94">
        <v>400951.91</v>
      </c>
    </row>
    <row r="563" spans="1:25" x14ac:dyDescent="0.25">
      <c r="A563" s="38">
        <v>2</v>
      </c>
      <c r="B563" s="38">
        <v>760082</v>
      </c>
      <c r="C563" s="30" t="s">
        <v>366</v>
      </c>
      <c r="D563" s="38"/>
      <c r="E563" s="15" t="s">
        <v>84</v>
      </c>
      <c r="F563" s="46">
        <v>1380302</v>
      </c>
      <c r="G563" s="46"/>
      <c r="H563" s="46">
        <v>0</v>
      </c>
      <c r="I563" s="46">
        <v>0</v>
      </c>
      <c r="J563" s="46">
        <v>1380302</v>
      </c>
      <c r="K563" s="46">
        <f t="shared" si="70"/>
        <v>1380302</v>
      </c>
      <c r="L563" s="25"/>
      <c r="M563" s="94">
        <f t="shared" si="71"/>
        <v>1380302</v>
      </c>
      <c r="N563" s="46">
        <f>+M563</f>
        <v>1380302</v>
      </c>
      <c r="O563" s="46">
        <f>+M563-N563</f>
        <v>0</v>
      </c>
      <c r="P563" s="46"/>
      <c r="Q563" s="46">
        <f t="shared" ref="Q563:Q569" si="73">+M563</f>
        <v>1380302</v>
      </c>
      <c r="R563" s="46">
        <f t="shared" ref="R563:S569" si="74">+H563</f>
        <v>0</v>
      </c>
      <c r="S563" s="46">
        <f t="shared" si="74"/>
        <v>0</v>
      </c>
      <c r="T563" s="46">
        <f t="shared" si="72"/>
        <v>1380302</v>
      </c>
      <c r="U563" s="65"/>
      <c r="V563" s="69"/>
      <c r="W563" s="69">
        <f t="shared" ref="W563:W569" si="75">+S563/Q563</f>
        <v>0</v>
      </c>
      <c r="Y563" s="94">
        <v>72834.25</v>
      </c>
    </row>
    <row r="564" spans="1:25" x14ac:dyDescent="0.25">
      <c r="A564" s="38">
        <v>3</v>
      </c>
      <c r="B564" s="38">
        <v>760001</v>
      </c>
      <c r="C564" s="30" t="s">
        <v>369</v>
      </c>
      <c r="D564" s="38">
        <v>2110</v>
      </c>
      <c r="E564" s="15" t="s">
        <v>78</v>
      </c>
      <c r="F564" s="46">
        <v>22140</v>
      </c>
      <c r="G564" s="46"/>
      <c r="H564" s="46">
        <v>10500</v>
      </c>
      <c r="I564" s="46">
        <v>0</v>
      </c>
      <c r="J564" s="46">
        <v>2900</v>
      </c>
      <c r="K564" s="46">
        <f t="shared" si="70"/>
        <v>22140</v>
      </c>
      <c r="L564" s="25"/>
      <c r="M564" s="46">
        <f t="shared" si="71"/>
        <v>22140</v>
      </c>
      <c r="N564" s="46">
        <f t="shared" ref="N564:N569" si="76">+M564</f>
        <v>22140</v>
      </c>
      <c r="O564" s="46"/>
      <c r="P564" s="46"/>
      <c r="Q564" s="46">
        <f t="shared" si="73"/>
        <v>22140</v>
      </c>
      <c r="R564" s="46">
        <f t="shared" si="74"/>
        <v>10500</v>
      </c>
      <c r="S564" s="46">
        <f t="shared" si="74"/>
        <v>0</v>
      </c>
      <c r="T564" s="46">
        <f t="shared" si="72"/>
        <v>22140</v>
      </c>
      <c r="U564" s="65"/>
      <c r="V564" s="69"/>
      <c r="W564" s="69">
        <f t="shared" si="75"/>
        <v>0</v>
      </c>
      <c r="Y564" s="46">
        <f t="shared" ref="Y564:Y569" si="77">+G564</f>
        <v>0</v>
      </c>
    </row>
    <row r="565" spans="1:25" x14ac:dyDescent="0.25">
      <c r="A565" s="59">
        <v>4</v>
      </c>
      <c r="B565" s="38">
        <v>760002</v>
      </c>
      <c r="C565" s="30" t="s">
        <v>370</v>
      </c>
      <c r="D565" s="38">
        <v>2110</v>
      </c>
      <c r="E565" s="15" t="s">
        <v>78</v>
      </c>
      <c r="F565" s="46">
        <v>22408</v>
      </c>
      <c r="G565" s="46"/>
      <c r="H565" s="46">
        <v>0</v>
      </c>
      <c r="I565" s="46">
        <v>0</v>
      </c>
      <c r="J565" s="46">
        <v>910</v>
      </c>
      <c r="K565" s="46">
        <f t="shared" si="70"/>
        <v>22408</v>
      </c>
      <c r="L565" s="25"/>
      <c r="M565" s="46">
        <f t="shared" si="71"/>
        <v>22408</v>
      </c>
      <c r="N565" s="46">
        <f t="shared" si="76"/>
        <v>22408</v>
      </c>
      <c r="O565" s="46"/>
      <c r="P565" s="46"/>
      <c r="Q565" s="46">
        <f t="shared" si="73"/>
        <v>22408</v>
      </c>
      <c r="R565" s="46">
        <f t="shared" si="74"/>
        <v>0</v>
      </c>
      <c r="S565" s="46">
        <f t="shared" si="74"/>
        <v>0</v>
      </c>
      <c r="T565" s="46">
        <f t="shared" si="72"/>
        <v>22408</v>
      </c>
      <c r="U565" s="65"/>
      <c r="V565" s="69"/>
      <c r="W565" s="69">
        <f t="shared" si="75"/>
        <v>0</v>
      </c>
      <c r="Y565" s="46">
        <f t="shared" si="77"/>
        <v>0</v>
      </c>
    </row>
    <row r="566" spans="1:25" x14ac:dyDescent="0.25">
      <c r="A566" s="59">
        <v>5</v>
      </c>
      <c r="B566" s="38">
        <v>760003</v>
      </c>
      <c r="C566" s="30" t="s">
        <v>371</v>
      </c>
      <c r="D566" s="38">
        <v>2110</v>
      </c>
      <c r="E566" s="15" t="s">
        <v>78</v>
      </c>
      <c r="F566" s="46">
        <v>18848</v>
      </c>
      <c r="G566" s="46"/>
      <c r="H566" s="46">
        <v>0</v>
      </c>
      <c r="I566" s="46">
        <v>0</v>
      </c>
      <c r="J566" s="46">
        <v>4928</v>
      </c>
      <c r="K566" s="46">
        <f t="shared" si="70"/>
        <v>18848</v>
      </c>
      <c r="L566" s="25"/>
      <c r="M566" s="46">
        <f t="shared" si="71"/>
        <v>18848</v>
      </c>
      <c r="N566" s="46">
        <f t="shared" si="76"/>
        <v>18848</v>
      </c>
      <c r="O566" s="46"/>
      <c r="P566" s="46"/>
      <c r="Q566" s="46">
        <f t="shared" si="73"/>
        <v>18848</v>
      </c>
      <c r="R566" s="46">
        <f t="shared" si="74"/>
        <v>0</v>
      </c>
      <c r="S566" s="46">
        <f t="shared" si="74"/>
        <v>0</v>
      </c>
      <c r="T566" s="46">
        <f t="shared" si="72"/>
        <v>18848</v>
      </c>
      <c r="U566" s="65"/>
      <c r="V566" s="69"/>
      <c r="W566" s="69">
        <f t="shared" si="75"/>
        <v>0</v>
      </c>
      <c r="Y566" s="46">
        <f t="shared" si="77"/>
        <v>0</v>
      </c>
    </row>
    <row r="567" spans="1:25" x14ac:dyDescent="0.25">
      <c r="A567" s="59">
        <v>6</v>
      </c>
      <c r="B567" s="38">
        <v>760004</v>
      </c>
      <c r="C567" s="30" t="s">
        <v>372</v>
      </c>
      <c r="D567" s="38">
        <v>2110</v>
      </c>
      <c r="E567" s="15" t="s">
        <v>78</v>
      </c>
      <c r="F567" s="46">
        <v>66420</v>
      </c>
      <c r="G567" s="46"/>
      <c r="H567" s="46">
        <v>0</v>
      </c>
      <c r="I567" s="46">
        <v>0</v>
      </c>
      <c r="J567" s="46">
        <v>8700</v>
      </c>
      <c r="K567" s="46">
        <f t="shared" si="70"/>
        <v>66420</v>
      </c>
      <c r="L567" s="25"/>
      <c r="M567" s="46">
        <f t="shared" si="71"/>
        <v>66420</v>
      </c>
      <c r="N567" s="46">
        <f t="shared" si="76"/>
        <v>66420</v>
      </c>
      <c r="O567" s="46"/>
      <c r="P567" s="46"/>
      <c r="Q567" s="46">
        <f t="shared" si="73"/>
        <v>66420</v>
      </c>
      <c r="R567" s="46">
        <f t="shared" si="74"/>
        <v>0</v>
      </c>
      <c r="S567" s="46">
        <f t="shared" si="74"/>
        <v>0</v>
      </c>
      <c r="T567" s="46">
        <f t="shared" si="72"/>
        <v>66420</v>
      </c>
      <c r="U567" s="65"/>
      <c r="V567" s="69"/>
      <c r="W567" s="69">
        <f t="shared" si="75"/>
        <v>0</v>
      </c>
      <c r="Y567" s="46">
        <f t="shared" si="77"/>
        <v>0</v>
      </c>
    </row>
    <row r="568" spans="1:25" x14ac:dyDescent="0.25">
      <c r="A568" s="59">
        <v>7</v>
      </c>
      <c r="B568" s="38">
        <v>760005</v>
      </c>
      <c r="C568" s="30" t="s">
        <v>373</v>
      </c>
      <c r="D568" s="38">
        <v>2110</v>
      </c>
      <c r="E568" s="15" t="s">
        <v>78</v>
      </c>
      <c r="F568" s="46">
        <v>180936</v>
      </c>
      <c r="G568" s="46"/>
      <c r="H568" s="46">
        <v>0</v>
      </c>
      <c r="I568" s="46">
        <v>0</v>
      </c>
      <c r="J568" s="46">
        <v>19471</v>
      </c>
      <c r="K568" s="46">
        <f t="shared" si="70"/>
        <v>180936</v>
      </c>
      <c r="L568" s="25"/>
      <c r="M568" s="46">
        <f t="shared" si="71"/>
        <v>180936</v>
      </c>
      <c r="N568" s="46">
        <f t="shared" si="76"/>
        <v>180936</v>
      </c>
      <c r="O568" s="46"/>
      <c r="P568" s="46"/>
      <c r="Q568" s="46">
        <f t="shared" si="73"/>
        <v>180936</v>
      </c>
      <c r="R568" s="46">
        <f t="shared" si="74"/>
        <v>0</v>
      </c>
      <c r="S568" s="46">
        <f t="shared" si="74"/>
        <v>0</v>
      </c>
      <c r="T568" s="46">
        <f t="shared" si="72"/>
        <v>180936</v>
      </c>
      <c r="U568" s="65"/>
      <c r="V568" s="69"/>
      <c r="W568" s="69">
        <f t="shared" si="75"/>
        <v>0</v>
      </c>
      <c r="Y568" s="46">
        <f t="shared" si="77"/>
        <v>0</v>
      </c>
    </row>
    <row r="569" spans="1:25" x14ac:dyDescent="0.25">
      <c r="A569" s="59">
        <v>8</v>
      </c>
      <c r="B569" s="38">
        <v>760006</v>
      </c>
      <c r="C569" s="30" t="s">
        <v>374</v>
      </c>
      <c r="D569" s="38">
        <v>2110</v>
      </c>
      <c r="E569" s="15" t="s">
        <v>78</v>
      </c>
      <c r="F569" s="46">
        <v>105220</v>
      </c>
      <c r="G569" s="46"/>
      <c r="H569" s="46">
        <v>0</v>
      </c>
      <c r="I569" s="46">
        <v>0</v>
      </c>
      <c r="J569" s="46">
        <v>19431</v>
      </c>
      <c r="K569" s="46">
        <f t="shared" si="70"/>
        <v>105220</v>
      </c>
      <c r="L569" s="25"/>
      <c r="M569" s="46">
        <f t="shared" si="71"/>
        <v>105220</v>
      </c>
      <c r="N569" s="46">
        <f t="shared" si="76"/>
        <v>105220</v>
      </c>
      <c r="O569" s="46"/>
      <c r="P569" s="46"/>
      <c r="Q569" s="46">
        <f t="shared" si="73"/>
        <v>105220</v>
      </c>
      <c r="R569" s="46">
        <f t="shared" si="74"/>
        <v>0</v>
      </c>
      <c r="S569" s="46">
        <f t="shared" si="74"/>
        <v>0</v>
      </c>
      <c r="T569" s="46">
        <f t="shared" si="72"/>
        <v>105220</v>
      </c>
      <c r="U569" s="65"/>
      <c r="V569" s="69"/>
      <c r="W569" s="69">
        <f t="shared" si="75"/>
        <v>0</v>
      </c>
      <c r="Y569" s="46">
        <f t="shared" si="77"/>
        <v>0</v>
      </c>
    </row>
    <row r="570" spans="1:25" x14ac:dyDescent="0.25">
      <c r="B570" s="23"/>
      <c r="C570" s="22" t="s">
        <v>383</v>
      </c>
      <c r="D570" s="23"/>
      <c r="E570" s="22"/>
      <c r="F570" s="48">
        <f t="shared" ref="F570:K570" si="78">SUM(F562:F569)</f>
        <v>2039857</v>
      </c>
      <c r="G570" s="48">
        <f t="shared" si="78"/>
        <v>0</v>
      </c>
      <c r="H570" s="48">
        <f t="shared" si="78"/>
        <v>10500</v>
      </c>
      <c r="I570" s="48">
        <f t="shared" si="78"/>
        <v>0</v>
      </c>
      <c r="J570" s="48">
        <f t="shared" si="78"/>
        <v>1680225</v>
      </c>
      <c r="K570" s="48">
        <f t="shared" si="78"/>
        <v>2039857</v>
      </c>
      <c r="L570" s="22"/>
      <c r="M570" s="48">
        <f>SUM(M562:M569)</f>
        <v>2039857</v>
      </c>
      <c r="N570" s="48">
        <f>SUM(N562:N569)</f>
        <v>2039857</v>
      </c>
      <c r="O570" s="48"/>
      <c r="P570" s="48"/>
      <c r="Q570" s="48">
        <f>+Q569+Q568+Q567+Q566+Q565+Q564+Q563+Q562</f>
        <v>2039857</v>
      </c>
      <c r="R570" s="48">
        <f>SUM(R562:R569)</f>
        <v>10500</v>
      </c>
      <c r="S570" s="48">
        <f>SUM(S562:S569)</f>
        <v>0</v>
      </c>
      <c r="T570" s="48">
        <f>SUM(T562:T569)</f>
        <v>2039857</v>
      </c>
      <c r="U570" s="64"/>
      <c r="W570" s="97"/>
      <c r="Y570" s="48">
        <f>SUM(Y562:Y569)</f>
        <v>473786.16</v>
      </c>
    </row>
    <row r="571" spans="1:25" x14ac:dyDescent="0.25">
      <c r="C571" s="5"/>
      <c r="D571" s="5"/>
      <c r="F571" s="43">
        <v>2039857</v>
      </c>
      <c r="G571" s="43">
        <v>0</v>
      </c>
      <c r="H571" s="43">
        <v>10500</v>
      </c>
      <c r="I571" s="43">
        <v>0</v>
      </c>
      <c r="J571" s="43">
        <v>2039857</v>
      </c>
      <c r="K571" s="43">
        <v>2039857</v>
      </c>
    </row>
    <row r="572" spans="1:25" x14ac:dyDescent="0.25">
      <c r="C572" s="5"/>
      <c r="D572" s="5"/>
    </row>
    <row r="573" spans="1:25" x14ac:dyDescent="0.25">
      <c r="A573" s="38">
        <v>1</v>
      </c>
      <c r="B573" s="38">
        <v>116000</v>
      </c>
      <c r="C573" s="30" t="s">
        <v>246</v>
      </c>
      <c r="D573" s="38">
        <v>6140</v>
      </c>
      <c r="E573" s="15" t="s">
        <v>84</v>
      </c>
      <c r="F573" s="46">
        <v>0</v>
      </c>
      <c r="G573" s="46"/>
      <c r="H573" s="46">
        <v>0</v>
      </c>
      <c r="I573" s="46">
        <v>0</v>
      </c>
      <c r="J573" s="46">
        <v>0</v>
      </c>
      <c r="K573" s="46">
        <f t="shared" ref="K573:K579" si="79">+F573-I573</f>
        <v>0</v>
      </c>
      <c r="L573" s="25"/>
      <c r="M573" s="46">
        <f t="shared" ref="M573:M579" si="80">+F573</f>
        <v>0</v>
      </c>
      <c r="N573" s="46"/>
      <c r="O573" s="46"/>
      <c r="P573" s="46"/>
      <c r="Q573" s="46"/>
      <c r="R573" s="46">
        <f t="shared" ref="R573:S579" si="81">+H573</f>
        <v>0</v>
      </c>
      <c r="S573" s="46">
        <f t="shared" si="81"/>
        <v>0</v>
      </c>
      <c r="T573" s="46">
        <f t="shared" ref="T573:T579" si="82">+M573-S573</f>
        <v>0</v>
      </c>
      <c r="U573" s="65"/>
      <c r="V573" s="69"/>
      <c r="W573" s="69"/>
      <c r="Y573" s="46">
        <f t="shared" ref="Y573:Y579" si="83">+G573</f>
        <v>0</v>
      </c>
    </row>
    <row r="574" spans="1:25" ht="36.75" x14ac:dyDescent="0.25">
      <c r="A574" s="38">
        <v>2</v>
      </c>
      <c r="B574" s="38">
        <v>116031</v>
      </c>
      <c r="C574" s="32" t="s">
        <v>429</v>
      </c>
      <c r="D574" s="38"/>
      <c r="E574" s="15" t="s">
        <v>84</v>
      </c>
      <c r="F574" s="46">
        <v>1918649.8399999999</v>
      </c>
      <c r="G574" s="46">
        <v>519862.18</v>
      </c>
      <c r="H574" s="46">
        <v>0</v>
      </c>
      <c r="I574" s="46">
        <v>1690594.02</v>
      </c>
      <c r="J574" s="46">
        <v>228055.81999999983</v>
      </c>
      <c r="K574" s="46">
        <f t="shared" si="79"/>
        <v>228055.81999999983</v>
      </c>
      <c r="L574" s="25"/>
      <c r="M574" s="94">
        <f t="shared" si="80"/>
        <v>1918649.8399999999</v>
      </c>
      <c r="N574" s="46">
        <v>1918650</v>
      </c>
      <c r="O574" s="46">
        <f t="shared" ref="O574:O579" si="84">+M574-N574</f>
        <v>-0.16000000014901161</v>
      </c>
      <c r="P574" s="46"/>
      <c r="Q574" s="46">
        <f t="shared" ref="Q574:Q579" si="85">+M574</f>
        <v>1918649.8399999999</v>
      </c>
      <c r="R574" s="46">
        <f t="shared" si="81"/>
        <v>0</v>
      </c>
      <c r="S574" s="46">
        <f t="shared" si="81"/>
        <v>1690594.02</v>
      </c>
      <c r="T574" s="46">
        <f t="shared" si="82"/>
        <v>228055.81999999983</v>
      </c>
      <c r="U574" s="65"/>
      <c r="V574" s="69">
        <v>1</v>
      </c>
      <c r="W574" s="69">
        <v>0.88</v>
      </c>
      <c r="Y574" s="46">
        <f t="shared" si="83"/>
        <v>519862.18</v>
      </c>
    </row>
    <row r="575" spans="1:25" ht="24.75" x14ac:dyDescent="0.25">
      <c r="A575" s="38">
        <v>3</v>
      </c>
      <c r="B575" s="38">
        <v>116032</v>
      </c>
      <c r="C575" s="32" t="s">
        <v>430</v>
      </c>
      <c r="D575" s="38"/>
      <c r="E575" s="15" t="s">
        <v>84</v>
      </c>
      <c r="F575" s="46">
        <v>1702233.85</v>
      </c>
      <c r="G575" s="46">
        <v>462587.6</v>
      </c>
      <c r="H575" s="46">
        <v>0</v>
      </c>
      <c r="I575" s="46">
        <v>1400187.24</v>
      </c>
      <c r="J575" s="46">
        <v>302046.6100000001</v>
      </c>
      <c r="K575" s="46">
        <f t="shared" si="79"/>
        <v>302046.6100000001</v>
      </c>
      <c r="L575" s="25"/>
      <c r="M575" s="94">
        <f t="shared" si="80"/>
        <v>1702233.85</v>
      </c>
      <c r="N575" s="46">
        <v>1702234</v>
      </c>
      <c r="O575" s="46">
        <f t="shared" si="84"/>
        <v>-0.14999999990686774</v>
      </c>
      <c r="P575" s="46"/>
      <c r="Q575" s="46">
        <f t="shared" si="85"/>
        <v>1702233.85</v>
      </c>
      <c r="R575" s="46">
        <f t="shared" si="81"/>
        <v>0</v>
      </c>
      <c r="S575" s="46">
        <f t="shared" si="81"/>
        <v>1400187.24</v>
      </c>
      <c r="T575" s="46">
        <f t="shared" si="82"/>
        <v>302046.6100000001</v>
      </c>
      <c r="U575" s="65"/>
      <c r="V575" s="69">
        <v>1</v>
      </c>
      <c r="W575" s="69">
        <v>0.82</v>
      </c>
      <c r="Y575" s="46">
        <f t="shared" si="83"/>
        <v>462587.6</v>
      </c>
    </row>
    <row r="576" spans="1:25" ht="36.75" x14ac:dyDescent="0.25">
      <c r="A576" s="59">
        <v>4</v>
      </c>
      <c r="B576" s="38">
        <v>116033</v>
      </c>
      <c r="C576" s="32" t="s">
        <v>431</v>
      </c>
      <c r="D576" s="38"/>
      <c r="E576" s="15" t="s">
        <v>84</v>
      </c>
      <c r="F576" s="46">
        <v>1549773.22</v>
      </c>
      <c r="G576" s="46">
        <v>428450.34</v>
      </c>
      <c r="H576" s="46">
        <v>0</v>
      </c>
      <c r="I576" s="46">
        <v>1173543.3</v>
      </c>
      <c r="J576" s="46">
        <v>376229.91999999993</v>
      </c>
      <c r="K576" s="46">
        <f t="shared" si="79"/>
        <v>376229.91999999993</v>
      </c>
      <c r="L576" s="25"/>
      <c r="M576" s="94">
        <f t="shared" si="80"/>
        <v>1549773.22</v>
      </c>
      <c r="N576" s="46">
        <v>1549773</v>
      </c>
      <c r="O576" s="46">
        <f t="shared" si="84"/>
        <v>0.21999999997206032</v>
      </c>
      <c r="P576" s="46"/>
      <c r="Q576" s="46">
        <f t="shared" si="85"/>
        <v>1549773.22</v>
      </c>
      <c r="R576" s="46">
        <f t="shared" si="81"/>
        <v>0</v>
      </c>
      <c r="S576" s="46">
        <f t="shared" si="81"/>
        <v>1173543.3</v>
      </c>
      <c r="T576" s="46">
        <f t="shared" si="82"/>
        <v>376229.91999999993</v>
      </c>
      <c r="U576" s="65"/>
      <c r="V576" s="69">
        <v>0.97</v>
      </c>
      <c r="W576" s="69">
        <v>0.76</v>
      </c>
      <c r="Y576" s="46">
        <f t="shared" si="83"/>
        <v>428450.34</v>
      </c>
    </row>
    <row r="577" spans="1:25" ht="24.75" x14ac:dyDescent="0.25">
      <c r="A577" s="59">
        <v>5</v>
      </c>
      <c r="B577" s="38">
        <v>116034</v>
      </c>
      <c r="C577" s="32" t="s">
        <v>432</v>
      </c>
      <c r="D577" s="38"/>
      <c r="E577" s="15" t="s">
        <v>84</v>
      </c>
      <c r="F577" s="46">
        <v>749622.37</v>
      </c>
      <c r="G577" s="46">
        <v>207232.82</v>
      </c>
      <c r="H577" s="46">
        <v>0</v>
      </c>
      <c r="I577" s="46">
        <v>491565.38</v>
      </c>
      <c r="J577" s="46">
        <v>258056.99</v>
      </c>
      <c r="K577" s="46">
        <f t="shared" si="79"/>
        <v>258056.99</v>
      </c>
      <c r="L577" s="25"/>
      <c r="M577" s="94">
        <f t="shared" si="80"/>
        <v>749622.37</v>
      </c>
      <c r="N577" s="46">
        <v>749622</v>
      </c>
      <c r="O577" s="46">
        <f t="shared" si="84"/>
        <v>0.36999999999534339</v>
      </c>
      <c r="P577" s="46"/>
      <c r="Q577" s="46">
        <f t="shared" si="85"/>
        <v>749622.37</v>
      </c>
      <c r="R577" s="46">
        <f t="shared" si="81"/>
        <v>0</v>
      </c>
      <c r="S577" s="46">
        <f t="shared" si="81"/>
        <v>491565.38</v>
      </c>
      <c r="T577" s="46">
        <f t="shared" si="82"/>
        <v>258056.99</v>
      </c>
      <c r="U577" s="65"/>
      <c r="V577" s="69">
        <v>1</v>
      </c>
      <c r="W577" s="69">
        <v>0.66</v>
      </c>
      <c r="Y577" s="46">
        <f t="shared" si="83"/>
        <v>207232.82</v>
      </c>
    </row>
    <row r="578" spans="1:25" x14ac:dyDescent="0.25">
      <c r="A578" s="59">
        <v>6</v>
      </c>
      <c r="B578" s="38">
        <v>116036</v>
      </c>
      <c r="C578" s="30" t="s">
        <v>249</v>
      </c>
      <c r="D578" s="38">
        <v>2110</v>
      </c>
      <c r="E578" s="15" t="s">
        <v>78</v>
      </c>
      <c r="F578" s="46">
        <v>73721</v>
      </c>
      <c r="G578" s="46"/>
      <c r="H578" s="46">
        <v>0</v>
      </c>
      <c r="I578" s="46">
        <v>36999</v>
      </c>
      <c r="J578" s="46">
        <v>1114.8500000000004</v>
      </c>
      <c r="K578" s="46">
        <f t="shared" si="79"/>
        <v>36722</v>
      </c>
      <c r="L578" s="25"/>
      <c r="M578" s="94">
        <f t="shared" si="80"/>
        <v>73721</v>
      </c>
      <c r="N578" s="46">
        <v>73721</v>
      </c>
      <c r="O578" s="46">
        <f t="shared" si="84"/>
        <v>0</v>
      </c>
      <c r="P578" s="46"/>
      <c r="Q578" s="46">
        <f t="shared" si="85"/>
        <v>73721</v>
      </c>
      <c r="R578" s="46">
        <f t="shared" si="81"/>
        <v>0</v>
      </c>
      <c r="S578" s="46">
        <f t="shared" si="81"/>
        <v>36999</v>
      </c>
      <c r="T578" s="46">
        <f t="shared" si="82"/>
        <v>36722</v>
      </c>
      <c r="U578" s="65"/>
      <c r="V578" s="69">
        <v>0.5</v>
      </c>
      <c r="W578" s="69">
        <v>0.5</v>
      </c>
      <c r="Y578" s="46">
        <f t="shared" si="83"/>
        <v>0</v>
      </c>
    </row>
    <row r="579" spans="1:25" x14ac:dyDescent="0.25">
      <c r="A579" s="59">
        <v>7</v>
      </c>
      <c r="B579" s="38">
        <v>116035</v>
      </c>
      <c r="C579" s="30" t="s">
        <v>288</v>
      </c>
      <c r="D579" s="38"/>
      <c r="E579" s="15" t="s">
        <v>84</v>
      </c>
      <c r="F579" s="46">
        <v>6000</v>
      </c>
      <c r="G579" s="46"/>
      <c r="H579" s="46">
        <v>0</v>
      </c>
      <c r="I579" s="46">
        <v>6000</v>
      </c>
      <c r="J579" s="46">
        <v>0</v>
      </c>
      <c r="K579" s="46">
        <f t="shared" si="79"/>
        <v>0</v>
      </c>
      <c r="L579" s="25"/>
      <c r="M579" s="94">
        <f t="shared" si="80"/>
        <v>6000</v>
      </c>
      <c r="N579" s="46">
        <v>6000</v>
      </c>
      <c r="O579" s="46">
        <f t="shared" si="84"/>
        <v>0</v>
      </c>
      <c r="P579" s="46"/>
      <c r="Q579" s="46">
        <f t="shared" si="85"/>
        <v>6000</v>
      </c>
      <c r="R579" s="46">
        <f t="shared" si="81"/>
        <v>0</v>
      </c>
      <c r="S579" s="46">
        <f t="shared" si="81"/>
        <v>6000</v>
      </c>
      <c r="T579" s="46">
        <f t="shared" si="82"/>
        <v>0</v>
      </c>
      <c r="U579" s="65"/>
      <c r="V579" s="69">
        <v>1</v>
      </c>
      <c r="W579" s="69">
        <v>1</v>
      </c>
      <c r="Y579" s="46">
        <f t="shared" si="83"/>
        <v>0</v>
      </c>
    </row>
    <row r="580" spans="1:25" x14ac:dyDescent="0.25">
      <c r="B580" s="23"/>
      <c r="C580" s="22" t="s">
        <v>384</v>
      </c>
      <c r="D580" s="23"/>
      <c r="E580" s="22"/>
      <c r="F580" s="48">
        <f t="shared" ref="F580:K580" si="86">SUM(F573:F579)</f>
        <v>6000000.2800000003</v>
      </c>
      <c r="G580" s="48">
        <f t="shared" si="86"/>
        <v>1618132.9400000002</v>
      </c>
      <c r="H580" s="48">
        <f t="shared" si="86"/>
        <v>0</v>
      </c>
      <c r="I580" s="48">
        <f t="shared" si="86"/>
        <v>4798888.9399999995</v>
      </c>
      <c r="J580" s="48">
        <f t="shared" si="86"/>
        <v>1165504.19</v>
      </c>
      <c r="K580" s="48">
        <f t="shared" si="86"/>
        <v>1201111.3399999999</v>
      </c>
      <c r="L580" s="22" t="s">
        <v>456</v>
      </c>
      <c r="M580" s="48">
        <f>SUM(M573:M579)</f>
        <v>6000000.2800000003</v>
      </c>
      <c r="N580" s="48">
        <f>SUM(N573:N579)</f>
        <v>6000000</v>
      </c>
      <c r="O580" s="48"/>
      <c r="P580" s="48"/>
      <c r="Q580" s="48">
        <f>SUM(Q574:Q579)</f>
        <v>6000000.2800000003</v>
      </c>
      <c r="R580" s="48">
        <f>SUM(R573:R579)</f>
        <v>0</v>
      </c>
      <c r="S580" s="48">
        <f>SUM(S573:S579)</f>
        <v>4798888.9399999995</v>
      </c>
      <c r="T580" s="48">
        <f>SUM(T573:T579)</f>
        <v>1201111.3399999999</v>
      </c>
      <c r="U580" s="64"/>
      <c r="W580" s="97"/>
      <c r="Y580" s="48">
        <f>SUM(Y573:Y579)</f>
        <v>1618132.9400000002</v>
      </c>
    </row>
    <row r="581" spans="1:25" hidden="1" x14ac:dyDescent="0.25">
      <c r="B581" s="23"/>
      <c r="C581" s="31"/>
      <c r="D581" s="23"/>
      <c r="E581" s="22"/>
      <c r="F581" s="48"/>
      <c r="G581" s="48"/>
      <c r="H581" s="48"/>
      <c r="I581" s="48"/>
      <c r="J581" s="48"/>
      <c r="K581" s="48"/>
      <c r="L581" s="22"/>
      <c r="M581" s="48">
        <f>+M579+M578+M577+M576+M575+M574</f>
        <v>6000000.2799999993</v>
      </c>
      <c r="N581" s="48"/>
      <c r="O581" s="48"/>
      <c r="P581" s="48"/>
      <c r="Q581" s="48"/>
      <c r="R581" s="48">
        <f>+R579+R578+R577+R576+R575+R574</f>
        <v>0</v>
      </c>
      <c r="S581" s="48">
        <f>+S579+S578+S577+S576+S575+S574</f>
        <v>4798888.9399999995</v>
      </c>
      <c r="T581" s="48">
        <f>+T579+T578+T577+T576+T575+T574</f>
        <v>1201111.3399999999</v>
      </c>
      <c r="U581" s="64"/>
      <c r="Y581" s="48">
        <f>+Y579+Y578+Y577+Y576+Y575+Y574</f>
        <v>1618132.94</v>
      </c>
    </row>
    <row r="582" spans="1:25" x14ac:dyDescent="0.25">
      <c r="C582" s="5"/>
      <c r="D582" s="5"/>
      <c r="F582" s="43">
        <v>6000000</v>
      </c>
      <c r="G582" s="43">
        <v>1618132.9400000002</v>
      </c>
      <c r="H582" s="43">
        <v>0</v>
      </c>
      <c r="I582" s="43">
        <v>4798888.4399999995</v>
      </c>
      <c r="J582" s="43">
        <v>1201111.56</v>
      </c>
      <c r="K582" s="43">
        <v>1201111.56</v>
      </c>
    </row>
    <row r="583" spans="1:25" ht="24.75" x14ac:dyDescent="0.25">
      <c r="A583" s="38">
        <v>1</v>
      </c>
      <c r="B583" s="38">
        <v>156041</v>
      </c>
      <c r="C583" s="33" t="s">
        <v>400</v>
      </c>
      <c r="D583" s="38">
        <v>6140</v>
      </c>
      <c r="E583" s="15" t="s">
        <v>84</v>
      </c>
      <c r="F583" s="46">
        <v>629731.98</v>
      </c>
      <c r="G583" s="56">
        <v>303220.73</v>
      </c>
      <c r="H583" s="46">
        <v>0</v>
      </c>
      <c r="I583" s="46">
        <v>0</v>
      </c>
      <c r="J583" s="46">
        <v>629731.98</v>
      </c>
      <c r="K583" s="46">
        <f t="shared" ref="K583:K605" si="87">+F583-I583</f>
        <v>629731.98</v>
      </c>
      <c r="L583" s="25"/>
      <c r="M583" s="94">
        <f t="shared" ref="M583:M605" si="88">+F583</f>
        <v>629731.98</v>
      </c>
      <c r="N583" s="46">
        <v>629732</v>
      </c>
      <c r="O583" s="46">
        <f>+M583-N583</f>
        <v>-2.0000000018626451E-2</v>
      </c>
      <c r="P583" s="46"/>
      <c r="Q583" s="46">
        <v>629731.98</v>
      </c>
      <c r="R583" s="46">
        <f>+H583</f>
        <v>0</v>
      </c>
      <c r="S583" s="46">
        <f>+I583</f>
        <v>0</v>
      </c>
      <c r="T583" s="46">
        <f t="shared" ref="T583:T605" si="89">+M583-S583</f>
        <v>629731.98</v>
      </c>
      <c r="U583" s="65"/>
      <c r="V583" s="69">
        <v>0.19</v>
      </c>
      <c r="W583" s="69">
        <f t="shared" ref="W583:W590" si="90">+S583/M583</f>
        <v>0</v>
      </c>
      <c r="Y583" s="46">
        <f t="shared" ref="Y583:Y593" si="91">+G583</f>
        <v>303220.73</v>
      </c>
    </row>
    <row r="584" spans="1:25" ht="24.75" x14ac:dyDescent="0.25">
      <c r="A584" s="38">
        <v>2</v>
      </c>
      <c r="B584" s="38">
        <v>156042</v>
      </c>
      <c r="C584" s="33" t="s">
        <v>433</v>
      </c>
      <c r="D584" s="38"/>
      <c r="E584" s="15" t="s">
        <v>84</v>
      </c>
      <c r="F584" s="46">
        <v>907801.68</v>
      </c>
      <c r="G584" s="56">
        <v>441204.44</v>
      </c>
      <c r="H584" s="46">
        <v>0</v>
      </c>
      <c r="I584" s="46">
        <v>0</v>
      </c>
      <c r="J584" s="46">
        <v>907801.68</v>
      </c>
      <c r="K584" s="46">
        <f t="shared" si="87"/>
        <v>907801.68</v>
      </c>
      <c r="L584" s="25"/>
      <c r="M584" s="94">
        <f t="shared" si="88"/>
        <v>907801.68</v>
      </c>
      <c r="N584" s="46">
        <v>907801.68</v>
      </c>
      <c r="O584" s="46"/>
      <c r="P584" s="46"/>
      <c r="Q584" s="46">
        <v>907801.68</v>
      </c>
      <c r="R584" s="46">
        <f t="shared" ref="R584:S605" si="92">+H584</f>
        <v>0</v>
      </c>
      <c r="S584" s="46">
        <f t="shared" si="92"/>
        <v>0</v>
      </c>
      <c r="T584" s="46">
        <f t="shared" si="89"/>
        <v>907801.68</v>
      </c>
      <c r="U584" s="65"/>
      <c r="V584" s="69">
        <v>0.53</v>
      </c>
      <c r="W584" s="69">
        <f t="shared" si="90"/>
        <v>0</v>
      </c>
      <c r="Y584" s="46">
        <f t="shared" si="91"/>
        <v>441204.44</v>
      </c>
    </row>
    <row r="585" spans="1:25" ht="24.75" x14ac:dyDescent="0.25">
      <c r="A585" s="38">
        <v>3</v>
      </c>
      <c r="B585" s="38">
        <v>156043</v>
      </c>
      <c r="C585" s="33" t="s">
        <v>434</v>
      </c>
      <c r="D585" s="38"/>
      <c r="E585" s="15" t="s">
        <v>84</v>
      </c>
      <c r="F585" s="46">
        <v>883733.04</v>
      </c>
      <c r="G585" s="56">
        <v>431058.69</v>
      </c>
      <c r="H585" s="46">
        <v>0</v>
      </c>
      <c r="I585" s="46">
        <v>0</v>
      </c>
      <c r="J585" s="46">
        <v>883733.04</v>
      </c>
      <c r="K585" s="46">
        <f t="shared" si="87"/>
        <v>883733.04</v>
      </c>
      <c r="L585" s="25"/>
      <c r="M585" s="94">
        <f t="shared" si="88"/>
        <v>883733.04</v>
      </c>
      <c r="N585" s="46">
        <v>883733.04</v>
      </c>
      <c r="O585" s="46"/>
      <c r="P585" s="46"/>
      <c r="Q585" s="46">
        <v>883733.04</v>
      </c>
      <c r="R585" s="46">
        <f t="shared" si="92"/>
        <v>0</v>
      </c>
      <c r="S585" s="46">
        <f t="shared" si="92"/>
        <v>0</v>
      </c>
      <c r="T585" s="46">
        <f t="shared" si="89"/>
        <v>883733.04</v>
      </c>
      <c r="U585" s="65"/>
      <c r="V585" s="69">
        <v>0.23</v>
      </c>
      <c r="W585" s="69">
        <f t="shared" si="90"/>
        <v>0</v>
      </c>
      <c r="Y585" s="46">
        <f t="shared" si="91"/>
        <v>431058.69</v>
      </c>
    </row>
    <row r="586" spans="1:25" ht="24.75" x14ac:dyDescent="0.25">
      <c r="A586" s="38">
        <v>4</v>
      </c>
      <c r="B586" s="38">
        <v>156044</v>
      </c>
      <c r="C586" s="32" t="s">
        <v>401</v>
      </c>
      <c r="D586" s="38"/>
      <c r="E586" s="15" t="s">
        <v>84</v>
      </c>
      <c r="F586" s="46">
        <v>761698</v>
      </c>
      <c r="G586" s="56">
        <v>369451.64</v>
      </c>
      <c r="H586" s="46">
        <v>0</v>
      </c>
      <c r="I586" s="46">
        <v>0</v>
      </c>
      <c r="J586" s="46">
        <v>761698</v>
      </c>
      <c r="K586" s="46">
        <f t="shared" si="87"/>
        <v>761698</v>
      </c>
      <c r="L586" s="25"/>
      <c r="M586" s="94">
        <f t="shared" si="88"/>
        <v>761698</v>
      </c>
      <c r="N586" s="46">
        <v>761698</v>
      </c>
      <c r="O586" s="46"/>
      <c r="P586" s="46"/>
      <c r="Q586" s="46">
        <v>761698</v>
      </c>
      <c r="R586" s="46">
        <f t="shared" si="92"/>
        <v>0</v>
      </c>
      <c r="S586" s="46">
        <f t="shared" si="92"/>
        <v>0</v>
      </c>
      <c r="T586" s="46">
        <f t="shared" si="89"/>
        <v>761698</v>
      </c>
      <c r="U586" s="65"/>
      <c r="V586" s="69">
        <v>0.3</v>
      </c>
      <c r="W586" s="69">
        <f t="shared" si="90"/>
        <v>0</v>
      </c>
      <c r="Y586" s="46">
        <f t="shared" si="91"/>
        <v>369451.64</v>
      </c>
    </row>
    <row r="587" spans="1:25" ht="24.75" x14ac:dyDescent="0.25">
      <c r="A587" s="38">
        <v>5</v>
      </c>
      <c r="B587" s="38">
        <v>156045</v>
      </c>
      <c r="C587" s="32" t="s">
        <v>402</v>
      </c>
      <c r="D587" s="38"/>
      <c r="E587" s="15" t="s">
        <v>84</v>
      </c>
      <c r="F587" s="46">
        <v>757472.85</v>
      </c>
      <c r="G587" s="56">
        <v>366122.4</v>
      </c>
      <c r="H587" s="46">
        <v>0</v>
      </c>
      <c r="I587" s="46">
        <v>0</v>
      </c>
      <c r="J587" s="46">
        <v>757472.85</v>
      </c>
      <c r="K587" s="46">
        <f t="shared" si="87"/>
        <v>757472.85</v>
      </c>
      <c r="L587" s="25"/>
      <c r="M587" s="94">
        <f t="shared" si="88"/>
        <v>757472.85</v>
      </c>
      <c r="N587" s="46">
        <v>757472.85</v>
      </c>
      <c r="O587" s="46"/>
      <c r="P587" s="46"/>
      <c r="Q587" s="46">
        <v>757472.85</v>
      </c>
      <c r="R587" s="46">
        <f t="shared" si="92"/>
        <v>0</v>
      </c>
      <c r="S587" s="46">
        <f t="shared" si="92"/>
        <v>0</v>
      </c>
      <c r="T587" s="46">
        <f t="shared" si="89"/>
        <v>757472.85</v>
      </c>
      <c r="U587" s="65"/>
      <c r="V587" s="69">
        <v>0.26</v>
      </c>
      <c r="W587" s="69">
        <f t="shared" si="90"/>
        <v>0</v>
      </c>
      <c r="Y587" s="46">
        <f t="shared" si="91"/>
        <v>366122.4</v>
      </c>
    </row>
    <row r="588" spans="1:25" ht="24.75" x14ac:dyDescent="0.25">
      <c r="A588" s="38">
        <v>6</v>
      </c>
      <c r="B588" s="38">
        <v>156046</v>
      </c>
      <c r="C588" s="32" t="s">
        <v>403</v>
      </c>
      <c r="D588" s="38"/>
      <c r="E588" s="15" t="s">
        <v>84</v>
      </c>
      <c r="F588" s="46">
        <v>801915.38</v>
      </c>
      <c r="G588" s="56">
        <v>389994.37</v>
      </c>
      <c r="H588" s="46">
        <v>0</v>
      </c>
      <c r="I588" s="46">
        <v>0</v>
      </c>
      <c r="J588" s="46">
        <v>801915.38</v>
      </c>
      <c r="K588" s="46">
        <f t="shared" si="87"/>
        <v>801915.38</v>
      </c>
      <c r="L588" s="25"/>
      <c r="M588" s="94">
        <f t="shared" si="88"/>
        <v>801915.38</v>
      </c>
      <c r="N588" s="46">
        <v>801915.38</v>
      </c>
      <c r="O588" s="46"/>
      <c r="P588" s="46"/>
      <c r="Q588" s="46">
        <v>801915.38</v>
      </c>
      <c r="R588" s="46">
        <f t="shared" si="92"/>
        <v>0</v>
      </c>
      <c r="S588" s="46">
        <f t="shared" si="92"/>
        <v>0</v>
      </c>
      <c r="T588" s="46">
        <f t="shared" si="89"/>
        <v>801915.38</v>
      </c>
      <c r="U588" s="65"/>
      <c r="V588" s="69">
        <v>0.26</v>
      </c>
      <c r="W588" s="69">
        <f t="shared" si="90"/>
        <v>0</v>
      </c>
      <c r="Y588" s="46">
        <f t="shared" si="91"/>
        <v>389994.37</v>
      </c>
    </row>
    <row r="589" spans="1:25" ht="24.75" x14ac:dyDescent="0.25">
      <c r="A589" s="38">
        <v>7</v>
      </c>
      <c r="B589" s="38">
        <v>156047</v>
      </c>
      <c r="C589" s="32" t="s">
        <v>404</v>
      </c>
      <c r="D589" s="38"/>
      <c r="E589" s="15" t="s">
        <v>84</v>
      </c>
      <c r="F589" s="46">
        <v>518053.62</v>
      </c>
      <c r="G589" s="56">
        <v>247175.96</v>
      </c>
      <c r="H589" s="46">
        <v>0</v>
      </c>
      <c r="I589" s="46">
        <v>0</v>
      </c>
      <c r="J589" s="46">
        <v>518053.62</v>
      </c>
      <c r="K589" s="46">
        <f t="shared" si="87"/>
        <v>518053.62</v>
      </c>
      <c r="L589" s="25"/>
      <c r="M589" s="94">
        <f t="shared" si="88"/>
        <v>518053.62</v>
      </c>
      <c r="N589" s="46">
        <v>518053.62</v>
      </c>
      <c r="O589" s="46"/>
      <c r="P589" s="46"/>
      <c r="Q589" s="46">
        <v>518053.62</v>
      </c>
      <c r="R589" s="46">
        <f t="shared" si="92"/>
        <v>0</v>
      </c>
      <c r="S589" s="46">
        <f t="shared" si="92"/>
        <v>0</v>
      </c>
      <c r="T589" s="46">
        <f t="shared" si="89"/>
        <v>518053.62</v>
      </c>
      <c r="U589" s="65"/>
      <c r="V589" s="69">
        <v>0.37</v>
      </c>
      <c r="W589" s="69">
        <f t="shared" si="90"/>
        <v>0</v>
      </c>
      <c r="Y589" s="46">
        <f t="shared" si="91"/>
        <v>247175.96</v>
      </c>
    </row>
    <row r="590" spans="1:25" ht="24.75" x14ac:dyDescent="0.25">
      <c r="A590" s="38">
        <v>8</v>
      </c>
      <c r="B590" s="38">
        <v>156048</v>
      </c>
      <c r="C590" s="32" t="s">
        <v>444</v>
      </c>
      <c r="D590" s="38"/>
      <c r="E590" s="15" t="s">
        <v>84</v>
      </c>
      <c r="F590" s="46">
        <v>650133.05000000005</v>
      </c>
      <c r="G590" s="56">
        <v>319285.74</v>
      </c>
      <c r="H590" s="46">
        <v>0</v>
      </c>
      <c r="I590" s="46">
        <v>0</v>
      </c>
      <c r="J590" s="46">
        <v>650133.05000000005</v>
      </c>
      <c r="K590" s="46">
        <f t="shared" si="87"/>
        <v>650133.05000000005</v>
      </c>
      <c r="L590" s="25"/>
      <c r="M590" s="94">
        <f t="shared" si="88"/>
        <v>650133.05000000005</v>
      </c>
      <c r="N590" s="46">
        <v>650133.05000000005</v>
      </c>
      <c r="O590" s="46"/>
      <c r="P590" s="46"/>
      <c r="Q590" s="46">
        <v>650133.05000000005</v>
      </c>
      <c r="R590" s="46">
        <f t="shared" si="92"/>
        <v>0</v>
      </c>
      <c r="S590" s="46">
        <f t="shared" si="92"/>
        <v>0</v>
      </c>
      <c r="T590" s="46">
        <f t="shared" si="89"/>
        <v>650133.05000000005</v>
      </c>
      <c r="U590" s="65"/>
      <c r="V590" s="69">
        <v>0.33</v>
      </c>
      <c r="W590" s="69">
        <f t="shared" si="90"/>
        <v>0</v>
      </c>
      <c r="Y590" s="46">
        <f t="shared" si="91"/>
        <v>319285.74</v>
      </c>
    </row>
    <row r="591" spans="1:25" ht="24.75" x14ac:dyDescent="0.25">
      <c r="A591" s="38">
        <v>9</v>
      </c>
      <c r="B591" s="38">
        <v>156049</v>
      </c>
      <c r="C591" s="32" t="s">
        <v>445</v>
      </c>
      <c r="D591" s="38"/>
      <c r="E591" s="15" t="s">
        <v>84</v>
      </c>
      <c r="F591" s="46">
        <v>1173769.69</v>
      </c>
      <c r="G591" s="46"/>
      <c r="H591" s="46">
        <v>0</v>
      </c>
      <c r="I591" s="46">
        <v>0</v>
      </c>
      <c r="J591" s="46">
        <v>1173769.69</v>
      </c>
      <c r="K591" s="46">
        <f t="shared" si="87"/>
        <v>1173769.69</v>
      </c>
      <c r="L591" s="25"/>
      <c r="M591" s="94">
        <f t="shared" si="88"/>
        <v>1173769.69</v>
      </c>
      <c r="N591" s="46">
        <v>1173769.69</v>
      </c>
      <c r="O591" s="46"/>
      <c r="P591" s="46"/>
      <c r="Q591" s="46">
        <v>1173769.69</v>
      </c>
      <c r="R591" s="46">
        <f t="shared" si="92"/>
        <v>0</v>
      </c>
      <c r="S591" s="46">
        <f t="shared" si="92"/>
        <v>0</v>
      </c>
      <c r="T591" s="46">
        <f t="shared" si="89"/>
        <v>1173769.69</v>
      </c>
      <c r="U591" s="65"/>
      <c r="V591" s="69">
        <v>0</v>
      </c>
      <c r="W591" s="69">
        <v>0</v>
      </c>
      <c r="Y591" s="46">
        <f t="shared" si="91"/>
        <v>0</v>
      </c>
    </row>
    <row r="592" spans="1:25" ht="36.75" x14ac:dyDescent="0.25">
      <c r="A592" s="38">
        <v>10</v>
      </c>
      <c r="B592" s="38">
        <v>156410</v>
      </c>
      <c r="C592" s="32" t="s">
        <v>446</v>
      </c>
      <c r="D592" s="38"/>
      <c r="E592" s="15" t="s">
        <v>84</v>
      </c>
      <c r="F592" s="46">
        <v>2553795.1</v>
      </c>
      <c r="G592" s="46"/>
      <c r="H592" s="46">
        <v>0</v>
      </c>
      <c r="I592" s="46">
        <v>0</v>
      </c>
      <c r="J592" s="46">
        <v>2553795.1</v>
      </c>
      <c r="K592" s="46">
        <f t="shared" si="87"/>
        <v>2553795.1</v>
      </c>
      <c r="L592" s="25"/>
      <c r="M592" s="94">
        <f t="shared" si="88"/>
        <v>2553795.1</v>
      </c>
      <c r="N592" s="46">
        <v>2553795.1</v>
      </c>
      <c r="O592" s="46"/>
      <c r="P592" s="46"/>
      <c r="Q592" s="46">
        <v>2553795.1</v>
      </c>
      <c r="R592" s="46">
        <f t="shared" si="92"/>
        <v>0</v>
      </c>
      <c r="S592" s="46">
        <f t="shared" si="92"/>
        <v>0</v>
      </c>
      <c r="T592" s="46">
        <f t="shared" si="89"/>
        <v>2553795.1</v>
      </c>
      <c r="U592" s="65"/>
      <c r="V592" s="69">
        <v>0</v>
      </c>
      <c r="W592" s="69">
        <v>0</v>
      </c>
      <c r="Y592" s="46">
        <f t="shared" si="91"/>
        <v>0</v>
      </c>
    </row>
    <row r="593" spans="1:25" x14ac:dyDescent="0.25">
      <c r="A593" s="38">
        <v>11</v>
      </c>
      <c r="B593" s="38">
        <v>156411</v>
      </c>
      <c r="C593" s="32" t="s">
        <v>271</v>
      </c>
      <c r="D593" s="38"/>
      <c r="E593" s="15" t="s">
        <v>84</v>
      </c>
      <c r="F593" s="46">
        <v>1468308.01</v>
      </c>
      <c r="G593" s="46"/>
      <c r="H593" s="46">
        <v>0</v>
      </c>
      <c r="I593" s="46">
        <v>0</v>
      </c>
      <c r="J593" s="46">
        <v>1468308.01</v>
      </c>
      <c r="K593" s="46">
        <f t="shared" si="87"/>
        <v>1468308.01</v>
      </c>
      <c r="L593" s="25"/>
      <c r="M593" s="94">
        <f t="shared" si="88"/>
        <v>1468308.01</v>
      </c>
      <c r="N593" s="46">
        <v>1468308.01</v>
      </c>
      <c r="O593" s="46"/>
      <c r="P593" s="46"/>
      <c r="Q593" s="46">
        <v>1468308.01</v>
      </c>
      <c r="R593" s="46">
        <f t="shared" si="92"/>
        <v>0</v>
      </c>
      <c r="S593" s="46">
        <f t="shared" si="92"/>
        <v>0</v>
      </c>
      <c r="T593" s="46">
        <f t="shared" si="89"/>
        <v>1468308.01</v>
      </c>
      <c r="U593" s="65"/>
      <c r="V593" s="69"/>
      <c r="W593" s="69">
        <f>+S593/Q593</f>
        <v>0</v>
      </c>
      <c r="Y593" s="46">
        <f t="shared" si="91"/>
        <v>0</v>
      </c>
    </row>
    <row r="594" spans="1:25" x14ac:dyDescent="0.25">
      <c r="A594" s="38">
        <v>12</v>
      </c>
      <c r="B594" s="38">
        <v>156412</v>
      </c>
      <c r="C594" s="32" t="s">
        <v>272</v>
      </c>
      <c r="D594" s="38"/>
      <c r="E594" s="15" t="s">
        <v>84</v>
      </c>
      <c r="F594" s="46">
        <v>1805856.69</v>
      </c>
      <c r="G594" s="46"/>
      <c r="H594" s="46">
        <v>0</v>
      </c>
      <c r="I594" s="46">
        <v>0</v>
      </c>
      <c r="J594" s="46">
        <v>1805856.69</v>
      </c>
      <c r="K594" s="46">
        <f t="shared" si="87"/>
        <v>1805856.69</v>
      </c>
      <c r="L594" s="25"/>
      <c r="M594" s="94">
        <f t="shared" si="88"/>
        <v>1805856.69</v>
      </c>
      <c r="N594" s="46">
        <v>1805856.69</v>
      </c>
      <c r="O594" s="46"/>
      <c r="P594" s="46"/>
      <c r="Q594" s="46">
        <v>1805856.69</v>
      </c>
      <c r="R594" s="46">
        <f t="shared" si="92"/>
        <v>0</v>
      </c>
      <c r="S594" s="46">
        <f t="shared" si="92"/>
        <v>0</v>
      </c>
      <c r="T594" s="46">
        <f t="shared" si="89"/>
        <v>1805856.69</v>
      </c>
      <c r="U594" s="65"/>
      <c r="V594" s="69"/>
      <c r="W594" s="69">
        <f t="shared" ref="W594:W605" si="93">+S594/Q594</f>
        <v>0</v>
      </c>
      <c r="Y594" s="94">
        <v>622182.59</v>
      </c>
    </row>
    <row r="595" spans="1:25" ht="24.75" x14ac:dyDescent="0.25">
      <c r="A595" s="38">
        <v>13</v>
      </c>
      <c r="B595" s="38">
        <v>156418</v>
      </c>
      <c r="C595" s="32" t="s">
        <v>447</v>
      </c>
      <c r="D595" s="38"/>
      <c r="E595" s="15" t="s">
        <v>84</v>
      </c>
      <c r="F595" s="46">
        <v>2328921.7200000002</v>
      </c>
      <c r="G595" s="46"/>
      <c r="H595" s="46">
        <v>0</v>
      </c>
      <c r="I595" s="46">
        <v>0</v>
      </c>
      <c r="J595" s="46">
        <v>2328921.7200000002</v>
      </c>
      <c r="K595" s="46">
        <f t="shared" si="87"/>
        <v>2328921.7200000002</v>
      </c>
      <c r="L595" s="25"/>
      <c r="M595" s="94">
        <f t="shared" si="88"/>
        <v>2328921.7200000002</v>
      </c>
      <c r="N595" s="46">
        <v>2328921.7200000002</v>
      </c>
      <c r="O595" s="46"/>
      <c r="P595" s="46"/>
      <c r="Q595" s="46">
        <v>2328921.7200000002</v>
      </c>
      <c r="R595" s="46">
        <f t="shared" si="92"/>
        <v>0</v>
      </c>
      <c r="S595" s="46">
        <f t="shared" si="92"/>
        <v>0</v>
      </c>
      <c r="T595" s="46">
        <f t="shared" si="89"/>
        <v>2328921.7200000002</v>
      </c>
      <c r="U595" s="65"/>
      <c r="V595" s="69"/>
      <c r="W595" s="69">
        <f t="shared" si="93"/>
        <v>0</v>
      </c>
      <c r="Y595" s="46">
        <f t="shared" ref="Y595:Y605" si="94">+G595</f>
        <v>0</v>
      </c>
    </row>
    <row r="596" spans="1:25" ht="24.75" x14ac:dyDescent="0.25">
      <c r="A596" s="38">
        <v>14</v>
      </c>
      <c r="B596" s="38">
        <v>156419</v>
      </c>
      <c r="C596" s="32" t="s">
        <v>448</v>
      </c>
      <c r="D596" s="38"/>
      <c r="E596" s="15" t="s">
        <v>84</v>
      </c>
      <c r="F596" s="46">
        <v>2678307.9</v>
      </c>
      <c r="G596" s="46"/>
      <c r="H596" s="46">
        <v>0</v>
      </c>
      <c r="I596" s="46">
        <v>0</v>
      </c>
      <c r="J596" s="46">
        <v>2678307.9</v>
      </c>
      <c r="K596" s="46">
        <f t="shared" si="87"/>
        <v>2678307.9</v>
      </c>
      <c r="L596" s="25"/>
      <c r="M596" s="94">
        <f t="shared" si="88"/>
        <v>2678307.9</v>
      </c>
      <c r="N596" s="46">
        <v>2678307.9</v>
      </c>
      <c r="O596" s="46"/>
      <c r="P596" s="46"/>
      <c r="Q596" s="46">
        <v>2678307.9</v>
      </c>
      <c r="R596" s="46">
        <f t="shared" si="92"/>
        <v>0</v>
      </c>
      <c r="S596" s="46">
        <f t="shared" si="92"/>
        <v>0</v>
      </c>
      <c r="T596" s="46">
        <f t="shared" si="89"/>
        <v>2678307.9</v>
      </c>
      <c r="U596" s="65"/>
      <c r="V596" s="69"/>
      <c r="W596" s="69">
        <f t="shared" si="93"/>
        <v>0</v>
      </c>
      <c r="Y596" s="46">
        <f t="shared" si="94"/>
        <v>0</v>
      </c>
    </row>
    <row r="597" spans="1:25" ht="24.75" x14ac:dyDescent="0.25">
      <c r="A597" s="38">
        <v>15</v>
      </c>
      <c r="B597" s="38">
        <v>156421</v>
      </c>
      <c r="C597" s="32" t="s">
        <v>449</v>
      </c>
      <c r="D597" s="38"/>
      <c r="E597" s="15" t="s">
        <v>84</v>
      </c>
      <c r="F597" s="46">
        <v>2218783.88</v>
      </c>
      <c r="G597" s="46">
        <v>1035408.56</v>
      </c>
      <c r="H597" s="46">
        <v>0</v>
      </c>
      <c r="I597" s="46">
        <v>0</v>
      </c>
      <c r="J597" s="46">
        <v>2218783.88</v>
      </c>
      <c r="K597" s="46">
        <f t="shared" si="87"/>
        <v>2218783.88</v>
      </c>
      <c r="L597" s="25"/>
      <c r="M597" s="94">
        <f t="shared" si="88"/>
        <v>2218783.88</v>
      </c>
      <c r="N597" s="46">
        <v>2218783.88</v>
      </c>
      <c r="O597" s="46"/>
      <c r="P597" s="46"/>
      <c r="Q597" s="46">
        <v>2218783.88</v>
      </c>
      <c r="R597" s="46">
        <f t="shared" si="92"/>
        <v>0</v>
      </c>
      <c r="S597" s="46">
        <f t="shared" si="92"/>
        <v>0</v>
      </c>
      <c r="T597" s="46">
        <f t="shared" si="89"/>
        <v>2218783.88</v>
      </c>
      <c r="U597" s="65"/>
      <c r="V597" s="69"/>
      <c r="W597" s="69">
        <f t="shared" si="93"/>
        <v>0</v>
      </c>
      <c r="Y597" s="46">
        <f t="shared" si="94"/>
        <v>1035408.56</v>
      </c>
    </row>
    <row r="598" spans="1:25" x14ac:dyDescent="0.25">
      <c r="A598" s="38">
        <v>16</v>
      </c>
      <c r="B598" s="38">
        <v>156413</v>
      </c>
      <c r="C598" s="32" t="s">
        <v>451</v>
      </c>
      <c r="D598" s="38"/>
      <c r="E598" s="15" t="s">
        <v>84</v>
      </c>
      <c r="F598" s="46">
        <v>15576586.49</v>
      </c>
      <c r="G598" s="56">
        <v>7038783.46</v>
      </c>
      <c r="H598" s="46">
        <v>0</v>
      </c>
      <c r="I598" s="46">
        <v>0</v>
      </c>
      <c r="J598" s="46">
        <v>15576586.49</v>
      </c>
      <c r="K598" s="46">
        <f t="shared" si="87"/>
        <v>15576586.49</v>
      </c>
      <c r="L598" s="25"/>
      <c r="M598" s="94">
        <f t="shared" si="88"/>
        <v>15576586.49</v>
      </c>
      <c r="N598" s="46">
        <v>15576586.49</v>
      </c>
      <c r="O598" s="46"/>
      <c r="P598" s="46"/>
      <c r="Q598" s="46">
        <v>15576586.49</v>
      </c>
      <c r="R598" s="46">
        <f t="shared" si="92"/>
        <v>0</v>
      </c>
      <c r="S598" s="46">
        <f t="shared" si="92"/>
        <v>0</v>
      </c>
      <c r="T598" s="46">
        <f t="shared" si="89"/>
        <v>15576586.49</v>
      </c>
      <c r="U598" s="65"/>
      <c r="V598" s="69">
        <v>0.3</v>
      </c>
      <c r="W598" s="69">
        <f t="shared" si="93"/>
        <v>0</v>
      </c>
      <c r="Y598" s="46">
        <f t="shared" si="94"/>
        <v>7038783.46</v>
      </c>
    </row>
    <row r="599" spans="1:25" x14ac:dyDescent="0.25">
      <c r="A599" s="38">
        <v>17</v>
      </c>
      <c r="B599" s="38">
        <v>156414</v>
      </c>
      <c r="C599" s="32" t="s">
        <v>298</v>
      </c>
      <c r="D599" s="38"/>
      <c r="E599" s="15" t="s">
        <v>84</v>
      </c>
      <c r="F599" s="46">
        <v>3996087.06</v>
      </c>
      <c r="G599" s="56">
        <v>1760033.42</v>
      </c>
      <c r="H599" s="46">
        <v>0</v>
      </c>
      <c r="I599" s="46">
        <v>0</v>
      </c>
      <c r="J599" s="46">
        <v>3996087.06</v>
      </c>
      <c r="K599" s="46">
        <f t="shared" si="87"/>
        <v>3996087.06</v>
      </c>
      <c r="L599" s="25"/>
      <c r="M599" s="94">
        <f t="shared" si="88"/>
        <v>3996087.06</v>
      </c>
      <c r="N599" s="46">
        <v>3996087.06</v>
      </c>
      <c r="O599" s="46"/>
      <c r="P599" s="46"/>
      <c r="Q599" s="46">
        <v>3996087.06</v>
      </c>
      <c r="R599" s="46">
        <f t="shared" si="92"/>
        <v>0</v>
      </c>
      <c r="S599" s="46">
        <f t="shared" si="92"/>
        <v>0</v>
      </c>
      <c r="T599" s="46">
        <f t="shared" si="89"/>
        <v>3996087.06</v>
      </c>
      <c r="U599" s="65"/>
      <c r="V599" s="69">
        <v>0.8</v>
      </c>
      <c r="W599" s="69">
        <f t="shared" si="93"/>
        <v>0</v>
      </c>
      <c r="Y599" s="46">
        <f t="shared" si="94"/>
        <v>1760033.42</v>
      </c>
    </row>
    <row r="600" spans="1:25" x14ac:dyDescent="0.25">
      <c r="A600" s="38">
        <v>18</v>
      </c>
      <c r="B600" s="38">
        <v>156423</v>
      </c>
      <c r="C600" s="30" t="s">
        <v>299</v>
      </c>
      <c r="D600" s="38">
        <v>2110</v>
      </c>
      <c r="E600" s="15" t="s">
        <v>78</v>
      </c>
      <c r="F600" s="46">
        <v>836142</v>
      </c>
      <c r="G600" s="46"/>
      <c r="H600" s="46">
        <v>308707</v>
      </c>
      <c r="I600" s="46">
        <v>0</v>
      </c>
      <c r="J600" s="46">
        <v>15000</v>
      </c>
      <c r="K600" s="46">
        <f t="shared" si="87"/>
        <v>836142</v>
      </c>
      <c r="L600" s="25"/>
      <c r="M600" s="94">
        <v>656432.36</v>
      </c>
      <c r="N600" s="60">
        <v>656432.36</v>
      </c>
      <c r="O600" s="46"/>
      <c r="P600" s="46"/>
      <c r="Q600" s="46">
        <f>+M600</f>
        <v>656432.36</v>
      </c>
      <c r="R600" s="46">
        <v>308707</v>
      </c>
      <c r="S600" s="46">
        <f t="shared" si="92"/>
        <v>0</v>
      </c>
      <c r="T600" s="46">
        <f t="shared" si="89"/>
        <v>656432.36</v>
      </c>
      <c r="U600" s="65"/>
      <c r="V600" s="69"/>
      <c r="W600" s="69">
        <f t="shared" si="93"/>
        <v>0</v>
      </c>
      <c r="Y600" s="46">
        <f t="shared" si="94"/>
        <v>0</v>
      </c>
    </row>
    <row r="601" spans="1:25" x14ac:dyDescent="0.25">
      <c r="A601" s="38">
        <v>19</v>
      </c>
      <c r="B601" s="38">
        <v>156415</v>
      </c>
      <c r="C601" s="30" t="s">
        <v>347</v>
      </c>
      <c r="D601" s="38">
        <v>6140</v>
      </c>
      <c r="E601" s="15" t="s">
        <v>84</v>
      </c>
      <c r="F601" s="46">
        <v>2879544.9</v>
      </c>
      <c r="G601" s="46"/>
      <c r="H601" s="46">
        <v>0</v>
      </c>
      <c r="I601" s="46">
        <v>0</v>
      </c>
      <c r="J601" s="46">
        <v>2879544.9</v>
      </c>
      <c r="K601" s="46">
        <f t="shared" si="87"/>
        <v>2879544.9</v>
      </c>
      <c r="L601" s="25"/>
      <c r="M601" s="94">
        <f t="shared" si="88"/>
        <v>2879544.9</v>
      </c>
      <c r="N601" s="46">
        <v>2879544.9</v>
      </c>
      <c r="O601" s="46"/>
      <c r="P601" s="46"/>
      <c r="Q601" s="46">
        <v>2879544.9</v>
      </c>
      <c r="R601" s="46">
        <f t="shared" si="92"/>
        <v>0</v>
      </c>
      <c r="S601" s="46">
        <f t="shared" si="92"/>
        <v>0</v>
      </c>
      <c r="T601" s="46">
        <f t="shared" si="89"/>
        <v>2879544.9</v>
      </c>
      <c r="U601" s="65"/>
      <c r="V601" s="69"/>
      <c r="W601" s="69">
        <f t="shared" si="93"/>
        <v>0</v>
      </c>
      <c r="Y601" s="46">
        <f t="shared" si="94"/>
        <v>0</v>
      </c>
    </row>
    <row r="602" spans="1:25" x14ac:dyDescent="0.25">
      <c r="A602" s="38">
        <v>20</v>
      </c>
      <c r="B602" s="38">
        <v>156416</v>
      </c>
      <c r="C602" s="30" t="s">
        <v>348</v>
      </c>
      <c r="D602" s="38"/>
      <c r="E602" s="15" t="s">
        <v>84</v>
      </c>
      <c r="F602" s="46">
        <v>3566999.89</v>
      </c>
      <c r="G602" s="46"/>
      <c r="H602" s="46">
        <v>0</v>
      </c>
      <c r="I602" s="46">
        <v>0</v>
      </c>
      <c r="J602" s="46">
        <v>3566999.89</v>
      </c>
      <c r="K602" s="46">
        <f t="shared" si="87"/>
        <v>3566999.89</v>
      </c>
      <c r="L602" s="25"/>
      <c r="M602" s="94">
        <f t="shared" si="88"/>
        <v>3566999.89</v>
      </c>
      <c r="N602" s="46">
        <v>3566999.89</v>
      </c>
      <c r="O602" s="46"/>
      <c r="P602" s="46"/>
      <c r="Q602" s="46">
        <v>3566999.89</v>
      </c>
      <c r="R602" s="46">
        <f t="shared" si="92"/>
        <v>0</v>
      </c>
      <c r="S602" s="46">
        <f t="shared" si="92"/>
        <v>0</v>
      </c>
      <c r="T602" s="46">
        <f t="shared" si="89"/>
        <v>3566999.89</v>
      </c>
      <c r="U602" s="65"/>
      <c r="V602" s="69"/>
      <c r="W602" s="69">
        <f t="shared" si="93"/>
        <v>0</v>
      </c>
      <c r="Y602" s="46">
        <f t="shared" si="94"/>
        <v>0</v>
      </c>
    </row>
    <row r="603" spans="1:25" ht="24.75" x14ac:dyDescent="0.25">
      <c r="A603" s="38">
        <v>21</v>
      </c>
      <c r="B603" s="38">
        <v>156417</v>
      </c>
      <c r="C603" s="32" t="s">
        <v>450</v>
      </c>
      <c r="D603" s="38"/>
      <c r="E603" s="15" t="s">
        <v>84</v>
      </c>
      <c r="F603" s="46">
        <v>836015.87</v>
      </c>
      <c r="G603" s="46">
        <v>415612.48</v>
      </c>
      <c r="H603" s="46">
        <v>0</v>
      </c>
      <c r="I603" s="46">
        <v>0</v>
      </c>
      <c r="J603" s="46">
        <v>836015.87</v>
      </c>
      <c r="K603" s="46">
        <f t="shared" si="87"/>
        <v>836015.87</v>
      </c>
      <c r="L603" s="25"/>
      <c r="M603" s="94">
        <f t="shared" si="88"/>
        <v>836015.87</v>
      </c>
      <c r="N603" s="46">
        <v>836015.87</v>
      </c>
      <c r="O603" s="46"/>
      <c r="P603" s="46"/>
      <c r="Q603" s="46">
        <v>836015.87</v>
      </c>
      <c r="R603" s="46">
        <f t="shared" si="92"/>
        <v>0</v>
      </c>
      <c r="S603" s="46">
        <f t="shared" si="92"/>
        <v>0</v>
      </c>
      <c r="T603" s="46">
        <f t="shared" si="89"/>
        <v>836015.87</v>
      </c>
      <c r="U603" s="65"/>
      <c r="V603" s="69"/>
      <c r="W603" s="69">
        <f t="shared" si="93"/>
        <v>0</v>
      </c>
      <c r="Y603" s="46">
        <f t="shared" si="94"/>
        <v>415612.48</v>
      </c>
    </row>
    <row r="604" spans="1:25" x14ac:dyDescent="0.25">
      <c r="A604" s="38">
        <v>22</v>
      </c>
      <c r="B604" s="38">
        <v>156420</v>
      </c>
      <c r="C604" s="30" t="s">
        <v>349</v>
      </c>
      <c r="D604" s="38"/>
      <c r="E604" s="15" t="s">
        <v>84</v>
      </c>
      <c r="F604" s="46">
        <v>2299999.62</v>
      </c>
      <c r="G604" s="46">
        <v>1040019.61</v>
      </c>
      <c r="H604" s="46">
        <v>0</v>
      </c>
      <c r="I604" s="46">
        <v>0</v>
      </c>
      <c r="J604" s="46">
        <v>2299999.62</v>
      </c>
      <c r="K604" s="46">
        <f t="shared" si="87"/>
        <v>2299999.62</v>
      </c>
      <c r="L604" s="25"/>
      <c r="M604" s="94">
        <f t="shared" si="88"/>
        <v>2299999.62</v>
      </c>
      <c r="N604" s="46">
        <v>2299999.62</v>
      </c>
      <c r="O604" s="46"/>
      <c r="P604" s="46"/>
      <c r="Q604" s="46">
        <v>2299999.62</v>
      </c>
      <c r="R604" s="46">
        <f t="shared" si="92"/>
        <v>0</v>
      </c>
      <c r="S604" s="46">
        <f t="shared" si="92"/>
        <v>0</v>
      </c>
      <c r="T604" s="46">
        <f t="shared" si="89"/>
        <v>2299999.62</v>
      </c>
      <c r="U604" s="65"/>
      <c r="V604" s="69"/>
      <c r="W604" s="69">
        <f t="shared" si="93"/>
        <v>0</v>
      </c>
      <c r="Y604" s="46">
        <f t="shared" si="94"/>
        <v>1040019.61</v>
      </c>
    </row>
    <row r="605" spans="1:25" x14ac:dyDescent="0.25">
      <c r="A605" s="38">
        <v>23</v>
      </c>
      <c r="B605" s="38">
        <v>156422</v>
      </c>
      <c r="C605" s="30" t="s">
        <v>350</v>
      </c>
      <c r="D605" s="38"/>
      <c r="E605" s="15" t="s">
        <v>84</v>
      </c>
      <c r="F605" s="46">
        <v>50050</v>
      </c>
      <c r="G605" s="46"/>
      <c r="H605" s="46">
        <v>0</v>
      </c>
      <c r="I605" s="46">
        <v>0</v>
      </c>
      <c r="J605" s="46">
        <v>50050</v>
      </c>
      <c r="K605" s="46">
        <f t="shared" si="87"/>
        <v>50050</v>
      </c>
      <c r="L605" s="25"/>
      <c r="M605" s="94">
        <f t="shared" si="88"/>
        <v>50050</v>
      </c>
      <c r="N605" s="46">
        <v>50050</v>
      </c>
      <c r="O605" s="46"/>
      <c r="P605" s="46"/>
      <c r="Q605" s="46">
        <v>50050</v>
      </c>
      <c r="R605" s="46">
        <f t="shared" si="92"/>
        <v>0</v>
      </c>
      <c r="S605" s="46">
        <f t="shared" si="92"/>
        <v>0</v>
      </c>
      <c r="T605" s="46">
        <f t="shared" si="89"/>
        <v>50050</v>
      </c>
      <c r="U605" s="65"/>
      <c r="V605" s="69"/>
      <c r="W605" s="69">
        <f t="shared" si="93"/>
        <v>0</v>
      </c>
      <c r="Y605" s="46">
        <f t="shared" si="94"/>
        <v>0</v>
      </c>
    </row>
    <row r="606" spans="1:25" x14ac:dyDescent="0.25">
      <c r="B606" s="23"/>
      <c r="C606" s="22" t="s">
        <v>385</v>
      </c>
      <c r="D606" s="23"/>
      <c r="E606" s="22"/>
      <c r="F606" s="48">
        <f t="shared" ref="F606:K606" si="95">SUM(F583:F605)</f>
        <v>50179708.419999994</v>
      </c>
      <c r="G606" s="48">
        <f t="shared" si="95"/>
        <v>14157371.5</v>
      </c>
      <c r="H606" s="48">
        <f t="shared" si="95"/>
        <v>308707</v>
      </c>
      <c r="I606" s="48">
        <f t="shared" si="95"/>
        <v>0</v>
      </c>
      <c r="J606" s="48">
        <f t="shared" si="95"/>
        <v>49358566.419999994</v>
      </c>
      <c r="K606" s="48">
        <f t="shared" si="95"/>
        <v>50179708.419999994</v>
      </c>
      <c r="L606" s="22" t="s">
        <v>456</v>
      </c>
      <c r="M606" s="48">
        <f>SUM(M583:M605)</f>
        <v>49999998.779999994</v>
      </c>
      <c r="N606" s="48">
        <f>SUM(N583:N605)</f>
        <v>49999998.799999997</v>
      </c>
      <c r="O606" s="48"/>
      <c r="P606" s="48"/>
      <c r="Q606" s="48">
        <f>SUM(Q583:Q605)</f>
        <v>49999998.779999994</v>
      </c>
      <c r="R606" s="48">
        <f>SUM(R583:R605)</f>
        <v>308707</v>
      </c>
      <c r="S606" s="48">
        <f>SUM(S583:S605)</f>
        <v>0</v>
      </c>
      <c r="T606" s="48">
        <f>SUM(T583:T605)</f>
        <v>49999998.779999994</v>
      </c>
      <c r="U606" s="64"/>
      <c r="W606" s="97"/>
      <c r="Y606" s="48">
        <f>SUM(Y583:Y605)</f>
        <v>14779554.089999998</v>
      </c>
    </row>
    <row r="607" spans="1:25" hidden="1" x14ac:dyDescent="0.25">
      <c r="B607" s="23"/>
      <c r="C607" s="31"/>
      <c r="D607" s="23"/>
      <c r="E607" s="22"/>
      <c r="F607" s="48"/>
      <c r="G607" s="48"/>
      <c r="H607" s="48"/>
      <c r="I607" s="48"/>
      <c r="J607" s="48"/>
      <c r="K607" s="48"/>
      <c r="L607" s="22"/>
      <c r="M607" s="48">
        <f>+M605+M604+M603+M602+M601+M600+M599+M598+M597+M596+M595+M594+M593+M592+M591</f>
        <v>44089459.179999992</v>
      </c>
      <c r="N607" s="48"/>
      <c r="O607" s="48"/>
      <c r="P607" s="48"/>
      <c r="Q607" s="48"/>
      <c r="R607" s="48">
        <f>+R605+R604+R603+R602+R601+R600+R599+R598+R597+R596+R595+R594+R593+R592+R591</f>
        <v>308707</v>
      </c>
      <c r="S607" s="48">
        <f>+S605+S604+S603+S602+S601+S600+S599+S598+S597+S596+S595+S594+S593+S592+S591</f>
        <v>0</v>
      </c>
      <c r="T607" s="48">
        <f>+T605+T604+T603+T602+T601+T600+T599+T598+T597+T596+T595+T594+T593+T592+T591</f>
        <v>44089459.179999992</v>
      </c>
      <c r="U607" s="64"/>
      <c r="Y607" s="48">
        <f>+Y605+Y604+Y603+Y602+Y601+Y600+Y599+Y598+Y597+Y596+Y595+Y594+Y593+Y592+Y591</f>
        <v>11912040.119999999</v>
      </c>
    </row>
    <row r="608" spans="1:25" x14ac:dyDescent="0.25">
      <c r="F608" s="43">
        <v>50179708.779999994</v>
      </c>
      <c r="G608" s="43">
        <v>14157371.5</v>
      </c>
      <c r="H608" s="43">
        <v>308706.81</v>
      </c>
      <c r="I608" s="43">
        <v>0</v>
      </c>
      <c r="J608" s="43">
        <v>50179708.779999994</v>
      </c>
      <c r="K608" s="43">
        <v>50179708.779999994</v>
      </c>
      <c r="M608" s="109"/>
      <c r="N608" s="109"/>
      <c r="O608" s="109"/>
      <c r="P608" s="109"/>
      <c r="Q608" s="109"/>
      <c r="R608" s="109"/>
    </row>
    <row r="609" spans="1:26" ht="24.75" x14ac:dyDescent="0.25">
      <c r="A609" s="38">
        <v>1</v>
      </c>
      <c r="B609" s="38">
        <v>166051</v>
      </c>
      <c r="C609" s="32" t="s">
        <v>435</v>
      </c>
      <c r="D609" s="38">
        <v>6140</v>
      </c>
      <c r="E609" s="15" t="s">
        <v>84</v>
      </c>
      <c r="F609" s="46">
        <v>877192.98</v>
      </c>
      <c r="G609" s="46"/>
      <c r="H609" s="46">
        <v>0</v>
      </c>
      <c r="I609" s="46">
        <v>0</v>
      </c>
      <c r="J609" s="46">
        <v>877192.98</v>
      </c>
      <c r="K609" s="46">
        <f t="shared" ref="K609:K615" si="96">+F609-I609</f>
        <v>877192.98</v>
      </c>
      <c r="L609" s="25"/>
      <c r="M609" s="46">
        <f t="shared" ref="M609:M615" si="97">+F609</f>
        <v>877192.98</v>
      </c>
      <c r="N609" s="60">
        <v>849999.95</v>
      </c>
      <c r="O609" s="46"/>
      <c r="P609" s="46"/>
      <c r="Q609" s="46">
        <v>877192.98</v>
      </c>
      <c r="R609" s="46"/>
      <c r="S609" s="46"/>
      <c r="T609" s="46">
        <f t="shared" ref="T609:T615" si="98">+M609-S609</f>
        <v>877192.98</v>
      </c>
      <c r="U609" s="65"/>
      <c r="V609" s="69"/>
      <c r="W609" s="69">
        <f>+S609/Q609</f>
        <v>0</v>
      </c>
      <c r="Y609" s="46">
        <f>+G609</f>
        <v>0</v>
      </c>
      <c r="Z609" s="93" t="s">
        <v>439</v>
      </c>
    </row>
    <row r="610" spans="1:26" ht="24.75" x14ac:dyDescent="0.25">
      <c r="A610" s="38">
        <v>2</v>
      </c>
      <c r="B610" s="38">
        <v>166052</v>
      </c>
      <c r="C610" s="32" t="s">
        <v>436</v>
      </c>
      <c r="D610" s="38"/>
      <c r="E610" s="15" t="s">
        <v>84</v>
      </c>
      <c r="F610" s="46">
        <v>3715170.28</v>
      </c>
      <c r="G610" s="46"/>
      <c r="H610" s="46">
        <v>0</v>
      </c>
      <c r="I610" s="46">
        <v>0</v>
      </c>
      <c r="J610" s="46">
        <v>3715170.28</v>
      </c>
      <c r="K610" s="46">
        <f t="shared" si="96"/>
        <v>3715170.28</v>
      </c>
      <c r="L610" s="25"/>
      <c r="M610" s="46">
        <f t="shared" si="97"/>
        <v>3715170.28</v>
      </c>
      <c r="N610" s="60">
        <v>3600000</v>
      </c>
      <c r="O610" s="46"/>
      <c r="P610" s="46"/>
      <c r="Q610" s="46">
        <v>3715170.28</v>
      </c>
      <c r="R610" s="46">
        <f>+H610</f>
        <v>0</v>
      </c>
      <c r="S610" s="46">
        <f>+I610</f>
        <v>0</v>
      </c>
      <c r="T610" s="46">
        <f t="shared" si="98"/>
        <v>3715170.28</v>
      </c>
      <c r="U610" s="65"/>
      <c r="V610" s="69"/>
      <c r="W610" s="69">
        <f>+S610/Q610</f>
        <v>0</v>
      </c>
      <c r="Y610" s="46">
        <f>+G610</f>
        <v>0</v>
      </c>
      <c r="Z610" s="93" t="s">
        <v>439</v>
      </c>
    </row>
    <row r="611" spans="1:26" ht="24.75" x14ac:dyDescent="0.25">
      <c r="A611" s="38">
        <v>3</v>
      </c>
      <c r="B611" s="38">
        <v>166053</v>
      </c>
      <c r="C611" s="32" t="s">
        <v>437</v>
      </c>
      <c r="D611" s="38"/>
      <c r="E611" s="15" t="s">
        <v>84</v>
      </c>
      <c r="F611" s="46">
        <v>1135190.92</v>
      </c>
      <c r="G611" s="46"/>
      <c r="H611" s="46">
        <v>0</v>
      </c>
      <c r="I611" s="46">
        <v>0</v>
      </c>
      <c r="J611" s="46">
        <v>1135190.92</v>
      </c>
      <c r="K611" s="46">
        <f t="shared" si="96"/>
        <v>1135190.92</v>
      </c>
      <c r="L611" s="25"/>
      <c r="M611" s="46">
        <f t="shared" si="97"/>
        <v>1135190.92</v>
      </c>
      <c r="N611" s="60">
        <v>1100000</v>
      </c>
      <c r="O611" s="46"/>
      <c r="P611" s="46"/>
      <c r="Q611" s="46">
        <v>1135190.92</v>
      </c>
      <c r="R611" s="46">
        <f t="shared" ref="R611:S615" si="99">+H611</f>
        <v>0</v>
      </c>
      <c r="S611" s="46">
        <f t="shared" si="99"/>
        <v>0</v>
      </c>
      <c r="T611" s="46">
        <f t="shared" si="98"/>
        <v>1135190.92</v>
      </c>
      <c r="U611" s="65"/>
      <c r="V611" s="69"/>
      <c r="W611" s="69">
        <f>+S611/Q611</f>
        <v>0</v>
      </c>
      <c r="Y611" s="46">
        <f>+G611</f>
        <v>0</v>
      </c>
      <c r="Z611" s="93" t="s">
        <v>440</v>
      </c>
    </row>
    <row r="612" spans="1:26" ht="24.75" x14ac:dyDescent="0.25">
      <c r="A612" s="38">
        <v>4</v>
      </c>
      <c r="B612" s="38">
        <v>166054</v>
      </c>
      <c r="C612" s="33" t="s">
        <v>438</v>
      </c>
      <c r="D612" s="38"/>
      <c r="E612" s="15" t="s">
        <v>84</v>
      </c>
      <c r="F612" s="46">
        <v>4820433.4400000004</v>
      </c>
      <c r="G612" s="46"/>
      <c r="H612" s="46">
        <v>0</v>
      </c>
      <c r="I612" s="46">
        <v>0</v>
      </c>
      <c r="J612" s="46">
        <v>4820433.4400000004</v>
      </c>
      <c r="K612" s="46">
        <f t="shared" si="96"/>
        <v>4820433.4400000004</v>
      </c>
      <c r="L612" s="25"/>
      <c r="M612" s="46">
        <f t="shared" si="97"/>
        <v>4820433.4400000004</v>
      </c>
      <c r="N612" s="60">
        <v>4671000</v>
      </c>
      <c r="O612" s="46"/>
      <c r="P612" s="46"/>
      <c r="Q612" s="46">
        <v>4820433.4400000004</v>
      </c>
      <c r="R612" s="46">
        <f t="shared" si="99"/>
        <v>0</v>
      </c>
      <c r="S612" s="46">
        <f t="shared" si="99"/>
        <v>0</v>
      </c>
      <c r="T612" s="46">
        <f t="shared" si="98"/>
        <v>4820433.4400000004</v>
      </c>
      <c r="U612" s="65"/>
      <c r="V612" s="69"/>
      <c r="W612" s="69">
        <f>+S612/Q612</f>
        <v>0</v>
      </c>
      <c r="Y612" s="47">
        <v>1298461.08</v>
      </c>
      <c r="Z612" s="106" t="s">
        <v>440</v>
      </c>
    </row>
    <row r="613" spans="1:26" x14ac:dyDescent="0.25">
      <c r="A613" s="38">
        <v>5</v>
      </c>
      <c r="B613" s="38">
        <v>166055</v>
      </c>
      <c r="C613" s="32" t="s">
        <v>352</v>
      </c>
      <c r="D613" s="38"/>
      <c r="E613" s="15" t="s">
        <v>84</v>
      </c>
      <c r="F613" s="46">
        <v>5452012.3799999999</v>
      </c>
      <c r="G613" s="46"/>
      <c r="H613" s="46">
        <v>0</v>
      </c>
      <c r="I613" s="46">
        <v>0</v>
      </c>
      <c r="J613" s="46">
        <v>5452012.3799999999</v>
      </c>
      <c r="K613" s="46">
        <f t="shared" si="96"/>
        <v>5452012.3799999999</v>
      </c>
      <c r="L613" s="25"/>
      <c r="M613" s="46">
        <f t="shared" si="97"/>
        <v>5452012.3799999999</v>
      </c>
      <c r="N613" s="60">
        <v>5283000.05</v>
      </c>
      <c r="O613" s="46"/>
      <c r="P613" s="46"/>
      <c r="Q613" s="46">
        <v>5452012.3799999999</v>
      </c>
      <c r="R613" s="46">
        <f t="shared" si="99"/>
        <v>0</v>
      </c>
      <c r="S613" s="46">
        <f t="shared" si="99"/>
        <v>0</v>
      </c>
      <c r="T613" s="46">
        <f t="shared" si="98"/>
        <v>5452012.3799999999</v>
      </c>
      <c r="U613" s="65"/>
      <c r="V613" s="69"/>
      <c r="W613" s="69">
        <f>+S613/Q613</f>
        <v>0</v>
      </c>
      <c r="Y613" s="46">
        <f>+G613</f>
        <v>0</v>
      </c>
    </row>
    <row r="614" spans="1:26" x14ac:dyDescent="0.25">
      <c r="A614" s="38">
        <v>6</v>
      </c>
      <c r="B614" s="38">
        <v>166056</v>
      </c>
      <c r="C614" s="32" t="s">
        <v>353</v>
      </c>
      <c r="D614" s="38"/>
      <c r="E614" s="15" t="s">
        <v>84</v>
      </c>
      <c r="F614" s="46">
        <v>0</v>
      </c>
      <c r="G614" s="46"/>
      <c r="H614" s="46">
        <v>0</v>
      </c>
      <c r="I614" s="46">
        <v>0</v>
      </c>
      <c r="J614" s="46">
        <v>0</v>
      </c>
      <c r="K614" s="46">
        <f t="shared" si="96"/>
        <v>0</v>
      </c>
      <c r="L614" s="25"/>
      <c r="M614" s="46">
        <f t="shared" si="97"/>
        <v>0</v>
      </c>
      <c r="N614" s="60">
        <v>16000</v>
      </c>
      <c r="O614" s="46"/>
      <c r="P614" s="46"/>
      <c r="Q614" s="46">
        <v>0</v>
      </c>
      <c r="R614" s="46">
        <f t="shared" si="99"/>
        <v>0</v>
      </c>
      <c r="S614" s="46">
        <f t="shared" si="99"/>
        <v>0</v>
      </c>
      <c r="T614" s="46">
        <f t="shared" si="98"/>
        <v>0</v>
      </c>
      <c r="U614" s="65"/>
      <c r="V614" s="69"/>
      <c r="W614" s="69">
        <v>0</v>
      </c>
      <c r="Y614" s="46">
        <f>+G614</f>
        <v>0</v>
      </c>
    </row>
    <row r="615" spans="1:26" x14ac:dyDescent="0.25">
      <c r="A615" s="38">
        <v>7</v>
      </c>
      <c r="B615" s="38">
        <v>166057</v>
      </c>
      <c r="C615" s="32" t="s">
        <v>354</v>
      </c>
      <c r="D615" s="38"/>
      <c r="E615" s="15" t="s">
        <v>84</v>
      </c>
      <c r="F615" s="46">
        <v>0</v>
      </c>
      <c r="G615" s="46"/>
      <c r="H615" s="46">
        <v>0</v>
      </c>
      <c r="I615" s="46">
        <v>0</v>
      </c>
      <c r="J615" s="46">
        <v>0</v>
      </c>
      <c r="K615" s="46">
        <f t="shared" si="96"/>
        <v>0</v>
      </c>
      <c r="L615" s="25"/>
      <c r="M615" s="46">
        <f t="shared" si="97"/>
        <v>0</v>
      </c>
      <c r="N615" s="60">
        <v>480000</v>
      </c>
      <c r="O615" s="46"/>
      <c r="P615" s="46"/>
      <c r="Q615" s="46">
        <v>0</v>
      </c>
      <c r="R615" s="46">
        <f t="shared" si="99"/>
        <v>0</v>
      </c>
      <c r="S615" s="46">
        <f t="shared" si="99"/>
        <v>0</v>
      </c>
      <c r="T615" s="46">
        <f t="shared" si="98"/>
        <v>0</v>
      </c>
      <c r="U615" s="65"/>
      <c r="V615" s="69"/>
      <c r="W615" s="69">
        <v>0</v>
      </c>
      <c r="Y615" s="46">
        <f>+G615</f>
        <v>0</v>
      </c>
    </row>
    <row r="616" spans="1:26" x14ac:dyDescent="0.25">
      <c r="B616" s="23"/>
      <c r="C616" s="22" t="s">
        <v>386</v>
      </c>
      <c r="D616" s="23"/>
      <c r="E616" s="22"/>
      <c r="F616" s="48">
        <f t="shared" ref="F616:K616" si="100">SUM(F609:F615)</f>
        <v>16000000</v>
      </c>
      <c r="G616" s="48">
        <f t="shared" si="100"/>
        <v>0</v>
      </c>
      <c r="H616" s="48">
        <f t="shared" si="100"/>
        <v>0</v>
      </c>
      <c r="I616" s="48">
        <f t="shared" si="100"/>
        <v>0</v>
      </c>
      <c r="J616" s="48">
        <f t="shared" si="100"/>
        <v>16000000</v>
      </c>
      <c r="K616" s="48">
        <f t="shared" si="100"/>
        <v>16000000</v>
      </c>
      <c r="L616" s="22" t="s">
        <v>456</v>
      </c>
      <c r="M616" s="48">
        <f>SUM(M609:M615)</f>
        <v>16000000</v>
      </c>
      <c r="N616" s="61">
        <f>SUM(N609:N615)</f>
        <v>16000000</v>
      </c>
      <c r="O616" s="48"/>
      <c r="P616" s="48"/>
      <c r="Q616" s="48">
        <f>SUM(Q609:Q615)</f>
        <v>16000000</v>
      </c>
      <c r="R616" s="48">
        <f>SUM(R609:R615)</f>
        <v>0</v>
      </c>
      <c r="S616" s="48">
        <f>SUM(S609:S615)</f>
        <v>0</v>
      </c>
      <c r="T616" s="48">
        <f>SUM(T609:T615)</f>
        <v>16000000</v>
      </c>
      <c r="U616" s="64"/>
      <c r="W616" s="97"/>
      <c r="Y616" s="48">
        <f>SUM(Y609:Y615)</f>
        <v>1298461.08</v>
      </c>
    </row>
    <row r="617" spans="1:26" hidden="1" x14ac:dyDescent="0.25">
      <c r="B617" s="23"/>
      <c r="C617" s="31"/>
      <c r="D617" s="23"/>
      <c r="E617" s="22"/>
      <c r="F617" s="48"/>
      <c r="G617" s="48"/>
      <c r="H617" s="48"/>
      <c r="I617" s="48"/>
      <c r="J617" s="48"/>
      <c r="K617" s="48"/>
      <c r="L617" s="22"/>
      <c r="M617" s="48">
        <f>+M615+M614+M613+M612+M611+M610+M609</f>
        <v>16000000</v>
      </c>
      <c r="N617" s="48"/>
      <c r="O617" s="48"/>
      <c r="P617" s="48"/>
      <c r="Q617" s="48"/>
      <c r="R617" s="48">
        <f>+R615+R614+R613+R612+R611+R610+R609</f>
        <v>0</v>
      </c>
      <c r="S617" s="48">
        <f>+S615+S614+S613+S612+S611+S610+S609</f>
        <v>0</v>
      </c>
      <c r="T617" s="48">
        <f>+T615+T614+T613+T612+T611+T610+T609</f>
        <v>16000000</v>
      </c>
      <c r="U617" s="64"/>
      <c r="Y617" s="48">
        <f>+Y615+Y614+Y613+Y612+Y611+Y610+Y609</f>
        <v>1298461.08</v>
      </c>
    </row>
    <row r="618" spans="1:26" x14ac:dyDescent="0.25">
      <c r="F618" s="43">
        <v>16000000</v>
      </c>
      <c r="G618" s="43">
        <v>0</v>
      </c>
      <c r="H618" s="43">
        <v>0</v>
      </c>
      <c r="I618" s="43">
        <v>0</v>
      </c>
      <c r="J618" s="43">
        <v>16000000</v>
      </c>
      <c r="K618" s="43">
        <v>16000000</v>
      </c>
    </row>
    <row r="619" spans="1:26" x14ac:dyDescent="0.25">
      <c r="A619" s="38">
        <v>1</v>
      </c>
      <c r="B619" s="38">
        <v>196789</v>
      </c>
      <c r="C619" s="32" t="s">
        <v>300</v>
      </c>
      <c r="D619" s="38">
        <v>6140</v>
      </c>
      <c r="E619" s="15" t="s">
        <v>84</v>
      </c>
      <c r="F619" s="46">
        <v>644283.75</v>
      </c>
      <c r="G619" s="46"/>
      <c r="H619" s="46">
        <v>0</v>
      </c>
      <c r="I619" s="46">
        <v>0</v>
      </c>
      <c r="J619" s="46">
        <v>644283.75</v>
      </c>
      <c r="K619" s="46">
        <f t="shared" ref="K619:K637" si="101">+F619-I619</f>
        <v>644283.75</v>
      </c>
      <c r="L619" s="25"/>
      <c r="M619" s="94">
        <f t="shared" ref="M619:M637" si="102">+F619</f>
        <v>644283.75</v>
      </c>
      <c r="N619" s="46">
        <f>+M619</f>
        <v>644283.75</v>
      </c>
      <c r="O619" s="46">
        <f>+M619-N619</f>
        <v>0</v>
      </c>
      <c r="P619" s="46"/>
      <c r="Q619" s="46">
        <v>644283.75</v>
      </c>
      <c r="R619" s="46">
        <f t="shared" ref="R619:S621" si="103">+H619</f>
        <v>0</v>
      </c>
      <c r="S619" s="46">
        <f t="shared" si="103"/>
        <v>0</v>
      </c>
      <c r="T619" s="46">
        <f t="shared" ref="T619:T637" si="104">+M619-S619</f>
        <v>644283.75</v>
      </c>
      <c r="U619" s="65"/>
      <c r="V619" s="69"/>
      <c r="W619" s="69">
        <f>+S619/Q619</f>
        <v>0</v>
      </c>
      <c r="Y619" s="46">
        <f t="shared" ref="Y619:Y637" si="105">+G619</f>
        <v>0</v>
      </c>
    </row>
    <row r="620" spans="1:26" x14ac:dyDescent="0.25">
      <c r="A620" s="38">
        <v>2</v>
      </c>
      <c r="B620" s="38">
        <v>196812</v>
      </c>
      <c r="C620" s="32" t="s">
        <v>320</v>
      </c>
      <c r="D620" s="38">
        <v>2110</v>
      </c>
      <c r="E620" s="15" t="s">
        <v>78</v>
      </c>
      <c r="F620" s="46">
        <v>250000</v>
      </c>
      <c r="G620" s="46"/>
      <c r="H620" s="46">
        <v>61759</v>
      </c>
      <c r="I620" s="46">
        <v>0</v>
      </c>
      <c r="J620" s="46">
        <v>30000</v>
      </c>
      <c r="K620" s="46">
        <f t="shared" si="101"/>
        <v>250000</v>
      </c>
      <c r="L620" s="25"/>
      <c r="M620" s="94">
        <f t="shared" si="102"/>
        <v>250000</v>
      </c>
      <c r="N620" s="46"/>
      <c r="O620" s="46"/>
      <c r="P620" s="46"/>
      <c r="Q620" s="46">
        <v>250000</v>
      </c>
      <c r="R620" s="46">
        <f t="shared" si="103"/>
        <v>61759</v>
      </c>
      <c r="S620" s="46">
        <f t="shared" si="103"/>
        <v>0</v>
      </c>
      <c r="T620" s="46">
        <f t="shared" si="104"/>
        <v>250000</v>
      </c>
      <c r="U620" s="65"/>
      <c r="V620" s="69"/>
      <c r="W620" s="69">
        <f t="shared" ref="W620:W637" si="106">+S620/Q620</f>
        <v>0</v>
      </c>
      <c r="Y620" s="46">
        <f t="shared" si="105"/>
        <v>0</v>
      </c>
    </row>
    <row r="621" spans="1:26" x14ac:dyDescent="0.25">
      <c r="A621" s="38">
        <v>3</v>
      </c>
      <c r="B621" s="38">
        <v>196814</v>
      </c>
      <c r="C621" s="32" t="s">
        <v>321</v>
      </c>
      <c r="D621" s="38">
        <v>2110</v>
      </c>
      <c r="E621" s="15" t="s">
        <v>78</v>
      </c>
      <c r="F621" s="46">
        <v>450000</v>
      </c>
      <c r="G621" s="46"/>
      <c r="H621" s="46">
        <v>144445</v>
      </c>
      <c r="I621" s="46">
        <v>0</v>
      </c>
      <c r="J621" s="46">
        <v>17000</v>
      </c>
      <c r="K621" s="46">
        <f t="shared" si="101"/>
        <v>450000</v>
      </c>
      <c r="L621" s="25"/>
      <c r="M621" s="94">
        <f t="shared" si="102"/>
        <v>450000</v>
      </c>
      <c r="N621" s="46"/>
      <c r="O621" s="46"/>
      <c r="P621" s="46"/>
      <c r="Q621" s="46">
        <v>450000</v>
      </c>
      <c r="R621" s="46">
        <f t="shared" si="103"/>
        <v>144445</v>
      </c>
      <c r="S621" s="46">
        <f t="shared" si="103"/>
        <v>0</v>
      </c>
      <c r="T621" s="46">
        <f t="shared" si="104"/>
        <v>450000</v>
      </c>
      <c r="U621" s="65"/>
      <c r="V621" s="69"/>
      <c r="W621" s="69">
        <f t="shared" si="106"/>
        <v>0</v>
      </c>
      <c r="Y621" s="46">
        <f t="shared" si="105"/>
        <v>0</v>
      </c>
    </row>
    <row r="622" spans="1:26" x14ac:dyDescent="0.25">
      <c r="A622" s="38">
        <v>4</v>
      </c>
      <c r="B622" s="38">
        <v>196815</v>
      </c>
      <c r="C622" s="32" t="s">
        <v>325</v>
      </c>
      <c r="D622" s="38">
        <v>2110</v>
      </c>
      <c r="E622" s="15" t="s">
        <v>78</v>
      </c>
      <c r="F622" s="46">
        <v>3799001</v>
      </c>
      <c r="G622" s="46"/>
      <c r="H622" s="46">
        <v>1631997</v>
      </c>
      <c r="I622" s="46">
        <v>0</v>
      </c>
      <c r="J622" s="46">
        <v>95358.01</v>
      </c>
      <c r="K622" s="46">
        <f t="shared" si="101"/>
        <v>3799001</v>
      </c>
      <c r="L622" s="25"/>
      <c r="M622" s="94">
        <f t="shared" si="102"/>
        <v>3799001</v>
      </c>
      <c r="N622" s="46"/>
      <c r="O622" s="46"/>
      <c r="P622" s="46"/>
      <c r="Q622" s="46">
        <v>3799001</v>
      </c>
      <c r="R622" s="46">
        <f t="shared" ref="R622:S626" si="107">+H622</f>
        <v>1631997</v>
      </c>
      <c r="S622" s="46">
        <f t="shared" si="107"/>
        <v>0</v>
      </c>
      <c r="T622" s="46">
        <f t="shared" si="104"/>
        <v>3799001</v>
      </c>
      <c r="U622" s="65"/>
      <c r="V622" s="69"/>
      <c r="W622" s="69">
        <f t="shared" si="106"/>
        <v>0</v>
      </c>
      <c r="Y622" s="46">
        <f t="shared" si="105"/>
        <v>0</v>
      </c>
    </row>
    <row r="623" spans="1:26" x14ac:dyDescent="0.25">
      <c r="A623" s="38">
        <v>5</v>
      </c>
      <c r="B623" s="38">
        <v>196816</v>
      </c>
      <c r="C623" s="32" t="s">
        <v>326</v>
      </c>
      <c r="D623" s="38">
        <v>2110</v>
      </c>
      <c r="E623" s="15" t="s">
        <v>78</v>
      </c>
      <c r="F623" s="46">
        <v>1100000</v>
      </c>
      <c r="G623" s="46"/>
      <c r="H623" s="46">
        <v>129531</v>
      </c>
      <c r="I623" s="46">
        <v>0</v>
      </c>
      <c r="J623" s="46">
        <v>36059.18</v>
      </c>
      <c r="K623" s="46">
        <f t="shared" si="101"/>
        <v>1100000</v>
      </c>
      <c r="L623" s="25"/>
      <c r="M623" s="94">
        <f t="shared" si="102"/>
        <v>1100000</v>
      </c>
      <c r="N623" s="46">
        <f>+M623</f>
        <v>1100000</v>
      </c>
      <c r="O623" s="46">
        <f>+M623-N623</f>
        <v>0</v>
      </c>
      <c r="P623" s="46"/>
      <c r="Q623" s="46">
        <v>1100000</v>
      </c>
      <c r="R623" s="46">
        <f t="shared" si="107"/>
        <v>129531</v>
      </c>
      <c r="S623" s="46">
        <f t="shared" si="107"/>
        <v>0</v>
      </c>
      <c r="T623" s="46">
        <f t="shared" si="104"/>
        <v>1100000</v>
      </c>
      <c r="U623" s="65"/>
      <c r="V623" s="69"/>
      <c r="W623" s="69">
        <f t="shared" si="106"/>
        <v>0</v>
      </c>
      <c r="Y623" s="46">
        <f t="shared" si="105"/>
        <v>0</v>
      </c>
    </row>
    <row r="624" spans="1:26" x14ac:dyDescent="0.25">
      <c r="A624" s="38">
        <v>6</v>
      </c>
      <c r="B624" s="38">
        <v>196817</v>
      </c>
      <c r="C624" s="32" t="s">
        <v>327</v>
      </c>
      <c r="D624" s="38">
        <v>2110</v>
      </c>
      <c r="E624" s="15" t="s">
        <v>78</v>
      </c>
      <c r="F624" s="46">
        <v>583121</v>
      </c>
      <c r="G624" s="46"/>
      <c r="H624" s="46">
        <v>410331</v>
      </c>
      <c r="I624" s="46">
        <v>0</v>
      </c>
      <c r="J624" s="46">
        <v>3026.54</v>
      </c>
      <c r="K624" s="46">
        <f t="shared" si="101"/>
        <v>583121</v>
      </c>
      <c r="L624" s="25"/>
      <c r="M624" s="94">
        <f t="shared" si="102"/>
        <v>583121</v>
      </c>
      <c r="N624" s="46"/>
      <c r="O624" s="46"/>
      <c r="P624" s="46"/>
      <c r="Q624" s="46">
        <v>583121</v>
      </c>
      <c r="R624" s="46">
        <f t="shared" si="107"/>
        <v>410331</v>
      </c>
      <c r="S624" s="46">
        <f t="shared" si="107"/>
        <v>0</v>
      </c>
      <c r="T624" s="46">
        <f t="shared" si="104"/>
        <v>583121</v>
      </c>
      <c r="U624" s="65"/>
      <c r="V624" s="69"/>
      <c r="W624" s="69">
        <f t="shared" si="106"/>
        <v>0</v>
      </c>
      <c r="Y624" s="46">
        <f t="shared" si="105"/>
        <v>0</v>
      </c>
    </row>
    <row r="625" spans="1:25" ht="24.75" x14ac:dyDescent="0.25">
      <c r="A625" s="38">
        <v>7</v>
      </c>
      <c r="B625" s="38">
        <v>196819</v>
      </c>
      <c r="C625" s="32" t="s">
        <v>328</v>
      </c>
      <c r="D625" s="38">
        <v>2440</v>
      </c>
      <c r="E625" s="15" t="s">
        <v>17</v>
      </c>
      <c r="F625" s="46">
        <v>200000</v>
      </c>
      <c r="G625" s="46"/>
      <c r="H625" s="46">
        <v>78068</v>
      </c>
      <c r="I625" s="46">
        <v>0</v>
      </c>
      <c r="J625" s="46">
        <v>4640</v>
      </c>
      <c r="K625" s="46">
        <f t="shared" si="101"/>
        <v>200000</v>
      </c>
      <c r="L625" s="25"/>
      <c r="M625" s="94">
        <f t="shared" si="102"/>
        <v>200000</v>
      </c>
      <c r="N625" s="46"/>
      <c r="O625" s="46"/>
      <c r="P625" s="46"/>
      <c r="Q625" s="46">
        <v>200000</v>
      </c>
      <c r="R625" s="46">
        <f t="shared" si="107"/>
        <v>78068</v>
      </c>
      <c r="S625" s="46">
        <f t="shared" si="107"/>
        <v>0</v>
      </c>
      <c r="T625" s="46">
        <f t="shared" si="104"/>
        <v>200000</v>
      </c>
      <c r="U625" s="65"/>
      <c r="V625" s="69"/>
      <c r="W625" s="69">
        <f t="shared" si="106"/>
        <v>0</v>
      </c>
      <c r="Y625" s="46">
        <f t="shared" si="105"/>
        <v>0</v>
      </c>
    </row>
    <row r="626" spans="1:25" x14ac:dyDescent="0.25">
      <c r="A626" s="38">
        <v>8</v>
      </c>
      <c r="B626" s="38">
        <v>196820</v>
      </c>
      <c r="C626" s="32" t="s">
        <v>329</v>
      </c>
      <c r="D626" s="38">
        <v>2110</v>
      </c>
      <c r="E626" s="15" t="s">
        <v>78</v>
      </c>
      <c r="F626" s="46">
        <v>300000</v>
      </c>
      <c r="G626" s="46"/>
      <c r="H626" s="46">
        <v>72331</v>
      </c>
      <c r="I626" s="46">
        <v>0</v>
      </c>
      <c r="J626" s="46">
        <v>482</v>
      </c>
      <c r="K626" s="46">
        <f t="shared" si="101"/>
        <v>300000</v>
      </c>
      <c r="L626" s="25"/>
      <c r="M626" s="94">
        <f t="shared" si="102"/>
        <v>300000</v>
      </c>
      <c r="N626" s="46">
        <f>+M626</f>
        <v>300000</v>
      </c>
      <c r="O626" s="46">
        <f>+M626-N626</f>
        <v>0</v>
      </c>
      <c r="P626" s="46"/>
      <c r="Q626" s="46">
        <v>300000</v>
      </c>
      <c r="R626" s="46">
        <f t="shared" si="107"/>
        <v>72331</v>
      </c>
      <c r="S626" s="46">
        <f t="shared" si="107"/>
        <v>0</v>
      </c>
      <c r="T626" s="46">
        <f t="shared" si="104"/>
        <v>300000</v>
      </c>
      <c r="U626" s="65"/>
      <c r="V626" s="69"/>
      <c r="W626" s="69">
        <f t="shared" si="106"/>
        <v>0</v>
      </c>
      <c r="Y626" s="46">
        <f t="shared" si="105"/>
        <v>0</v>
      </c>
    </row>
    <row r="627" spans="1:25" x14ac:dyDescent="0.25">
      <c r="A627" s="38">
        <v>9</v>
      </c>
      <c r="B627" s="38">
        <v>196821</v>
      </c>
      <c r="C627" s="32" t="s">
        <v>330</v>
      </c>
      <c r="D627" s="38">
        <v>2710</v>
      </c>
      <c r="E627" s="15" t="s">
        <v>20</v>
      </c>
      <c r="F627" s="46">
        <v>1377104</v>
      </c>
      <c r="G627" s="46"/>
      <c r="H627" s="46">
        <v>478793</v>
      </c>
      <c r="I627" s="46">
        <v>0</v>
      </c>
      <c r="J627" s="46">
        <v>17999.95</v>
      </c>
      <c r="K627" s="46">
        <f t="shared" si="101"/>
        <v>1377104</v>
      </c>
      <c r="L627" s="25"/>
      <c r="M627" s="94">
        <f t="shared" si="102"/>
        <v>1377104</v>
      </c>
      <c r="N627" s="46"/>
      <c r="O627" s="46"/>
      <c r="P627" s="46"/>
      <c r="Q627" s="46">
        <v>1377104</v>
      </c>
      <c r="R627" s="46">
        <f t="shared" ref="R627:S637" si="108">+H627</f>
        <v>478793</v>
      </c>
      <c r="S627" s="46">
        <f t="shared" si="108"/>
        <v>0</v>
      </c>
      <c r="T627" s="46">
        <f t="shared" si="104"/>
        <v>1377104</v>
      </c>
      <c r="U627" s="65"/>
      <c r="V627" s="69"/>
      <c r="W627" s="69">
        <f t="shared" si="106"/>
        <v>0</v>
      </c>
      <c r="Y627" s="46">
        <f t="shared" si="105"/>
        <v>0</v>
      </c>
    </row>
    <row r="628" spans="1:25" x14ac:dyDescent="0.25">
      <c r="A628" s="38">
        <v>10</v>
      </c>
      <c r="B628" s="38">
        <v>196822</v>
      </c>
      <c r="C628" s="32" t="s">
        <v>331</v>
      </c>
      <c r="D628" s="38">
        <v>3390</v>
      </c>
      <c r="E628" s="15" t="s">
        <v>122</v>
      </c>
      <c r="F628" s="46">
        <v>99999.98</v>
      </c>
      <c r="G628" s="46"/>
      <c r="H628" s="46">
        <v>0</v>
      </c>
      <c r="I628" s="46">
        <v>0</v>
      </c>
      <c r="J628" s="46">
        <v>99999.98</v>
      </c>
      <c r="K628" s="46">
        <f t="shared" si="101"/>
        <v>99999.98</v>
      </c>
      <c r="L628" s="25"/>
      <c r="M628" s="94">
        <f t="shared" si="102"/>
        <v>99999.98</v>
      </c>
      <c r="N628" s="46"/>
      <c r="O628" s="46"/>
      <c r="P628" s="46"/>
      <c r="Q628" s="46">
        <v>99999.98</v>
      </c>
      <c r="R628" s="46">
        <f t="shared" si="108"/>
        <v>0</v>
      </c>
      <c r="S628" s="46">
        <f t="shared" si="108"/>
        <v>0</v>
      </c>
      <c r="T628" s="46">
        <f t="shared" si="104"/>
        <v>99999.98</v>
      </c>
      <c r="U628" s="65"/>
      <c r="V628" s="69"/>
      <c r="W628" s="69">
        <f t="shared" si="106"/>
        <v>0</v>
      </c>
      <c r="Y628" s="46">
        <f t="shared" si="105"/>
        <v>0</v>
      </c>
    </row>
    <row r="629" spans="1:25" x14ac:dyDescent="0.25">
      <c r="A629" s="38">
        <v>11</v>
      </c>
      <c r="B629" s="38">
        <v>196823</v>
      </c>
      <c r="C629" s="32" t="s">
        <v>332</v>
      </c>
      <c r="D629" s="38">
        <v>3390</v>
      </c>
      <c r="E629" s="15" t="s">
        <v>122</v>
      </c>
      <c r="F629" s="46">
        <v>149999.89000000001</v>
      </c>
      <c r="G629" s="46"/>
      <c r="H629" s="46">
        <v>0</v>
      </c>
      <c r="I629" s="46">
        <v>0</v>
      </c>
      <c r="J629" s="46">
        <v>149999.89000000001</v>
      </c>
      <c r="K629" s="46">
        <f t="shared" si="101"/>
        <v>149999.89000000001</v>
      </c>
      <c r="L629" s="25"/>
      <c r="M629" s="94">
        <f t="shared" si="102"/>
        <v>149999.89000000001</v>
      </c>
      <c r="N629" s="46"/>
      <c r="O629" s="46"/>
      <c r="P629" s="46"/>
      <c r="Q629" s="46">
        <v>149999.89000000001</v>
      </c>
      <c r="R629" s="46">
        <f t="shared" si="108"/>
        <v>0</v>
      </c>
      <c r="S629" s="46">
        <f t="shared" si="108"/>
        <v>0</v>
      </c>
      <c r="T629" s="46">
        <f t="shared" si="104"/>
        <v>149999.89000000001</v>
      </c>
      <c r="U629" s="65"/>
      <c r="V629" s="69"/>
      <c r="W629" s="69">
        <f t="shared" si="106"/>
        <v>0</v>
      </c>
      <c r="Y629" s="46">
        <f t="shared" si="105"/>
        <v>0</v>
      </c>
    </row>
    <row r="630" spans="1:25" ht="24.75" x14ac:dyDescent="0.25">
      <c r="A630" s="38">
        <v>12</v>
      </c>
      <c r="B630" s="38">
        <v>196111</v>
      </c>
      <c r="C630" s="32" t="s">
        <v>355</v>
      </c>
      <c r="D630" s="38">
        <v>6140</v>
      </c>
      <c r="E630" s="15" t="s">
        <v>84</v>
      </c>
      <c r="F630" s="46">
        <v>999999.99</v>
      </c>
      <c r="G630" s="46"/>
      <c r="H630" s="46">
        <v>0</v>
      </c>
      <c r="I630" s="46">
        <v>0</v>
      </c>
      <c r="J630" s="46">
        <v>999999.99</v>
      </c>
      <c r="K630" s="46">
        <f t="shared" si="101"/>
        <v>999999.99</v>
      </c>
      <c r="L630" s="25"/>
      <c r="M630" s="94">
        <f t="shared" si="102"/>
        <v>999999.99</v>
      </c>
      <c r="N630" s="46">
        <f>+M630</f>
        <v>999999.99</v>
      </c>
      <c r="O630" s="46">
        <f>+M630-N630</f>
        <v>0</v>
      </c>
      <c r="P630" s="46"/>
      <c r="Q630" s="46">
        <v>999999.99</v>
      </c>
      <c r="R630" s="46">
        <f t="shared" si="108"/>
        <v>0</v>
      </c>
      <c r="S630" s="46">
        <f t="shared" si="108"/>
        <v>0</v>
      </c>
      <c r="T630" s="46">
        <f t="shared" si="104"/>
        <v>999999.99</v>
      </c>
      <c r="U630" s="65"/>
      <c r="V630" s="69"/>
      <c r="W630" s="69">
        <f t="shared" si="106"/>
        <v>0</v>
      </c>
      <c r="Y630" s="46">
        <f t="shared" si="105"/>
        <v>0</v>
      </c>
    </row>
    <row r="631" spans="1:25" ht="15" customHeight="1" x14ac:dyDescent="0.25">
      <c r="A631" s="38">
        <v>13</v>
      </c>
      <c r="B631" s="38">
        <v>196112</v>
      </c>
      <c r="C631" s="32" t="s">
        <v>356</v>
      </c>
      <c r="D631" s="38"/>
      <c r="E631" s="15" t="s">
        <v>84</v>
      </c>
      <c r="F631" s="46">
        <v>299999.99</v>
      </c>
      <c r="G631" s="46"/>
      <c r="H631" s="46">
        <v>0</v>
      </c>
      <c r="I631" s="46">
        <v>0</v>
      </c>
      <c r="J631" s="46">
        <v>299999.99</v>
      </c>
      <c r="K631" s="46">
        <f t="shared" si="101"/>
        <v>299999.99</v>
      </c>
      <c r="L631" s="25"/>
      <c r="M631" s="46">
        <f t="shared" si="102"/>
        <v>299999.99</v>
      </c>
      <c r="N631" s="46"/>
      <c r="O631" s="46"/>
      <c r="P631" s="46"/>
      <c r="Q631" s="46">
        <v>299999.99</v>
      </c>
      <c r="R631" s="46">
        <f t="shared" si="108"/>
        <v>0</v>
      </c>
      <c r="S631" s="46">
        <f t="shared" si="108"/>
        <v>0</v>
      </c>
      <c r="T631" s="46">
        <f t="shared" si="104"/>
        <v>299999.99</v>
      </c>
      <c r="U631" s="65"/>
      <c r="V631" s="69"/>
      <c r="W631" s="69">
        <f t="shared" si="106"/>
        <v>0</v>
      </c>
      <c r="Y631" s="46">
        <f t="shared" si="105"/>
        <v>0</v>
      </c>
    </row>
    <row r="632" spans="1:25" x14ac:dyDescent="0.25">
      <c r="A632" s="38">
        <v>14</v>
      </c>
      <c r="B632" s="38">
        <v>196113</v>
      </c>
      <c r="C632" s="32" t="s">
        <v>357</v>
      </c>
      <c r="D632" s="38"/>
      <c r="E632" s="15" t="s">
        <v>84</v>
      </c>
      <c r="F632" s="46">
        <v>999999.97</v>
      </c>
      <c r="G632" s="46"/>
      <c r="H632" s="46">
        <v>0</v>
      </c>
      <c r="I632" s="46">
        <v>0</v>
      </c>
      <c r="J632" s="46">
        <v>999999.97</v>
      </c>
      <c r="K632" s="46">
        <f t="shared" si="101"/>
        <v>999999.97</v>
      </c>
      <c r="L632" s="25"/>
      <c r="M632" s="46">
        <f t="shared" si="102"/>
        <v>999999.97</v>
      </c>
      <c r="N632" s="46"/>
      <c r="O632" s="46"/>
      <c r="P632" s="46"/>
      <c r="Q632" s="46">
        <v>999999.97</v>
      </c>
      <c r="R632" s="46">
        <f t="shared" si="108"/>
        <v>0</v>
      </c>
      <c r="S632" s="46">
        <f t="shared" si="108"/>
        <v>0</v>
      </c>
      <c r="T632" s="46">
        <f t="shared" si="104"/>
        <v>999999.97</v>
      </c>
      <c r="U632" s="65"/>
      <c r="V632" s="69"/>
      <c r="W632" s="69">
        <f t="shared" si="106"/>
        <v>0</v>
      </c>
      <c r="Y632" s="46">
        <f t="shared" si="105"/>
        <v>0</v>
      </c>
    </row>
    <row r="633" spans="1:25" x14ac:dyDescent="0.25">
      <c r="A633" s="38">
        <v>15</v>
      </c>
      <c r="B633" s="38">
        <v>196114</v>
      </c>
      <c r="C633" s="32" t="s">
        <v>358</v>
      </c>
      <c r="D633" s="38"/>
      <c r="E633" s="15" t="s">
        <v>84</v>
      </c>
      <c r="F633" s="46">
        <v>599999.97</v>
      </c>
      <c r="G633" s="46"/>
      <c r="H633" s="46">
        <v>0</v>
      </c>
      <c r="I633" s="46">
        <v>0</v>
      </c>
      <c r="J633" s="46">
        <v>599999.97</v>
      </c>
      <c r="K633" s="46">
        <f t="shared" si="101"/>
        <v>599999.97</v>
      </c>
      <c r="L633" s="25"/>
      <c r="M633" s="94">
        <f t="shared" si="102"/>
        <v>599999.97</v>
      </c>
      <c r="N633" s="46">
        <f>+M633</f>
        <v>599999.97</v>
      </c>
      <c r="O633" s="46">
        <f>+M633-N633</f>
        <v>0</v>
      </c>
      <c r="P633" s="46"/>
      <c r="Q633" s="46">
        <v>599999.97</v>
      </c>
      <c r="R633" s="46">
        <f t="shared" si="108"/>
        <v>0</v>
      </c>
      <c r="S633" s="46">
        <f t="shared" si="108"/>
        <v>0</v>
      </c>
      <c r="T633" s="46">
        <f t="shared" si="104"/>
        <v>599999.97</v>
      </c>
      <c r="U633" s="65"/>
      <c r="V633" s="69"/>
      <c r="W633" s="69">
        <f t="shared" si="106"/>
        <v>0</v>
      </c>
      <c r="Y633" s="46">
        <f t="shared" si="105"/>
        <v>0</v>
      </c>
    </row>
    <row r="634" spans="1:25" ht="15" customHeight="1" x14ac:dyDescent="0.25">
      <c r="A634" s="38">
        <v>16</v>
      </c>
      <c r="B634" s="38">
        <v>196116</v>
      </c>
      <c r="C634" s="32" t="s">
        <v>359</v>
      </c>
      <c r="D634" s="38"/>
      <c r="E634" s="15" t="s">
        <v>84</v>
      </c>
      <c r="F634" s="46">
        <v>2755716.2</v>
      </c>
      <c r="G634" s="46"/>
      <c r="H634" s="46">
        <v>0</v>
      </c>
      <c r="I634" s="46">
        <v>0</v>
      </c>
      <c r="J634" s="46">
        <v>2755716.2</v>
      </c>
      <c r="K634" s="46">
        <f t="shared" si="101"/>
        <v>2755716.2</v>
      </c>
      <c r="L634" s="25"/>
      <c r="M634" s="94">
        <f t="shared" si="102"/>
        <v>2755716.2</v>
      </c>
      <c r="N634" s="46">
        <f>+M634</f>
        <v>2755716.2</v>
      </c>
      <c r="O634" s="46">
        <f>+M634-N634</f>
        <v>0</v>
      </c>
      <c r="P634" s="46"/>
      <c r="Q634" s="46">
        <v>2755716.2</v>
      </c>
      <c r="R634" s="46">
        <f t="shared" si="108"/>
        <v>0</v>
      </c>
      <c r="S634" s="46">
        <f t="shared" si="108"/>
        <v>0</v>
      </c>
      <c r="T634" s="46">
        <f t="shared" si="104"/>
        <v>2755716.2</v>
      </c>
      <c r="U634" s="65"/>
      <c r="V634" s="69"/>
      <c r="W634" s="69">
        <f t="shared" si="106"/>
        <v>0</v>
      </c>
      <c r="Y634" s="46">
        <f t="shared" si="105"/>
        <v>0</v>
      </c>
    </row>
    <row r="635" spans="1:25" ht="24.75" x14ac:dyDescent="0.25">
      <c r="A635" s="38">
        <v>17</v>
      </c>
      <c r="B635" s="38">
        <v>196117</v>
      </c>
      <c r="C635" s="32" t="s">
        <v>360</v>
      </c>
      <c r="D635" s="38"/>
      <c r="E635" s="15" t="s">
        <v>84</v>
      </c>
      <c r="F635" s="46">
        <v>999999.97</v>
      </c>
      <c r="G635" s="46"/>
      <c r="H635" s="46">
        <v>0</v>
      </c>
      <c r="I635" s="46">
        <v>0</v>
      </c>
      <c r="J635" s="46">
        <v>999999.97</v>
      </c>
      <c r="K635" s="46">
        <f t="shared" si="101"/>
        <v>999999.97</v>
      </c>
      <c r="L635" s="25"/>
      <c r="M635" s="94">
        <f t="shared" si="102"/>
        <v>999999.97</v>
      </c>
      <c r="N635" s="46">
        <f>+M635</f>
        <v>999999.97</v>
      </c>
      <c r="O635" s="46">
        <f>+M635-N635</f>
        <v>0</v>
      </c>
      <c r="P635" s="46"/>
      <c r="Q635" s="46">
        <v>999999.97</v>
      </c>
      <c r="R635" s="46">
        <f t="shared" si="108"/>
        <v>0</v>
      </c>
      <c r="S635" s="46">
        <f t="shared" si="108"/>
        <v>0</v>
      </c>
      <c r="T635" s="46">
        <f t="shared" si="104"/>
        <v>999999.97</v>
      </c>
      <c r="U635" s="65"/>
      <c r="V635" s="69"/>
      <c r="W635" s="69">
        <f t="shared" si="106"/>
        <v>0</v>
      </c>
      <c r="Y635" s="46">
        <f t="shared" si="105"/>
        <v>0</v>
      </c>
    </row>
    <row r="636" spans="1:25" x14ac:dyDescent="0.25">
      <c r="A636" s="38">
        <v>18</v>
      </c>
      <c r="B636" s="38">
        <v>196118</v>
      </c>
      <c r="C636" s="32" t="s">
        <v>361</v>
      </c>
      <c r="D636" s="38"/>
      <c r="E636" s="15" t="s">
        <v>84</v>
      </c>
      <c r="F636" s="46">
        <v>1299999.99</v>
      </c>
      <c r="G636" s="46"/>
      <c r="H636" s="46">
        <v>0</v>
      </c>
      <c r="I636" s="46">
        <v>0</v>
      </c>
      <c r="J636" s="46">
        <v>1299999.99</v>
      </c>
      <c r="K636" s="46">
        <f t="shared" si="101"/>
        <v>1299999.99</v>
      </c>
      <c r="L636" s="25"/>
      <c r="M636" s="94">
        <f t="shared" si="102"/>
        <v>1299999.99</v>
      </c>
      <c r="N636" s="46">
        <f>+M636</f>
        <v>1299999.99</v>
      </c>
      <c r="O636" s="46">
        <f>+M636-N636</f>
        <v>0</v>
      </c>
      <c r="P636" s="46"/>
      <c r="Q636" s="46">
        <v>1299999.99</v>
      </c>
      <c r="R636" s="46">
        <f t="shared" si="108"/>
        <v>0</v>
      </c>
      <c r="S636" s="46">
        <f t="shared" si="108"/>
        <v>0</v>
      </c>
      <c r="T636" s="46">
        <f t="shared" si="104"/>
        <v>1299999.99</v>
      </c>
      <c r="U636" s="65"/>
      <c r="V636" s="69"/>
      <c r="W636" s="69">
        <f t="shared" si="106"/>
        <v>0</v>
      </c>
      <c r="Y636" s="46">
        <f t="shared" si="105"/>
        <v>0</v>
      </c>
    </row>
    <row r="637" spans="1:25" x14ac:dyDescent="0.25">
      <c r="A637" s="38">
        <v>19</v>
      </c>
      <c r="B637" s="38">
        <v>196119</v>
      </c>
      <c r="C637" s="32" t="s">
        <v>362</v>
      </c>
      <c r="D637" s="38"/>
      <c r="E637" s="15" t="s">
        <v>84</v>
      </c>
      <c r="F637" s="46">
        <v>2700000</v>
      </c>
      <c r="G637" s="46"/>
      <c r="H637" s="46">
        <v>0</v>
      </c>
      <c r="I637" s="46">
        <v>0</v>
      </c>
      <c r="J637" s="46">
        <v>2700000</v>
      </c>
      <c r="K637" s="46">
        <f t="shared" si="101"/>
        <v>2700000</v>
      </c>
      <c r="L637" s="25"/>
      <c r="M637" s="94">
        <f t="shared" si="102"/>
        <v>2700000</v>
      </c>
      <c r="N637" s="46">
        <f>+M637</f>
        <v>2700000</v>
      </c>
      <c r="O637" s="46">
        <f>+M637-N637</f>
        <v>0</v>
      </c>
      <c r="P637" s="46"/>
      <c r="Q637" s="46">
        <v>2700000</v>
      </c>
      <c r="R637" s="46">
        <f t="shared" si="108"/>
        <v>0</v>
      </c>
      <c r="S637" s="46">
        <f t="shared" si="108"/>
        <v>0</v>
      </c>
      <c r="T637" s="46">
        <f t="shared" si="104"/>
        <v>2700000</v>
      </c>
      <c r="U637" s="65"/>
      <c r="V637" s="69"/>
      <c r="W637" s="69">
        <f t="shared" si="106"/>
        <v>0</v>
      </c>
      <c r="Y637" s="46">
        <f t="shared" si="105"/>
        <v>0</v>
      </c>
    </row>
    <row r="638" spans="1:25" x14ac:dyDescent="0.25">
      <c r="B638" s="23"/>
      <c r="C638" s="22" t="s">
        <v>387</v>
      </c>
      <c r="D638" s="23"/>
      <c r="E638" s="22"/>
      <c r="F638" s="48">
        <f t="shared" ref="F638:K638" si="109">SUM(F619:F637)</f>
        <v>19609225.700000003</v>
      </c>
      <c r="G638" s="48">
        <f t="shared" si="109"/>
        <v>0</v>
      </c>
      <c r="H638" s="48">
        <f t="shared" si="109"/>
        <v>3007255</v>
      </c>
      <c r="I638" s="48">
        <f t="shared" si="109"/>
        <v>0</v>
      </c>
      <c r="J638" s="48">
        <f t="shared" si="109"/>
        <v>11754565.379999999</v>
      </c>
      <c r="K638" s="48">
        <f t="shared" si="109"/>
        <v>19609225.700000003</v>
      </c>
      <c r="L638" s="22" t="s">
        <v>456</v>
      </c>
      <c r="M638" s="48">
        <f>SUM(M619:M637)</f>
        <v>19609225.700000003</v>
      </c>
      <c r="N638" s="48">
        <f>+N637+N636+N635+N634+N633+N630+N626+N623+N619</f>
        <v>11399999.869999999</v>
      </c>
      <c r="O638" s="48">
        <f>+O637+O636+O635+O634+O633+O630+O626+O623+O619</f>
        <v>0</v>
      </c>
      <c r="P638" s="48"/>
      <c r="Q638" s="48">
        <f>SUM(Q619:Q637)</f>
        <v>19609225.700000003</v>
      </c>
      <c r="R638" s="48">
        <f>SUM(R619:R637)</f>
        <v>3007255</v>
      </c>
      <c r="S638" s="48">
        <f>SUM(S619:S637)</f>
        <v>0</v>
      </c>
      <c r="T638" s="48">
        <f>SUM(T619:T637)</f>
        <v>19609225.700000003</v>
      </c>
      <c r="U638" s="64"/>
      <c r="W638" s="97"/>
      <c r="Y638" s="48">
        <f>SUM(Y619:Y637)</f>
        <v>0</v>
      </c>
    </row>
    <row r="639" spans="1:25" hidden="1" x14ac:dyDescent="0.25">
      <c r="B639" s="23"/>
      <c r="C639" s="31"/>
      <c r="D639" s="23"/>
      <c r="E639" s="22"/>
      <c r="F639" s="48"/>
      <c r="G639" s="48"/>
      <c r="H639" s="48"/>
      <c r="I639" s="48"/>
      <c r="J639" s="48"/>
      <c r="K639" s="48"/>
      <c r="L639" s="22"/>
      <c r="M639" s="48">
        <f>+M637+M636+M635+M634+M633+M632+M631+M630</f>
        <v>10655716.08</v>
      </c>
      <c r="N639" s="48"/>
      <c r="O639" s="48"/>
      <c r="P639" s="48"/>
      <c r="Q639" s="48"/>
      <c r="R639" s="48">
        <f>+R637+R636+R635+R634+R633+R632+R631+R630</f>
        <v>0</v>
      </c>
      <c r="S639" s="48">
        <f>+S637+S636+S635+S634+S633+S632+S631+S630</f>
        <v>0</v>
      </c>
      <c r="T639" s="48">
        <f>+T637+T636+T635+T634+T633+T632+T631+T630</f>
        <v>10655716.08</v>
      </c>
      <c r="U639" s="64"/>
      <c r="Y639" s="48">
        <f>+Y637+Y636+Y635+Y634+Y633+Y632+Y631+Y630</f>
        <v>0</v>
      </c>
    </row>
    <row r="640" spans="1:25" hidden="1" x14ac:dyDescent="0.25">
      <c r="B640" s="23"/>
      <c r="C640" s="31"/>
      <c r="D640" s="23"/>
      <c r="E640" s="22"/>
      <c r="F640" s="48"/>
      <c r="G640" s="48"/>
      <c r="H640" s="48"/>
      <c r="I640" s="48"/>
      <c r="J640" s="48"/>
      <c r="K640" s="48"/>
      <c r="L640" s="22"/>
      <c r="M640" s="48">
        <f>+M621+M622+M623+M624+M625+M626+M627+M628+M629</f>
        <v>8059225.8700000001</v>
      </c>
      <c r="N640" s="48"/>
      <c r="O640" s="48"/>
      <c r="P640" s="48"/>
      <c r="Q640" s="48"/>
      <c r="R640" s="48">
        <f>+R621+R622+R623+R624+R625+R626+R627+R628+R629</f>
        <v>2945496</v>
      </c>
      <c r="S640" s="48">
        <f>+S621+S622+S623+S624+S625+S626+S627+S628+S629</f>
        <v>0</v>
      </c>
      <c r="T640" s="48">
        <f>+T621+T622+T623+T624+T625+T626+T627+T628+T629</f>
        <v>8059225.8700000001</v>
      </c>
      <c r="U640" s="64"/>
      <c r="Y640" s="48">
        <f>+Y621+Y622+Y623+Y624+Y625+Y626+Y627+Y628+Y629</f>
        <v>0</v>
      </c>
    </row>
    <row r="641" spans="1:40" x14ac:dyDescent="0.25">
      <c r="B641" s="5"/>
    </row>
    <row r="642" spans="1:40" x14ac:dyDescent="0.25">
      <c r="A642" s="38">
        <v>1</v>
      </c>
      <c r="B642" s="38">
        <v>216101</v>
      </c>
      <c r="C642" s="30" t="s">
        <v>363</v>
      </c>
      <c r="D642" s="38">
        <v>6140</v>
      </c>
      <c r="E642" s="15" t="s">
        <v>84</v>
      </c>
      <c r="F642" s="46">
        <v>13086899.99</v>
      </c>
      <c r="G642" s="46"/>
      <c r="H642" s="46">
        <v>0</v>
      </c>
      <c r="I642" s="46">
        <v>0</v>
      </c>
      <c r="J642" s="46">
        <v>13086899.99</v>
      </c>
      <c r="K642" s="46">
        <f>+F642-I642</f>
        <v>13086899.99</v>
      </c>
      <c r="L642" s="25"/>
      <c r="M642" s="94">
        <f>+F642</f>
        <v>13086899.99</v>
      </c>
      <c r="N642" s="46">
        <v>13086899.99</v>
      </c>
      <c r="O642" s="46">
        <f>+M642-N642</f>
        <v>0</v>
      </c>
      <c r="P642" s="46"/>
      <c r="Q642" s="46">
        <f>+M642</f>
        <v>13086899.99</v>
      </c>
      <c r="R642" s="46">
        <f>+H642</f>
        <v>0</v>
      </c>
      <c r="S642" s="46">
        <f>+I642</f>
        <v>0</v>
      </c>
      <c r="T642" s="46">
        <f>+M642-Y642-S642</f>
        <v>13086899.99</v>
      </c>
      <c r="U642" s="65"/>
      <c r="V642" s="69"/>
      <c r="W642" s="69"/>
      <c r="Y642" s="46">
        <f>+G642</f>
        <v>0</v>
      </c>
    </row>
    <row r="643" spans="1:40" x14ac:dyDescent="0.25">
      <c r="A643" s="38">
        <v>2</v>
      </c>
      <c r="B643" s="38">
        <v>216102</v>
      </c>
      <c r="C643" s="30" t="s">
        <v>364</v>
      </c>
      <c r="D643" s="38"/>
      <c r="E643" s="15" t="s">
        <v>84</v>
      </c>
      <c r="F643" s="46">
        <v>13100</v>
      </c>
      <c r="G643" s="46"/>
      <c r="H643" s="46">
        <v>0</v>
      </c>
      <c r="I643" s="46">
        <v>0</v>
      </c>
      <c r="J643" s="46">
        <v>13100</v>
      </c>
      <c r="K643" s="46">
        <f>+F643-I643</f>
        <v>13100</v>
      </c>
      <c r="L643" s="25"/>
      <c r="M643" s="46">
        <f>+F643</f>
        <v>13100</v>
      </c>
      <c r="N643" s="46"/>
      <c r="O643" s="46"/>
      <c r="P643" s="46"/>
      <c r="Q643" s="46">
        <f>+M643</f>
        <v>13100</v>
      </c>
      <c r="R643" s="46">
        <f>+H643</f>
        <v>0</v>
      </c>
      <c r="S643" s="46">
        <f>+I643</f>
        <v>0</v>
      </c>
      <c r="T643" s="46">
        <f>+M643-Y643-S643</f>
        <v>13100</v>
      </c>
      <c r="U643" s="65"/>
      <c r="V643" s="69"/>
      <c r="W643" s="69"/>
      <c r="Y643" s="46">
        <f>+G643</f>
        <v>0</v>
      </c>
    </row>
    <row r="644" spans="1:40" x14ac:dyDescent="0.25">
      <c r="B644" s="23"/>
      <c r="C644" s="22" t="s">
        <v>465</v>
      </c>
      <c r="D644" s="23"/>
      <c r="E644" s="22"/>
      <c r="F644" s="48">
        <f t="shared" ref="F644:K644" si="110">SUM(F642:F643)</f>
        <v>13099999.99</v>
      </c>
      <c r="G644" s="48">
        <f t="shared" si="110"/>
        <v>0</v>
      </c>
      <c r="H644" s="48">
        <f t="shared" si="110"/>
        <v>0</v>
      </c>
      <c r="I644" s="48">
        <f t="shared" si="110"/>
        <v>0</v>
      </c>
      <c r="J644" s="48">
        <f t="shared" si="110"/>
        <v>13099999.99</v>
      </c>
      <c r="K644" s="48">
        <f t="shared" si="110"/>
        <v>13099999.99</v>
      </c>
      <c r="L644" s="31" t="s">
        <v>456</v>
      </c>
      <c r="M644" s="50">
        <f>+M642+M643</f>
        <v>13099999.99</v>
      </c>
      <c r="N644" s="50"/>
      <c r="O644" s="50"/>
      <c r="P644" s="50"/>
      <c r="Q644" s="50">
        <f>SUM(Q642:Q643)</f>
        <v>13099999.99</v>
      </c>
      <c r="R644" s="50">
        <f>+R642+R643</f>
        <v>0</v>
      </c>
      <c r="S644" s="50">
        <f>+S642+S643</f>
        <v>0</v>
      </c>
      <c r="T644" s="48">
        <f>+T642+T643</f>
        <v>13099999.99</v>
      </c>
      <c r="U644" s="68"/>
      <c r="W644" s="97"/>
      <c r="Y644" s="50">
        <f>+Y642+Y643</f>
        <v>0</v>
      </c>
    </row>
    <row r="645" spans="1:40" x14ac:dyDescent="0.25">
      <c r="L645" s="29"/>
      <c r="M645" s="49"/>
      <c r="N645" s="49"/>
      <c r="O645" s="49"/>
      <c r="P645" s="49"/>
      <c r="Q645" s="49"/>
      <c r="R645" s="49"/>
      <c r="S645" s="49"/>
      <c r="T645" s="49"/>
      <c r="U645" s="67"/>
      <c r="Y645" s="49"/>
    </row>
    <row r="646" spans="1:40" x14ac:dyDescent="0.25">
      <c r="A646" s="38">
        <v>1</v>
      </c>
      <c r="B646" s="38">
        <v>135001</v>
      </c>
      <c r="C646" s="30" t="s">
        <v>229</v>
      </c>
      <c r="D646" s="38">
        <v>4420</v>
      </c>
      <c r="E646" s="15" t="s">
        <v>225</v>
      </c>
      <c r="F646" s="46">
        <v>131300</v>
      </c>
      <c r="G646" s="46"/>
      <c r="H646" s="46">
        <v>0</v>
      </c>
      <c r="I646" s="46">
        <v>131300</v>
      </c>
      <c r="J646" s="46">
        <v>0</v>
      </c>
      <c r="K646" s="46">
        <f>+F646-G646-I646</f>
        <v>0</v>
      </c>
      <c r="L646" s="25"/>
      <c r="M646" s="46">
        <f>+F646</f>
        <v>131300</v>
      </c>
      <c r="N646" s="46"/>
      <c r="O646" s="46"/>
      <c r="P646" s="46"/>
      <c r="Q646" s="46">
        <f>+M646</f>
        <v>131300</v>
      </c>
      <c r="R646" s="46">
        <f>+H646</f>
        <v>0</v>
      </c>
      <c r="S646" s="46">
        <f>+I646</f>
        <v>131300</v>
      </c>
      <c r="T646" s="46">
        <f>+M646-Y646-S646</f>
        <v>0</v>
      </c>
      <c r="U646" s="65"/>
      <c r="V646" s="69"/>
      <c r="W646" s="69"/>
      <c r="Y646" s="46">
        <f>+G646</f>
        <v>0</v>
      </c>
    </row>
    <row r="647" spans="1:40" x14ac:dyDescent="0.25">
      <c r="B647" s="22"/>
      <c r="C647" s="22" t="s">
        <v>390</v>
      </c>
      <c r="D647" s="22"/>
      <c r="E647" s="22"/>
      <c r="F647" s="48">
        <f t="shared" ref="F647:K647" si="111">SUM(F646:F646)</f>
        <v>131300</v>
      </c>
      <c r="G647" s="48">
        <f t="shared" si="111"/>
        <v>0</v>
      </c>
      <c r="H647" s="48">
        <f t="shared" si="111"/>
        <v>0</v>
      </c>
      <c r="I647" s="48">
        <f t="shared" si="111"/>
        <v>131300</v>
      </c>
      <c r="J647" s="48">
        <f t="shared" si="111"/>
        <v>0</v>
      </c>
      <c r="K647" s="48">
        <f t="shared" si="111"/>
        <v>0</v>
      </c>
      <c r="L647" s="22"/>
      <c r="M647" s="48"/>
      <c r="N647" s="48"/>
      <c r="O647" s="48"/>
      <c r="P647" s="48"/>
      <c r="Q647" s="48">
        <f>SUM(Q646:Q646)</f>
        <v>131300</v>
      </c>
      <c r="R647" s="48"/>
      <c r="S647" s="48"/>
      <c r="T647" s="48"/>
      <c r="U647" s="64"/>
      <c r="Y647" s="48"/>
    </row>
    <row r="649" spans="1:40" x14ac:dyDescent="0.25">
      <c r="A649" s="38">
        <v>1</v>
      </c>
      <c r="B649" s="38">
        <v>136001</v>
      </c>
      <c r="C649" s="30" t="s">
        <v>284</v>
      </c>
      <c r="D649" s="38">
        <v>4420</v>
      </c>
      <c r="E649" s="15" t="s">
        <v>225</v>
      </c>
      <c r="F649" s="46">
        <v>114500</v>
      </c>
      <c r="G649" s="46"/>
      <c r="H649" s="46">
        <v>0</v>
      </c>
      <c r="I649" s="46">
        <v>114500</v>
      </c>
      <c r="J649" s="46">
        <v>0</v>
      </c>
      <c r="K649" s="46">
        <f>+F649-G649-I649</f>
        <v>0</v>
      </c>
      <c r="L649" s="25"/>
      <c r="M649" s="46">
        <f>+F649</f>
        <v>114500</v>
      </c>
      <c r="N649" s="46"/>
      <c r="O649" s="46"/>
      <c r="P649" s="46"/>
      <c r="Q649" s="46">
        <f>+M649</f>
        <v>114500</v>
      </c>
      <c r="R649" s="46">
        <f t="shared" ref="R649:S651" si="112">+H649</f>
        <v>0</v>
      </c>
      <c r="S649" s="46">
        <f t="shared" si="112"/>
        <v>114500</v>
      </c>
      <c r="T649" s="46">
        <f>+M649-Y649-S649</f>
        <v>0</v>
      </c>
      <c r="U649" s="65"/>
      <c r="V649" s="69"/>
      <c r="W649" s="69"/>
      <c r="Y649" s="46">
        <f>+G649</f>
        <v>0</v>
      </c>
    </row>
    <row r="650" spans="1:40" ht="24.75" x14ac:dyDescent="0.25">
      <c r="A650" s="38">
        <v>2</v>
      </c>
      <c r="B650" s="38">
        <v>136250</v>
      </c>
      <c r="C650" s="32" t="s">
        <v>414</v>
      </c>
      <c r="D650" s="38">
        <v>6140</v>
      </c>
      <c r="E650" s="15" t="s">
        <v>84</v>
      </c>
      <c r="F650" s="46">
        <v>524515.36</v>
      </c>
      <c r="G650" s="46">
        <v>127181.62</v>
      </c>
      <c r="H650" s="46">
        <v>0</v>
      </c>
      <c r="I650" s="46">
        <v>0</v>
      </c>
      <c r="J650" s="46">
        <v>524515.36</v>
      </c>
      <c r="K650" s="46">
        <f>+F650-G650-I650</f>
        <v>397333.74</v>
      </c>
      <c r="L650" s="25"/>
      <c r="M650" s="46">
        <f>+F650</f>
        <v>524515.36</v>
      </c>
      <c r="N650" s="60">
        <v>426938.73</v>
      </c>
      <c r="O650" s="46"/>
      <c r="P650" s="46"/>
      <c r="Q650" s="46">
        <f>+M650</f>
        <v>524515.36</v>
      </c>
      <c r="R650" s="46">
        <f t="shared" si="112"/>
        <v>0</v>
      </c>
      <c r="S650" s="46">
        <f t="shared" si="112"/>
        <v>0</v>
      </c>
      <c r="T650" s="46">
        <f>+M650-S650</f>
        <v>524515.36</v>
      </c>
      <c r="U650" s="65"/>
      <c r="V650" s="69">
        <v>0.37</v>
      </c>
      <c r="W650" s="69">
        <v>0</v>
      </c>
      <c r="Y650" s="46">
        <f>+G650</f>
        <v>127181.62</v>
      </c>
    </row>
    <row r="651" spans="1:40" ht="24.75" x14ac:dyDescent="0.25">
      <c r="A651" s="38">
        <v>3</v>
      </c>
      <c r="B651" s="38">
        <v>136251</v>
      </c>
      <c r="C651" s="32" t="s">
        <v>413</v>
      </c>
      <c r="D651" s="38"/>
      <c r="E651" s="15" t="s">
        <v>84</v>
      </c>
      <c r="F651" s="46">
        <v>849861.93</v>
      </c>
      <c r="G651" s="46">
        <v>220175.8</v>
      </c>
      <c r="H651" s="46">
        <v>0</v>
      </c>
      <c r="I651" s="46">
        <v>0</v>
      </c>
      <c r="J651" s="46">
        <v>849861.93</v>
      </c>
      <c r="K651" s="46">
        <f>+F651-G651-I651</f>
        <v>629686.13000000012</v>
      </c>
      <c r="L651" s="25"/>
      <c r="M651" s="46">
        <f>+F651</f>
        <v>849861.93</v>
      </c>
      <c r="N651" s="60">
        <v>733919.29</v>
      </c>
      <c r="O651" s="46"/>
      <c r="P651" s="46"/>
      <c r="Q651" s="46">
        <f>+M651</f>
        <v>849861.93</v>
      </c>
      <c r="R651" s="46">
        <f t="shared" si="112"/>
        <v>0</v>
      </c>
      <c r="S651" s="46">
        <f t="shared" si="112"/>
        <v>0</v>
      </c>
      <c r="T651" s="46">
        <f>+M651-S651</f>
        <v>849861.93</v>
      </c>
      <c r="U651" s="65"/>
      <c r="V651" s="69">
        <v>0.56000000000000005</v>
      </c>
      <c r="W651" s="69">
        <v>0</v>
      </c>
      <c r="Y651" s="46">
        <f>+G651</f>
        <v>220175.8</v>
      </c>
    </row>
    <row r="652" spans="1:40" x14ac:dyDescent="0.25">
      <c r="B652" s="23"/>
      <c r="C652" s="22" t="s">
        <v>391</v>
      </c>
      <c r="D652" s="23"/>
      <c r="E652" s="22"/>
      <c r="F652" s="48">
        <f t="shared" ref="F652:K652" si="113">SUM(F649:F651)</f>
        <v>1488877.29</v>
      </c>
      <c r="G652" s="48">
        <f t="shared" si="113"/>
        <v>347357.42</v>
      </c>
      <c r="H652" s="48">
        <f t="shared" si="113"/>
        <v>0</v>
      </c>
      <c r="I652" s="48">
        <f t="shared" si="113"/>
        <v>114500</v>
      </c>
      <c r="J652" s="48">
        <f t="shared" si="113"/>
        <v>1374377.29</v>
      </c>
      <c r="K652" s="48">
        <f t="shared" si="113"/>
        <v>1027019.8700000001</v>
      </c>
      <c r="L652" s="22"/>
      <c r="M652" s="50">
        <f>+M651+M650+M649</f>
        <v>1488877.29</v>
      </c>
      <c r="N652" s="50"/>
      <c r="O652" s="50"/>
      <c r="P652" s="50"/>
      <c r="Q652" s="50">
        <f>SUM(Q649:Q651)</f>
        <v>1488877.29</v>
      </c>
      <c r="R652" s="50">
        <f>+R651+R650+R649</f>
        <v>0</v>
      </c>
      <c r="S652" s="50">
        <f>+S651+S650+S649</f>
        <v>114500</v>
      </c>
      <c r="T652" s="50">
        <f>+T651+T650+T649</f>
        <v>1374377.29</v>
      </c>
      <c r="U652" s="68"/>
      <c r="Y652" s="50">
        <f>+Y651+Y650+Y649</f>
        <v>347357.42</v>
      </c>
    </row>
    <row r="653" spans="1:40" hidden="1" x14ac:dyDescent="0.25">
      <c r="M653" s="43">
        <f>+M651+M650</f>
        <v>1374377.29</v>
      </c>
      <c r="R653" s="43">
        <f>+R651+R650</f>
        <v>0</v>
      </c>
      <c r="S653" s="43">
        <f>+S651+S650</f>
        <v>0</v>
      </c>
      <c r="T653" s="43">
        <f>+T651+T650</f>
        <v>1374377.29</v>
      </c>
      <c r="Y653" s="43">
        <f>+Y651+Y650</f>
        <v>347357.42</v>
      </c>
    </row>
    <row r="654" spans="1:40" s="100" customFormat="1" x14ac:dyDescent="0.25">
      <c r="A654" s="98"/>
      <c r="B654" s="98"/>
      <c r="C654" s="99" t="s">
        <v>443</v>
      </c>
      <c r="D654" s="98"/>
      <c r="F654" s="101"/>
      <c r="G654" s="101"/>
      <c r="H654" s="101"/>
      <c r="I654" s="101"/>
      <c r="J654" s="101"/>
      <c r="K654" s="101"/>
      <c r="M654" s="101">
        <f>+M652+M647+M644+M638+M616+M606+M580+M570+M558+M546+M512+M383</f>
        <v>162966432.76999998</v>
      </c>
      <c r="N654" s="101">
        <f t="shared" ref="N654:T654" si="114">+N652+N647+N644+N638+N616+N606+N580+N570+N558+N546+N512+N383</f>
        <v>142175617.17999998</v>
      </c>
      <c r="O654" s="101">
        <f t="shared" si="114"/>
        <v>2007287.7799999998</v>
      </c>
      <c r="P654" s="101">
        <f t="shared" si="114"/>
        <v>0</v>
      </c>
      <c r="Q654" s="101">
        <f t="shared" si="114"/>
        <v>163097732.76999998</v>
      </c>
      <c r="R654" s="101">
        <f t="shared" si="114"/>
        <v>8008193.6600000001</v>
      </c>
      <c r="S654" s="101">
        <f t="shared" si="114"/>
        <v>22188473.899999999</v>
      </c>
      <c r="T654" s="101">
        <f t="shared" si="114"/>
        <v>140777958.87</v>
      </c>
      <c r="U654" s="101"/>
      <c r="V654" s="102"/>
      <c r="W654" s="102"/>
      <c r="Y654" s="101">
        <f>+Y652+Y647+Y644+Y638+Y616+Y606+Y580+Y570+Y558+Y546+Y512+Y383</f>
        <v>24625323.409999996</v>
      </c>
      <c r="Z654" s="107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</row>
  </sheetData>
  <mergeCells count="3">
    <mergeCell ref="A2:Y2"/>
    <mergeCell ref="A3:Y3"/>
    <mergeCell ref="A4:Y4"/>
  </mergeCells>
  <pageMargins left="0.70866141732283472" right="0.70866141732283472" top="0.74803149606299213" bottom="0.74803149606299213" header="0.31496062992125984" footer="0.31496062992125984"/>
  <pageSetup scale="85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4" tint="-0.249977111117893"/>
  </sheetPr>
  <dimension ref="G4:M15"/>
  <sheetViews>
    <sheetView workbookViewId="0">
      <selection activeCell="I4" sqref="I4"/>
    </sheetView>
  </sheetViews>
  <sheetFormatPr baseColWidth="10" defaultRowHeight="15" x14ac:dyDescent="0.25"/>
  <cols>
    <col min="11" max="11" width="12" bestFit="1" customWidth="1"/>
    <col min="13" max="13" width="13.140625" style="4" bestFit="1" customWidth="1"/>
  </cols>
  <sheetData>
    <row r="4" spans="7:13" x14ac:dyDescent="0.25">
      <c r="I4">
        <v>2331107.04</v>
      </c>
      <c r="J4">
        <v>177604.31</v>
      </c>
      <c r="K4">
        <v>251291</v>
      </c>
      <c r="L4">
        <v>426930.84</v>
      </c>
      <c r="M4" s="4">
        <v>4158604.15</v>
      </c>
    </row>
    <row r="5" spans="7:13" x14ac:dyDescent="0.25">
      <c r="G5">
        <v>266399.86</v>
      </c>
      <c r="I5">
        <f>+I4*1.16</f>
        <v>2704084.1664</v>
      </c>
      <c r="J5">
        <f>+J4*1.16</f>
        <v>206020.99959999998</v>
      </c>
      <c r="K5">
        <f>+K4*1.16</f>
        <v>291497.56</v>
      </c>
      <c r="L5">
        <f>+L4*1.16</f>
        <v>495239.77439999999</v>
      </c>
      <c r="M5" s="4">
        <f>+M4*1.16</f>
        <v>4823980.8139999993</v>
      </c>
    </row>
    <row r="6" spans="7:13" x14ac:dyDescent="0.25">
      <c r="G6">
        <v>135142.87</v>
      </c>
      <c r="I6">
        <f>+I5/2</f>
        <v>1352042.0832</v>
      </c>
      <c r="J6">
        <f>+J5*0.3</f>
        <v>61806.299879999991</v>
      </c>
      <c r="K6">
        <f>+K5*0.3</f>
        <v>87449.267999999996</v>
      </c>
      <c r="L6">
        <f>+L5*0.3</f>
        <v>148571.93231999999</v>
      </c>
      <c r="M6" s="4">
        <f>+M5/2</f>
        <v>2411990.4069999997</v>
      </c>
    </row>
    <row r="7" spans="7:13" x14ac:dyDescent="0.25">
      <c r="G7">
        <v>72230.34</v>
      </c>
      <c r="I7">
        <f>+I4*0.005</f>
        <v>11655.5352</v>
      </c>
      <c r="J7">
        <f>+J4*0.025</f>
        <v>4440.1077500000001</v>
      </c>
      <c r="K7">
        <f>+K4*0.005</f>
        <v>1256.4549999999999</v>
      </c>
      <c r="L7">
        <f>+L4*0.005</f>
        <v>2134.6541999999999</v>
      </c>
      <c r="M7" s="4">
        <f>+M4*0.005</f>
        <v>20793.02075</v>
      </c>
    </row>
    <row r="8" spans="7:13" x14ac:dyDescent="0.25">
      <c r="G8">
        <f>+G5-G6-G7</f>
        <v>59026.649999999994</v>
      </c>
      <c r="I8">
        <f>+I7</f>
        <v>11655.5352</v>
      </c>
      <c r="J8">
        <f>+J5-J6-J7</f>
        <v>139774.59196999998</v>
      </c>
      <c r="K8">
        <f>+K7</f>
        <v>1256.4549999999999</v>
      </c>
      <c r="L8">
        <f>+L5-L6-L7</f>
        <v>344533.18787999998</v>
      </c>
      <c r="M8" s="4">
        <f>+M5-M6-M7</f>
        <v>2391197.3862499995</v>
      </c>
    </row>
    <row r="9" spans="7:13" x14ac:dyDescent="0.25">
      <c r="I9">
        <f>+I5-I6-I7-I8</f>
        <v>1328731.0127999999</v>
      </c>
      <c r="K9">
        <f>+K5-K6-K7-K8</f>
        <v>201535.38200000004</v>
      </c>
    </row>
    <row r="11" spans="7:13" x14ac:dyDescent="0.25">
      <c r="K11">
        <v>135416.46</v>
      </c>
    </row>
    <row r="12" spans="7:13" x14ac:dyDescent="0.25">
      <c r="K12">
        <f>+K11*1.16</f>
        <v>157083.09359999999</v>
      </c>
    </row>
    <row r="13" spans="7:13" x14ac:dyDescent="0.25">
      <c r="K13">
        <f>+K11*0.005</f>
        <v>677.08229999999992</v>
      </c>
    </row>
    <row r="14" spans="7:13" x14ac:dyDescent="0.25">
      <c r="K14">
        <f>+K13</f>
        <v>677.08229999999992</v>
      </c>
    </row>
    <row r="15" spans="7:13" x14ac:dyDescent="0.25">
      <c r="K15" s="4">
        <f>+K12-K13-K14</f>
        <v>155728.92899999997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9"/>
  <sheetViews>
    <sheetView topLeftCell="A14" workbookViewId="0">
      <selection activeCell="H26" sqref="H26"/>
    </sheetView>
  </sheetViews>
  <sheetFormatPr baseColWidth="10" defaultRowHeight="15" x14ac:dyDescent="0.25"/>
  <cols>
    <col min="1" max="1" width="3.5703125" bestFit="1" customWidth="1"/>
    <col min="2" max="2" width="11" bestFit="1" customWidth="1"/>
    <col min="3" max="3" width="45.28515625" customWidth="1"/>
    <col min="4" max="4" width="14.140625" style="4" bestFit="1" customWidth="1"/>
  </cols>
  <sheetData>
    <row r="1" spans="1:5" x14ac:dyDescent="0.25">
      <c r="A1" s="234" t="s">
        <v>453</v>
      </c>
      <c r="B1" s="235" t="s">
        <v>523</v>
      </c>
      <c r="C1" s="235" t="s">
        <v>524</v>
      </c>
      <c r="D1" s="235" t="s">
        <v>960</v>
      </c>
    </row>
    <row r="2" spans="1:5" x14ac:dyDescent="0.25">
      <c r="A2" s="231">
        <v>1</v>
      </c>
      <c r="B2" s="232">
        <v>623945</v>
      </c>
      <c r="C2" s="232" t="s">
        <v>551</v>
      </c>
      <c r="D2" s="236">
        <v>510190.02999999991</v>
      </c>
      <c r="E2">
        <v>1</v>
      </c>
    </row>
    <row r="3" spans="1:5" x14ac:dyDescent="0.25">
      <c r="A3" s="231">
        <v>2</v>
      </c>
      <c r="B3" s="232">
        <v>623936</v>
      </c>
      <c r="C3" s="232" t="s">
        <v>554</v>
      </c>
      <c r="D3" s="236">
        <v>1332399.3899999999</v>
      </c>
      <c r="E3">
        <v>2</v>
      </c>
    </row>
    <row r="4" spans="1:5" x14ac:dyDescent="0.25">
      <c r="A4" s="231">
        <v>4</v>
      </c>
      <c r="B4" s="232">
        <v>623094</v>
      </c>
      <c r="C4" s="232" t="s">
        <v>545</v>
      </c>
      <c r="D4" s="236">
        <v>55617.270000000019</v>
      </c>
      <c r="E4">
        <v>3</v>
      </c>
    </row>
    <row r="5" spans="1:5" x14ac:dyDescent="0.25">
      <c r="A5" s="231">
        <v>5</v>
      </c>
      <c r="B5" s="232">
        <v>623002</v>
      </c>
      <c r="C5" s="232" t="s">
        <v>546</v>
      </c>
      <c r="D5" s="236">
        <v>4.4200000001583248</v>
      </c>
      <c r="E5" s="5">
        <v>4</v>
      </c>
    </row>
    <row r="6" spans="1:5" ht="24.75" x14ac:dyDescent="0.25">
      <c r="A6" s="231">
        <v>6</v>
      </c>
      <c r="B6" s="232">
        <v>623903</v>
      </c>
      <c r="C6" s="232" t="s">
        <v>552</v>
      </c>
      <c r="D6" s="236">
        <v>88623.180000000168</v>
      </c>
      <c r="E6" s="5">
        <v>5</v>
      </c>
    </row>
    <row r="7" spans="1:5" x14ac:dyDescent="0.25">
      <c r="A7" s="231">
        <v>7</v>
      </c>
      <c r="B7" s="232">
        <v>623904</v>
      </c>
      <c r="C7" s="232" t="s">
        <v>553</v>
      </c>
      <c r="D7" s="236">
        <v>334107.90000000014</v>
      </c>
      <c r="E7" s="5">
        <v>6</v>
      </c>
    </row>
    <row r="8" spans="1:5" ht="24.75" x14ac:dyDescent="0.25">
      <c r="A8" s="231">
        <v>9</v>
      </c>
      <c r="B8" s="232">
        <v>623939</v>
      </c>
      <c r="C8" s="232" t="s">
        <v>547</v>
      </c>
      <c r="D8" s="236">
        <v>219435.54999999996</v>
      </c>
      <c r="E8" s="5">
        <v>7</v>
      </c>
    </row>
    <row r="9" spans="1:5" ht="24.75" x14ac:dyDescent="0.25">
      <c r="A9" s="231">
        <v>10</v>
      </c>
      <c r="B9" s="232">
        <v>623001</v>
      </c>
      <c r="C9" s="232" t="s">
        <v>557</v>
      </c>
      <c r="D9" s="236">
        <v>2209.0999999999767</v>
      </c>
      <c r="E9" s="5">
        <v>8</v>
      </c>
    </row>
    <row r="10" spans="1:5" ht="24.75" x14ac:dyDescent="0.25">
      <c r="A10" s="231">
        <v>11</v>
      </c>
      <c r="B10" s="232">
        <v>623905</v>
      </c>
      <c r="C10" s="232" t="s">
        <v>721</v>
      </c>
      <c r="D10" s="236">
        <v>663.35000000009313</v>
      </c>
      <c r="E10" s="5">
        <v>9</v>
      </c>
    </row>
    <row r="11" spans="1:5" ht="24.75" x14ac:dyDescent="0.25">
      <c r="A11" s="231">
        <v>12</v>
      </c>
      <c r="B11" s="232">
        <v>623946</v>
      </c>
      <c r="C11" s="232" t="s">
        <v>722</v>
      </c>
      <c r="D11" s="236">
        <v>46662.770000000019</v>
      </c>
      <c r="E11" s="5">
        <v>10</v>
      </c>
    </row>
    <row r="12" spans="1:5" x14ac:dyDescent="0.25">
      <c r="A12" s="231">
        <v>13</v>
      </c>
      <c r="B12" s="232">
        <v>623095</v>
      </c>
      <c r="C12" s="232" t="s">
        <v>555</v>
      </c>
      <c r="D12" s="236">
        <v>323110.00999999989</v>
      </c>
      <c r="E12" s="5">
        <v>11</v>
      </c>
    </row>
    <row r="13" spans="1:5" x14ac:dyDescent="0.25">
      <c r="A13" s="231">
        <v>14</v>
      </c>
      <c r="B13" s="232">
        <v>623906</v>
      </c>
      <c r="C13" s="232" t="s">
        <v>548</v>
      </c>
      <c r="D13" s="236">
        <v>564297.83000000019</v>
      </c>
      <c r="E13" s="5">
        <v>12</v>
      </c>
    </row>
    <row r="14" spans="1:5" x14ac:dyDescent="0.25">
      <c r="A14" s="231">
        <v>15</v>
      </c>
      <c r="B14" s="232">
        <v>623012</v>
      </c>
      <c r="C14" s="232" t="s">
        <v>559</v>
      </c>
      <c r="D14" s="236">
        <v>9835851.5299999993</v>
      </c>
      <c r="E14" s="5">
        <v>13</v>
      </c>
    </row>
    <row r="15" spans="1:5" x14ac:dyDescent="0.25">
      <c r="A15" s="231">
        <v>16</v>
      </c>
      <c r="B15" s="232">
        <v>623907</v>
      </c>
      <c r="C15" s="232" t="s">
        <v>560</v>
      </c>
      <c r="D15" s="236">
        <v>565754.83000000007</v>
      </c>
      <c r="E15" s="5">
        <v>14</v>
      </c>
    </row>
    <row r="16" spans="1:5" ht="24.75" x14ac:dyDescent="0.25">
      <c r="A16" s="231">
        <v>17</v>
      </c>
      <c r="B16" s="232">
        <v>623013</v>
      </c>
      <c r="C16" s="232" t="s">
        <v>561</v>
      </c>
      <c r="D16" s="236">
        <v>18756.99000000026</v>
      </c>
      <c r="E16" s="5">
        <v>15</v>
      </c>
    </row>
    <row r="17" spans="1:5" ht="24.75" x14ac:dyDescent="0.25">
      <c r="A17" s="231">
        <v>18</v>
      </c>
      <c r="B17" s="232">
        <v>623902</v>
      </c>
      <c r="C17" s="232" t="s">
        <v>727</v>
      </c>
      <c r="D17" s="236">
        <v>69369.090000000084</v>
      </c>
      <c r="E17" s="5">
        <v>16</v>
      </c>
    </row>
    <row r="18" spans="1:5" x14ac:dyDescent="0.25">
      <c r="A18" s="237"/>
      <c r="B18" s="238"/>
      <c r="C18" s="238" t="s">
        <v>961</v>
      </c>
      <c r="D18" s="236"/>
    </row>
    <row r="19" spans="1:5" x14ac:dyDescent="0.25">
      <c r="A19" s="234" t="s">
        <v>453</v>
      </c>
      <c r="B19" s="235" t="s">
        <v>523</v>
      </c>
      <c r="C19" s="235" t="s">
        <v>524</v>
      </c>
      <c r="D19" s="235" t="s">
        <v>960</v>
      </c>
    </row>
    <row r="20" spans="1:5" x14ac:dyDescent="0.25">
      <c r="A20" s="231">
        <v>1</v>
      </c>
      <c r="B20" s="232">
        <v>623496</v>
      </c>
      <c r="C20" s="233" t="s">
        <v>537</v>
      </c>
      <c r="D20" s="236">
        <v>7988953.5</v>
      </c>
      <c r="E20">
        <v>17</v>
      </c>
    </row>
    <row r="21" spans="1:5" x14ac:dyDescent="0.25">
      <c r="A21" s="231">
        <v>2</v>
      </c>
      <c r="B21" s="232">
        <v>623457</v>
      </c>
      <c r="C21" s="233" t="s">
        <v>538</v>
      </c>
      <c r="D21" s="236">
        <v>7.0000000298023224E-2</v>
      </c>
      <c r="E21">
        <v>18</v>
      </c>
    </row>
    <row r="22" spans="1:5" ht="36" x14ac:dyDescent="0.25">
      <c r="A22" s="231">
        <v>3</v>
      </c>
      <c r="B22" s="232">
        <v>623453</v>
      </c>
      <c r="C22" s="233" t="s">
        <v>959</v>
      </c>
      <c r="D22" s="236">
        <v>49744.090000000317</v>
      </c>
      <c r="E22">
        <v>19</v>
      </c>
    </row>
    <row r="23" spans="1:5" ht="24" x14ac:dyDescent="0.25">
      <c r="A23" s="231">
        <v>4</v>
      </c>
      <c r="B23" s="232">
        <v>623451</v>
      </c>
      <c r="C23" s="233" t="s">
        <v>539</v>
      </c>
      <c r="D23" s="236">
        <v>231415.69000000041</v>
      </c>
      <c r="E23" s="5">
        <v>20</v>
      </c>
    </row>
    <row r="24" spans="1:5" x14ac:dyDescent="0.25">
      <c r="A24" s="231">
        <v>5</v>
      </c>
      <c r="B24" s="232">
        <v>623455</v>
      </c>
      <c r="C24" s="233" t="s">
        <v>540</v>
      </c>
      <c r="D24" s="236">
        <v>908508.82</v>
      </c>
      <c r="E24" s="5">
        <v>21</v>
      </c>
    </row>
    <row r="25" spans="1:5" ht="24" x14ac:dyDescent="0.25">
      <c r="A25" s="231">
        <v>6</v>
      </c>
      <c r="B25" s="232">
        <v>623454</v>
      </c>
      <c r="C25" s="233" t="s">
        <v>541</v>
      </c>
      <c r="D25" s="236">
        <v>873109.86000000034</v>
      </c>
      <c r="E25" s="5">
        <v>22</v>
      </c>
    </row>
    <row r="26" spans="1:5" x14ac:dyDescent="0.25">
      <c r="A26" s="231">
        <v>7</v>
      </c>
      <c r="B26" s="232">
        <v>623456</v>
      </c>
      <c r="C26" s="233" t="s">
        <v>542</v>
      </c>
      <c r="D26" s="236">
        <v>427627.15000000008</v>
      </c>
      <c r="E26" s="5">
        <v>23</v>
      </c>
    </row>
    <row r="27" spans="1:5" x14ac:dyDescent="0.25">
      <c r="A27" s="231">
        <v>8</v>
      </c>
      <c r="B27" s="232">
        <v>623452</v>
      </c>
      <c r="C27" s="233" t="s">
        <v>543</v>
      </c>
      <c r="D27" s="236">
        <v>41635.520000000019</v>
      </c>
      <c r="E27" s="5">
        <v>24</v>
      </c>
    </row>
    <row r="28" spans="1:5" x14ac:dyDescent="0.25">
      <c r="A28" s="231">
        <v>9</v>
      </c>
      <c r="B28" s="232">
        <v>623535</v>
      </c>
      <c r="C28" s="233" t="s">
        <v>544</v>
      </c>
      <c r="D28" s="236">
        <v>11322550.350000001</v>
      </c>
      <c r="E28" s="5">
        <v>25</v>
      </c>
    </row>
    <row r="29" spans="1:5" x14ac:dyDescent="0.25">
      <c r="A29" s="231"/>
      <c r="B29" s="30"/>
      <c r="C29" s="238" t="s">
        <v>962</v>
      </c>
      <c r="D29" s="23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4" tint="-0.249977111117893"/>
    <pageSetUpPr fitToPage="1"/>
  </sheetPr>
  <dimension ref="A1:I31"/>
  <sheetViews>
    <sheetView workbookViewId="0">
      <selection activeCell="A2" sqref="A2:I31"/>
    </sheetView>
  </sheetViews>
  <sheetFormatPr baseColWidth="10" defaultRowHeight="15" x14ac:dyDescent="0.25"/>
  <cols>
    <col min="1" max="1" width="4.140625" bestFit="1" customWidth="1"/>
    <col min="2" max="2" width="51.42578125" customWidth="1"/>
    <col min="3" max="3" width="9.5703125" bestFit="1" customWidth="1"/>
    <col min="4" max="4" width="8" bestFit="1" customWidth="1"/>
    <col min="5" max="5" width="10.7109375" bestFit="1" customWidth="1"/>
    <col min="6" max="6" width="21.5703125" bestFit="1" customWidth="1"/>
    <col min="7" max="7" width="20.5703125" bestFit="1" customWidth="1"/>
    <col min="8" max="8" width="14" bestFit="1" customWidth="1"/>
    <col min="9" max="9" width="13" bestFit="1" customWidth="1"/>
  </cols>
  <sheetData>
    <row r="1" spans="1:9" ht="15.75" thickBot="1" x14ac:dyDescent="0.3"/>
    <row r="2" spans="1:9" ht="15.75" thickBot="1" x14ac:dyDescent="0.3">
      <c r="A2" s="326" t="s">
        <v>833</v>
      </c>
      <c r="B2" s="327"/>
      <c r="C2" s="327"/>
      <c r="D2" s="327"/>
      <c r="E2" s="327"/>
      <c r="F2" s="327"/>
      <c r="G2" s="327"/>
      <c r="H2" s="327"/>
      <c r="I2" s="328"/>
    </row>
    <row r="3" spans="1:9" ht="15.75" thickBot="1" x14ac:dyDescent="0.3">
      <c r="A3" s="226" t="s">
        <v>453</v>
      </c>
      <c r="B3" s="219" t="s">
        <v>834</v>
      </c>
      <c r="C3" s="219" t="s">
        <v>835</v>
      </c>
      <c r="D3" s="219" t="s">
        <v>836</v>
      </c>
      <c r="E3" s="219" t="s">
        <v>837</v>
      </c>
      <c r="F3" s="219" t="s">
        <v>838</v>
      </c>
      <c r="G3" s="219" t="s">
        <v>839</v>
      </c>
      <c r="H3" s="219" t="s">
        <v>840</v>
      </c>
      <c r="I3" s="227" t="s">
        <v>841</v>
      </c>
    </row>
    <row r="4" spans="1:9" ht="30.75" thickBot="1" x14ac:dyDescent="0.3">
      <c r="A4" s="228">
        <v>1</v>
      </c>
      <c r="B4" s="220" t="s">
        <v>842</v>
      </c>
      <c r="C4" s="221">
        <v>3</v>
      </c>
      <c r="D4" s="222" t="s">
        <v>441</v>
      </c>
      <c r="E4" s="220" t="s">
        <v>708</v>
      </c>
      <c r="F4" s="221" t="s">
        <v>843</v>
      </c>
      <c r="G4" s="220" t="s">
        <v>844</v>
      </c>
      <c r="H4" s="220" t="s">
        <v>845</v>
      </c>
      <c r="I4" s="220" t="s">
        <v>846</v>
      </c>
    </row>
    <row r="5" spans="1:9" ht="15.75" thickBot="1" x14ac:dyDescent="0.3">
      <c r="A5" s="228">
        <v>2</v>
      </c>
      <c r="B5" s="220" t="s">
        <v>496</v>
      </c>
      <c r="C5" s="221">
        <v>3</v>
      </c>
      <c r="D5" s="222" t="s">
        <v>441</v>
      </c>
      <c r="E5" s="220" t="s">
        <v>704</v>
      </c>
      <c r="F5" s="221" t="s">
        <v>847</v>
      </c>
      <c r="G5" s="220" t="s">
        <v>848</v>
      </c>
      <c r="H5" s="220" t="s">
        <v>849</v>
      </c>
      <c r="I5" s="220" t="s">
        <v>850</v>
      </c>
    </row>
    <row r="6" spans="1:9" ht="30.75" thickBot="1" x14ac:dyDescent="0.3">
      <c r="A6" s="228">
        <v>3</v>
      </c>
      <c r="B6" s="220" t="s">
        <v>497</v>
      </c>
      <c r="C6" s="221">
        <v>3</v>
      </c>
      <c r="D6" s="222" t="s">
        <v>441</v>
      </c>
      <c r="E6" s="220" t="s">
        <v>705</v>
      </c>
      <c r="F6" s="221" t="s">
        <v>851</v>
      </c>
      <c r="G6" s="220" t="s">
        <v>852</v>
      </c>
      <c r="H6" s="220" t="s">
        <v>853</v>
      </c>
      <c r="I6" s="220" t="s">
        <v>854</v>
      </c>
    </row>
    <row r="7" spans="1:9" ht="30.75" thickBot="1" x14ac:dyDescent="0.3">
      <c r="A7" s="228">
        <v>4</v>
      </c>
      <c r="B7" s="220" t="s">
        <v>855</v>
      </c>
      <c r="C7" s="221">
        <v>3</v>
      </c>
      <c r="D7" s="222" t="s">
        <v>441</v>
      </c>
      <c r="E7" s="220" t="s">
        <v>706</v>
      </c>
      <c r="F7" s="221" t="s">
        <v>856</v>
      </c>
      <c r="G7" s="220" t="s">
        <v>857</v>
      </c>
      <c r="H7" s="220" t="s">
        <v>858</v>
      </c>
      <c r="I7" s="220" t="s">
        <v>850</v>
      </c>
    </row>
    <row r="8" spans="1:9" ht="30.75" thickBot="1" x14ac:dyDescent="0.3">
      <c r="A8" s="228">
        <v>5</v>
      </c>
      <c r="B8" s="220" t="s">
        <v>498</v>
      </c>
      <c r="C8" s="221">
        <v>3</v>
      </c>
      <c r="D8" s="222" t="s">
        <v>441</v>
      </c>
      <c r="E8" s="220" t="s">
        <v>707</v>
      </c>
      <c r="F8" s="221" t="s">
        <v>859</v>
      </c>
      <c r="G8" s="220" t="s">
        <v>860</v>
      </c>
      <c r="H8" s="220" t="s">
        <v>861</v>
      </c>
      <c r="I8" s="220" t="s">
        <v>862</v>
      </c>
    </row>
    <row r="9" spans="1:9" ht="30.75" thickBot="1" x14ac:dyDescent="0.3">
      <c r="A9" s="228">
        <v>6</v>
      </c>
      <c r="B9" s="220" t="s">
        <v>513</v>
      </c>
      <c r="C9" s="221">
        <v>1</v>
      </c>
      <c r="D9" s="223" t="s">
        <v>863</v>
      </c>
      <c r="E9" s="220" t="s">
        <v>864</v>
      </c>
      <c r="F9" s="229" t="s">
        <v>865</v>
      </c>
      <c r="G9" s="220" t="s">
        <v>866</v>
      </c>
      <c r="H9" s="220" t="s">
        <v>867</v>
      </c>
      <c r="I9" s="220" t="s">
        <v>868</v>
      </c>
    </row>
    <row r="10" spans="1:9" ht="15.75" thickBot="1" x14ac:dyDescent="0.3">
      <c r="A10" s="228">
        <v>7</v>
      </c>
      <c r="B10" s="220" t="s">
        <v>512</v>
      </c>
      <c r="C10" s="221">
        <v>1</v>
      </c>
      <c r="D10" s="223" t="s">
        <v>863</v>
      </c>
      <c r="E10" s="220" t="s">
        <v>869</v>
      </c>
      <c r="F10" s="229" t="s">
        <v>870</v>
      </c>
      <c r="G10" s="220" t="s">
        <v>871</v>
      </c>
      <c r="H10" s="220" t="s">
        <v>872</v>
      </c>
      <c r="I10" s="220" t="s">
        <v>873</v>
      </c>
    </row>
    <row r="11" spans="1:9" ht="15.75" thickBot="1" x14ac:dyDescent="0.3">
      <c r="A11" s="228">
        <v>8</v>
      </c>
      <c r="B11" s="220" t="s">
        <v>511</v>
      </c>
      <c r="C11" s="221">
        <v>1</v>
      </c>
      <c r="D11" s="223" t="s">
        <v>863</v>
      </c>
      <c r="E11" s="220" t="s">
        <v>874</v>
      </c>
      <c r="F11" s="229" t="s">
        <v>875</v>
      </c>
      <c r="G11" s="220" t="s">
        <v>876</v>
      </c>
      <c r="H11" s="220" t="s">
        <v>877</v>
      </c>
      <c r="I11" s="220" t="s">
        <v>850</v>
      </c>
    </row>
    <row r="12" spans="1:9" ht="30.75" thickBot="1" x14ac:dyDescent="0.3">
      <c r="A12" s="228">
        <v>9</v>
      </c>
      <c r="B12" s="220" t="s">
        <v>506</v>
      </c>
      <c r="C12" s="221">
        <v>2</v>
      </c>
      <c r="D12" s="224" t="s">
        <v>863</v>
      </c>
      <c r="E12" s="220" t="s">
        <v>878</v>
      </c>
      <c r="F12" s="221" t="s">
        <v>879</v>
      </c>
      <c r="G12" s="220" t="s">
        <v>880</v>
      </c>
      <c r="H12" s="220" t="s">
        <v>881</v>
      </c>
      <c r="I12" s="220" t="s">
        <v>850</v>
      </c>
    </row>
    <row r="13" spans="1:9" ht="25.5" customHeight="1" x14ac:dyDescent="0.25">
      <c r="A13" s="329">
        <v>10</v>
      </c>
      <c r="B13" s="331" t="s">
        <v>882</v>
      </c>
      <c r="C13" s="329">
        <v>2</v>
      </c>
      <c r="D13" s="333" t="s">
        <v>863</v>
      </c>
      <c r="E13" s="335" t="s">
        <v>883</v>
      </c>
      <c r="F13" s="329" t="s">
        <v>884</v>
      </c>
      <c r="G13" s="335" t="s">
        <v>885</v>
      </c>
      <c r="H13" s="335" t="s">
        <v>886</v>
      </c>
      <c r="I13" s="335" t="s">
        <v>887</v>
      </c>
    </row>
    <row r="14" spans="1:9" ht="15.75" thickBot="1" x14ac:dyDescent="0.3">
      <c r="A14" s="330"/>
      <c r="B14" s="332"/>
      <c r="C14" s="330"/>
      <c r="D14" s="334"/>
      <c r="E14" s="336"/>
      <c r="F14" s="330"/>
      <c r="G14" s="336"/>
      <c r="H14" s="336"/>
      <c r="I14" s="336"/>
    </row>
    <row r="15" spans="1:9" ht="30.75" thickBot="1" x14ac:dyDescent="0.3">
      <c r="A15" s="228">
        <v>11</v>
      </c>
      <c r="B15" s="220" t="s">
        <v>509</v>
      </c>
      <c r="C15" s="221">
        <v>2</v>
      </c>
      <c r="D15" s="224" t="s">
        <v>863</v>
      </c>
      <c r="E15" s="220" t="s">
        <v>888</v>
      </c>
      <c r="F15" s="221" t="s">
        <v>889</v>
      </c>
      <c r="G15" s="220" t="s">
        <v>890</v>
      </c>
      <c r="H15" s="220" t="s">
        <v>891</v>
      </c>
      <c r="I15" s="220" t="s">
        <v>892</v>
      </c>
    </row>
    <row r="16" spans="1:9" ht="15.75" thickBot="1" x14ac:dyDescent="0.3">
      <c r="A16" s="228">
        <v>12</v>
      </c>
      <c r="B16" s="220" t="s">
        <v>503</v>
      </c>
      <c r="C16" s="221">
        <v>2</v>
      </c>
      <c r="D16" s="224" t="s">
        <v>863</v>
      </c>
      <c r="E16" s="220" t="s">
        <v>893</v>
      </c>
      <c r="F16" s="221" t="s">
        <v>894</v>
      </c>
      <c r="G16" s="220" t="s">
        <v>895</v>
      </c>
      <c r="H16" s="220" t="s">
        <v>896</v>
      </c>
      <c r="I16" s="220" t="s">
        <v>850</v>
      </c>
    </row>
    <row r="17" spans="1:9" ht="15.75" customHeight="1" x14ac:dyDescent="0.25">
      <c r="A17" s="329">
        <v>13</v>
      </c>
      <c r="B17" s="331" t="s">
        <v>897</v>
      </c>
      <c r="C17" s="329">
        <v>2</v>
      </c>
      <c r="D17" s="333" t="s">
        <v>863</v>
      </c>
      <c r="E17" s="335" t="s">
        <v>898</v>
      </c>
      <c r="F17" s="329" t="s">
        <v>847</v>
      </c>
      <c r="G17" s="335" t="s">
        <v>899</v>
      </c>
      <c r="H17" s="335" t="s">
        <v>900</v>
      </c>
      <c r="I17" s="335" t="s">
        <v>901</v>
      </c>
    </row>
    <row r="18" spans="1:9" ht="15.75" thickBot="1" x14ac:dyDescent="0.3">
      <c r="A18" s="330"/>
      <c r="B18" s="332"/>
      <c r="C18" s="330"/>
      <c r="D18" s="334"/>
      <c r="E18" s="336"/>
      <c r="F18" s="330"/>
      <c r="G18" s="336"/>
      <c r="H18" s="336"/>
      <c r="I18" s="336"/>
    </row>
    <row r="19" spans="1:9" ht="30.75" thickBot="1" x14ac:dyDescent="0.3">
      <c r="A19" s="228">
        <v>14</v>
      </c>
      <c r="B19" s="220" t="s">
        <v>510</v>
      </c>
      <c r="C19" s="221">
        <v>2</v>
      </c>
      <c r="D19" s="224" t="s">
        <v>863</v>
      </c>
      <c r="E19" s="220" t="s">
        <v>902</v>
      </c>
      <c r="F19" s="221" t="s">
        <v>903</v>
      </c>
      <c r="G19" s="220" t="s">
        <v>904</v>
      </c>
      <c r="H19" s="220" t="s">
        <v>905</v>
      </c>
      <c r="I19" s="220" t="s">
        <v>906</v>
      </c>
    </row>
    <row r="20" spans="1:9" ht="15.75" thickBot="1" x14ac:dyDescent="0.3">
      <c r="A20" s="228">
        <v>15</v>
      </c>
      <c r="B20" s="220" t="s">
        <v>508</v>
      </c>
      <c r="C20" s="221">
        <v>2</v>
      </c>
      <c r="D20" s="224" t="s">
        <v>863</v>
      </c>
      <c r="E20" s="220" t="s">
        <v>907</v>
      </c>
      <c r="F20" s="221" t="s">
        <v>875</v>
      </c>
      <c r="G20" s="220" t="s">
        <v>908</v>
      </c>
      <c r="H20" s="220" t="s">
        <v>909</v>
      </c>
      <c r="I20" s="220" t="s">
        <v>850</v>
      </c>
    </row>
    <row r="21" spans="1:9" ht="15.75" thickBot="1" x14ac:dyDescent="0.3">
      <c r="A21" s="228">
        <v>16</v>
      </c>
      <c r="B21" s="220" t="s">
        <v>507</v>
      </c>
      <c r="C21" s="221">
        <v>2</v>
      </c>
      <c r="D21" s="224" t="s">
        <v>863</v>
      </c>
      <c r="E21" s="220" t="s">
        <v>910</v>
      </c>
      <c r="F21" s="221" t="s">
        <v>875</v>
      </c>
      <c r="G21" s="220" t="s">
        <v>908</v>
      </c>
      <c r="H21" s="220" t="s">
        <v>911</v>
      </c>
      <c r="I21" s="220" t="s">
        <v>912</v>
      </c>
    </row>
    <row r="22" spans="1:9" ht="45.75" thickBot="1" x14ac:dyDescent="0.3">
      <c r="A22" s="228">
        <v>17</v>
      </c>
      <c r="B22" s="220" t="s">
        <v>504</v>
      </c>
      <c r="C22" s="221">
        <v>2</v>
      </c>
      <c r="D22" s="224" t="s">
        <v>863</v>
      </c>
      <c r="E22" s="220" t="s">
        <v>913</v>
      </c>
      <c r="F22" s="221" t="s">
        <v>914</v>
      </c>
      <c r="G22" s="220" t="s">
        <v>915</v>
      </c>
      <c r="H22" s="220" t="s">
        <v>916</v>
      </c>
      <c r="I22" s="220" t="s">
        <v>850</v>
      </c>
    </row>
    <row r="23" spans="1:9" ht="30.75" thickBot="1" x14ac:dyDescent="0.3">
      <c r="A23" s="228">
        <v>18</v>
      </c>
      <c r="B23" s="220" t="s">
        <v>505</v>
      </c>
      <c r="C23" s="221">
        <v>2</v>
      </c>
      <c r="D23" s="224" t="s">
        <v>863</v>
      </c>
      <c r="E23" s="220" t="s">
        <v>917</v>
      </c>
      <c r="F23" s="221" t="s">
        <v>918</v>
      </c>
      <c r="G23" s="220" t="s">
        <v>919</v>
      </c>
      <c r="H23" s="220" t="s">
        <v>920</v>
      </c>
      <c r="I23" s="220" t="s">
        <v>850</v>
      </c>
    </row>
    <row r="24" spans="1:9" ht="30.75" thickBot="1" x14ac:dyDescent="0.3">
      <c r="A24" s="228">
        <v>19</v>
      </c>
      <c r="B24" s="220" t="s">
        <v>921</v>
      </c>
      <c r="C24" s="221">
        <v>3</v>
      </c>
      <c r="D24" s="224" t="s">
        <v>863</v>
      </c>
      <c r="E24" s="220" t="s">
        <v>922</v>
      </c>
      <c r="F24" s="221" t="s">
        <v>884</v>
      </c>
      <c r="G24" s="220" t="s">
        <v>923</v>
      </c>
      <c r="H24" s="220" t="s">
        <v>924</v>
      </c>
      <c r="I24" s="220" t="s">
        <v>925</v>
      </c>
    </row>
    <row r="25" spans="1:9" ht="30.75" thickBot="1" x14ac:dyDescent="0.3">
      <c r="A25" s="228">
        <v>20</v>
      </c>
      <c r="B25" s="220" t="s">
        <v>501</v>
      </c>
      <c r="C25" s="221">
        <v>3</v>
      </c>
      <c r="D25" s="224" t="s">
        <v>863</v>
      </c>
      <c r="E25" s="220" t="s">
        <v>926</v>
      </c>
      <c r="F25" s="221" t="s">
        <v>927</v>
      </c>
      <c r="G25" s="220" t="s">
        <v>928</v>
      </c>
      <c r="H25" s="220" t="s">
        <v>929</v>
      </c>
      <c r="I25" s="220" t="s">
        <v>850</v>
      </c>
    </row>
    <row r="26" spans="1:9" ht="30.75" thickBot="1" x14ac:dyDescent="0.3">
      <c r="A26" s="228">
        <v>21</v>
      </c>
      <c r="B26" s="220" t="s">
        <v>500</v>
      </c>
      <c r="C26" s="221">
        <v>3</v>
      </c>
      <c r="D26" s="224" t="s">
        <v>863</v>
      </c>
      <c r="E26" s="220" t="s">
        <v>930</v>
      </c>
      <c r="F26" s="221" t="s">
        <v>931</v>
      </c>
      <c r="G26" s="220" t="s">
        <v>932</v>
      </c>
      <c r="H26" s="220" t="s">
        <v>933</v>
      </c>
      <c r="I26" s="220" t="s">
        <v>934</v>
      </c>
    </row>
    <row r="27" spans="1:9" ht="30.75" thickBot="1" x14ac:dyDescent="0.3">
      <c r="A27" s="228">
        <v>22</v>
      </c>
      <c r="B27" s="220" t="s">
        <v>935</v>
      </c>
      <c r="C27" s="221">
        <v>3</v>
      </c>
      <c r="D27" s="224" t="s">
        <v>863</v>
      </c>
      <c r="E27" s="220" t="s">
        <v>936</v>
      </c>
      <c r="F27" s="221" t="s">
        <v>937</v>
      </c>
      <c r="G27" s="220" t="s">
        <v>938</v>
      </c>
      <c r="H27" s="220" t="s">
        <v>939</v>
      </c>
      <c r="I27" s="220" t="s">
        <v>940</v>
      </c>
    </row>
    <row r="28" spans="1:9" ht="45.75" thickBot="1" x14ac:dyDescent="0.3">
      <c r="A28" s="228">
        <v>23</v>
      </c>
      <c r="B28" s="220" t="s">
        <v>499</v>
      </c>
      <c r="C28" s="221">
        <v>3</v>
      </c>
      <c r="D28" s="224" t="s">
        <v>863</v>
      </c>
      <c r="E28" s="220" t="s">
        <v>941</v>
      </c>
      <c r="F28" s="221" t="s">
        <v>942</v>
      </c>
      <c r="G28" s="220" t="s">
        <v>943</v>
      </c>
      <c r="H28" s="220" t="s">
        <v>944</v>
      </c>
      <c r="I28" s="220" t="s">
        <v>945</v>
      </c>
    </row>
    <row r="29" spans="1:9" ht="30.75" thickBot="1" x14ac:dyDescent="0.3">
      <c r="A29" s="228">
        <v>24</v>
      </c>
      <c r="B29" s="220" t="s">
        <v>502</v>
      </c>
      <c r="C29" s="221">
        <v>3</v>
      </c>
      <c r="D29" s="224" t="s">
        <v>863</v>
      </c>
      <c r="E29" s="220" t="s">
        <v>946</v>
      </c>
      <c r="F29" s="221" t="s">
        <v>843</v>
      </c>
      <c r="G29" s="220" t="s">
        <v>947</v>
      </c>
      <c r="H29" s="220" t="s">
        <v>948</v>
      </c>
      <c r="I29" s="220" t="s">
        <v>906</v>
      </c>
    </row>
    <row r="30" spans="1:9" ht="15.75" thickBot="1" x14ac:dyDescent="0.3">
      <c r="A30" s="228">
        <v>25</v>
      </c>
      <c r="B30" s="220" t="s">
        <v>514</v>
      </c>
      <c r="C30" s="221">
        <v>4</v>
      </c>
      <c r="D30" s="224" t="s">
        <v>863</v>
      </c>
      <c r="E30" s="220" t="s">
        <v>949</v>
      </c>
      <c r="F30" s="221" t="s">
        <v>875</v>
      </c>
      <c r="G30" s="220" t="s">
        <v>876</v>
      </c>
      <c r="H30" s="220" t="s">
        <v>950</v>
      </c>
      <c r="I30" s="220" t="s">
        <v>951</v>
      </c>
    </row>
    <row r="31" spans="1:9" ht="15.75" thickBot="1" x14ac:dyDescent="0.3">
      <c r="A31" s="230"/>
      <c r="B31" s="225" t="s">
        <v>443</v>
      </c>
      <c r="C31" s="219"/>
      <c r="D31" s="225"/>
      <c r="E31" s="225"/>
      <c r="F31" s="227" t="s">
        <v>952</v>
      </c>
      <c r="G31" s="227" t="s">
        <v>953</v>
      </c>
      <c r="H31" s="227" t="s">
        <v>954</v>
      </c>
      <c r="I31" s="227" t="s">
        <v>955</v>
      </c>
    </row>
  </sheetData>
  <mergeCells count="19">
    <mergeCell ref="G17:G18"/>
    <mergeCell ref="H17:H18"/>
    <mergeCell ref="I17:I18"/>
    <mergeCell ref="A17:A18"/>
    <mergeCell ref="B17:B18"/>
    <mergeCell ref="C17:C18"/>
    <mergeCell ref="D17:D18"/>
    <mergeCell ref="E17:E18"/>
    <mergeCell ref="F17:F18"/>
    <mergeCell ref="A2:I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</mergeCells>
  <hyperlinks>
    <hyperlink ref="B13" r:id="rId1" tooltip="Click to Continue &gt; by assistant" display="https://172.62.0.31/owa/"/>
    <hyperlink ref="B17" r:id="rId2" tooltip="Click to Continue &gt; by assistant" display="https://172.62.0.31/owa/"/>
  </hyperlinks>
  <pageMargins left="0.7" right="0.7" top="0.75" bottom="0.75" header="0.3" footer="0.3"/>
  <pageSetup scale="67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opLeftCell="A5" workbookViewId="0">
      <selection activeCell="B15" sqref="B15"/>
    </sheetView>
  </sheetViews>
  <sheetFormatPr baseColWidth="10" defaultRowHeight="15" x14ac:dyDescent="0.25"/>
  <cols>
    <col min="2" max="2" width="24.42578125" customWidth="1"/>
    <col min="3" max="3" width="12" bestFit="1" customWidth="1"/>
    <col min="4" max="4" width="14.140625" bestFit="1" customWidth="1"/>
    <col min="5" max="5" width="15.140625" bestFit="1" customWidth="1"/>
    <col min="6" max="6" width="12.85546875" bestFit="1" customWidth="1"/>
    <col min="7" max="7" width="15.140625" bestFit="1" customWidth="1"/>
    <col min="9" max="9" width="15.140625" bestFit="1" customWidth="1"/>
  </cols>
  <sheetData>
    <row r="1" spans="1:7" x14ac:dyDescent="0.25">
      <c r="A1" s="6"/>
      <c r="B1" s="110"/>
      <c r="C1" s="110"/>
      <c r="D1" s="111"/>
      <c r="E1" s="111"/>
      <c r="F1" s="111"/>
      <c r="G1" s="111"/>
    </row>
    <row r="2" spans="1:7" ht="15.75" x14ac:dyDescent="0.25">
      <c r="A2" s="6"/>
      <c r="B2" s="337" t="s">
        <v>473</v>
      </c>
      <c r="C2" s="337"/>
      <c r="D2" s="337"/>
      <c r="E2" s="337"/>
      <c r="F2" s="337"/>
      <c r="G2" s="337"/>
    </row>
    <row r="3" spans="1:7" ht="15.75" x14ac:dyDescent="0.25">
      <c r="A3" s="6"/>
      <c r="B3" s="338" t="s">
        <v>484</v>
      </c>
      <c r="C3" s="338"/>
      <c r="D3" s="338"/>
      <c r="E3" s="338"/>
      <c r="F3" s="338"/>
      <c r="G3" s="338"/>
    </row>
    <row r="4" spans="1:7" ht="15.75" x14ac:dyDescent="0.25">
      <c r="A4" s="6"/>
      <c r="B4" s="337" t="s">
        <v>957</v>
      </c>
      <c r="C4" s="337"/>
      <c r="D4" s="337"/>
      <c r="E4" s="337"/>
      <c r="F4" s="337"/>
      <c r="G4" s="337"/>
    </row>
    <row r="5" spans="1:7" ht="15.75" x14ac:dyDescent="0.25">
      <c r="A5" s="6"/>
      <c r="B5" s="110"/>
      <c r="C5" s="110"/>
      <c r="D5" s="111"/>
      <c r="E5" s="111"/>
      <c r="F5" s="144"/>
      <c r="G5" s="145"/>
    </row>
    <row r="6" spans="1:7" ht="48" x14ac:dyDescent="0.25">
      <c r="A6" s="110"/>
      <c r="B6" s="112" t="s">
        <v>471</v>
      </c>
      <c r="C6" s="113" t="s">
        <v>982</v>
      </c>
      <c r="D6" s="113" t="s">
        <v>983</v>
      </c>
      <c r="E6" s="113" t="s">
        <v>984</v>
      </c>
      <c r="F6" s="113" t="s">
        <v>985</v>
      </c>
      <c r="G6" s="113" t="s">
        <v>986</v>
      </c>
    </row>
    <row r="7" spans="1:7" x14ac:dyDescent="0.25">
      <c r="A7" s="6"/>
      <c r="B7" s="116" t="s">
        <v>491</v>
      </c>
      <c r="C7" s="241" t="e">
        <f>+#REF!</f>
        <v>#REF!</v>
      </c>
      <c r="D7" s="241" t="e">
        <f>+#REF!</f>
        <v>#REF!</v>
      </c>
      <c r="E7" s="241" t="e">
        <f>+#REF!</f>
        <v>#REF!</v>
      </c>
      <c r="F7" s="241" t="e">
        <f>+#REF!</f>
        <v>#REF!</v>
      </c>
      <c r="G7" s="242" t="e">
        <f>+C7+D7+E7+F7</f>
        <v>#REF!</v>
      </c>
    </row>
    <row r="8" spans="1:7" x14ac:dyDescent="0.25">
      <c r="A8" s="6"/>
      <c r="B8" s="116" t="s">
        <v>490</v>
      </c>
      <c r="C8" s="241" t="e">
        <f>+#REF!+#REF!+#REF!+#REF!</f>
        <v>#REF!</v>
      </c>
      <c r="D8" s="241">
        <v>5799283</v>
      </c>
      <c r="E8" s="241">
        <v>6316467</v>
      </c>
      <c r="F8" s="241" t="e">
        <f>+#REF!</f>
        <v>#REF!</v>
      </c>
      <c r="G8" s="242" t="e">
        <f t="shared" ref="G8:G24" si="0">+C8+D8+E8+F8</f>
        <v>#REF!</v>
      </c>
    </row>
    <row r="9" spans="1:7" s="5" customFormat="1" x14ac:dyDescent="0.25">
      <c r="A9" s="6"/>
      <c r="B9" s="116" t="s">
        <v>483</v>
      </c>
      <c r="D9" s="241" t="e">
        <f>+#REF!+#REF!</f>
        <v>#REF!</v>
      </c>
      <c r="E9" s="241" t="e">
        <f>+#REF!+#REF!</f>
        <v>#REF!</v>
      </c>
      <c r="F9" s="241">
        <v>3951842</v>
      </c>
      <c r="G9" s="242" t="e">
        <f t="shared" si="0"/>
        <v>#REF!</v>
      </c>
    </row>
    <row r="10" spans="1:7" s="5" customFormat="1" x14ac:dyDescent="0.25">
      <c r="A10" s="6"/>
      <c r="B10" s="116" t="s">
        <v>494</v>
      </c>
      <c r="C10" s="241"/>
      <c r="D10" s="241" t="e">
        <f>+#REF!</f>
        <v>#REF!</v>
      </c>
      <c r="E10" s="241" t="e">
        <f>+#REF!</f>
        <v>#REF!</v>
      </c>
      <c r="F10" s="241"/>
      <c r="G10" s="242" t="e">
        <f t="shared" si="0"/>
        <v>#REF!</v>
      </c>
    </row>
    <row r="11" spans="1:7" s="5" customFormat="1" x14ac:dyDescent="0.25">
      <c r="A11" s="6"/>
      <c r="B11" s="116" t="s">
        <v>956</v>
      </c>
      <c r="C11" s="241"/>
      <c r="D11" s="241">
        <v>0</v>
      </c>
      <c r="E11" s="241">
        <v>0</v>
      </c>
      <c r="F11" s="241" t="e">
        <f>+#REF!</f>
        <v>#REF!</v>
      </c>
      <c r="G11" s="242" t="e">
        <f t="shared" si="0"/>
        <v>#REF!</v>
      </c>
    </row>
    <row r="12" spans="1:7" s="5" customFormat="1" x14ac:dyDescent="0.25">
      <c r="A12" s="6"/>
      <c r="B12" s="116" t="s">
        <v>472</v>
      </c>
      <c r="C12" s="241"/>
      <c r="D12" s="241" t="e">
        <f>+#REF!</f>
        <v>#REF!</v>
      </c>
      <c r="E12" s="241" t="e">
        <f>+#REF!</f>
        <v>#REF!</v>
      </c>
      <c r="F12" s="241"/>
      <c r="G12" s="242" t="e">
        <f t="shared" si="0"/>
        <v>#REF!</v>
      </c>
    </row>
    <row r="13" spans="1:7" x14ac:dyDescent="0.25">
      <c r="A13" s="6"/>
      <c r="B13" s="116" t="s">
        <v>532</v>
      </c>
      <c r="C13" s="149"/>
      <c r="D13" s="241" t="e">
        <f>+#REF!</f>
        <v>#REF!</v>
      </c>
      <c r="E13" s="241" t="e">
        <f>+#REF!</f>
        <v>#REF!</v>
      </c>
      <c r="F13" s="241" t="e">
        <f>+#REF!</f>
        <v>#REF!</v>
      </c>
      <c r="G13" s="242" t="e">
        <f t="shared" si="0"/>
        <v>#REF!</v>
      </c>
    </row>
    <row r="14" spans="1:7" x14ac:dyDescent="0.25">
      <c r="A14" s="6"/>
      <c r="B14" s="117" t="s">
        <v>987</v>
      </c>
      <c r="C14" s="149"/>
      <c r="D14" s="241" t="e">
        <f>+#REF!+#REF!</f>
        <v>#REF!</v>
      </c>
      <c r="E14" s="241" t="e">
        <f>+#REF!+#REF!</f>
        <v>#REF!</v>
      </c>
      <c r="F14" s="241">
        <v>18583964.84</v>
      </c>
      <c r="G14" s="242" t="e">
        <f t="shared" si="0"/>
        <v>#REF!</v>
      </c>
    </row>
    <row r="15" spans="1:7" x14ac:dyDescent="0.25">
      <c r="A15" s="6"/>
      <c r="B15" s="85" t="s">
        <v>580</v>
      </c>
      <c r="C15" s="149"/>
      <c r="D15" s="241" t="e">
        <f>+#REF!</f>
        <v>#REF!</v>
      </c>
      <c r="E15" s="241"/>
      <c r="F15" s="241"/>
      <c r="G15" s="242" t="e">
        <f t="shared" si="0"/>
        <v>#REF!</v>
      </c>
    </row>
    <row r="16" spans="1:7" x14ac:dyDescent="0.25">
      <c r="A16" s="6"/>
      <c r="B16" s="85" t="s">
        <v>581</v>
      </c>
      <c r="C16" s="149"/>
      <c r="D16" s="241" t="e">
        <f>+#REF!</f>
        <v>#REF!</v>
      </c>
      <c r="E16" s="241" t="e">
        <f>+#REF!</f>
        <v>#REF!</v>
      </c>
      <c r="F16" s="241"/>
      <c r="G16" s="242" t="e">
        <f t="shared" si="0"/>
        <v>#REF!</v>
      </c>
    </row>
    <row r="17" spans="1:9" x14ac:dyDescent="0.25">
      <c r="A17" s="6"/>
      <c r="B17" s="85" t="s">
        <v>582</v>
      </c>
      <c r="C17" s="149"/>
      <c r="D17" s="241" t="e">
        <f>+#REF!</f>
        <v>#REF!</v>
      </c>
      <c r="E17" s="241" t="e">
        <f>+#REF!</f>
        <v>#REF!</v>
      </c>
      <c r="F17" s="241" t="e">
        <f>+#REF!*2</f>
        <v>#REF!</v>
      </c>
      <c r="G17" s="242" t="e">
        <f t="shared" si="0"/>
        <v>#REF!</v>
      </c>
    </row>
    <row r="18" spans="1:9" x14ac:dyDescent="0.25">
      <c r="A18" s="6"/>
      <c r="B18" s="85" t="s">
        <v>474</v>
      </c>
      <c r="C18" s="149"/>
      <c r="D18" s="241" t="e">
        <f>+#REF!</f>
        <v>#REF!</v>
      </c>
      <c r="E18" s="241"/>
      <c r="F18" s="241"/>
      <c r="G18" s="242" t="e">
        <f t="shared" si="0"/>
        <v>#REF!</v>
      </c>
    </row>
    <row r="19" spans="1:9" x14ac:dyDescent="0.25">
      <c r="A19" s="6"/>
      <c r="B19" s="85" t="s">
        <v>475</v>
      </c>
      <c r="C19" s="149"/>
      <c r="D19" s="241" t="e">
        <f>+#REF!</f>
        <v>#REF!</v>
      </c>
      <c r="E19" s="241"/>
      <c r="F19" s="241"/>
      <c r="G19" s="242" t="e">
        <f t="shared" si="0"/>
        <v>#REF!</v>
      </c>
    </row>
    <row r="20" spans="1:9" x14ac:dyDescent="0.25">
      <c r="A20" s="6"/>
      <c r="B20" s="85" t="s">
        <v>583</v>
      </c>
      <c r="C20" s="149"/>
      <c r="D20" s="241" t="e">
        <f>+#REF!</f>
        <v>#REF!</v>
      </c>
      <c r="E20" s="241"/>
      <c r="F20" s="241"/>
      <c r="G20" s="242" t="e">
        <f t="shared" si="0"/>
        <v>#REF!</v>
      </c>
    </row>
    <row r="21" spans="1:9" x14ac:dyDescent="0.25">
      <c r="B21" s="85" t="s">
        <v>988</v>
      </c>
      <c r="C21" s="149"/>
      <c r="D21" s="241">
        <v>0</v>
      </c>
      <c r="E21" s="241" t="e">
        <f>+#REF!</f>
        <v>#REF!</v>
      </c>
      <c r="F21" s="241"/>
      <c r="G21" s="242" t="e">
        <f t="shared" si="0"/>
        <v>#REF!</v>
      </c>
    </row>
    <row r="22" spans="1:9" x14ac:dyDescent="0.25">
      <c r="B22" s="117" t="s">
        <v>536</v>
      </c>
      <c r="C22" s="149"/>
      <c r="D22" s="241">
        <v>0</v>
      </c>
      <c r="E22" s="241" t="e">
        <f>+#REF!</f>
        <v>#REF!</v>
      </c>
      <c r="F22" s="241"/>
      <c r="G22" s="242" t="e">
        <f t="shared" si="0"/>
        <v>#REF!</v>
      </c>
      <c r="I22" s="243" t="e">
        <f>+E22+E23</f>
        <v>#REF!</v>
      </c>
    </row>
    <row r="23" spans="1:9" x14ac:dyDescent="0.25">
      <c r="B23" s="117" t="s">
        <v>703</v>
      </c>
      <c r="C23" s="149"/>
      <c r="D23" s="241">
        <v>0</v>
      </c>
      <c r="E23" s="241" t="e">
        <f>+#REF!</f>
        <v>#REF!</v>
      </c>
      <c r="F23" s="241"/>
      <c r="G23" s="242" t="e">
        <f t="shared" si="0"/>
        <v>#REF!</v>
      </c>
    </row>
    <row r="24" spans="1:9" x14ac:dyDescent="0.25">
      <c r="B24" s="117" t="s">
        <v>531</v>
      </c>
      <c r="C24" s="149"/>
      <c r="D24" s="241">
        <v>0</v>
      </c>
      <c r="E24" s="241" t="e">
        <f>+#REF!</f>
        <v>#REF!</v>
      </c>
      <c r="F24" s="241" t="e">
        <f>+#REF!</f>
        <v>#REF!</v>
      </c>
      <c r="G24" s="242" t="e">
        <f t="shared" si="0"/>
        <v>#REF!</v>
      </c>
    </row>
    <row r="25" spans="1:9" x14ac:dyDescent="0.25">
      <c r="G25" s="243" t="e">
        <f>SUM(G7:G24)</f>
        <v>#REF!</v>
      </c>
    </row>
  </sheetData>
  <mergeCells count="3">
    <mergeCell ref="B2:G2"/>
    <mergeCell ref="B3:G3"/>
    <mergeCell ref="B4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B15" sqref="B15"/>
    </sheetView>
  </sheetViews>
  <sheetFormatPr baseColWidth="10" defaultRowHeight="15" x14ac:dyDescent="0.25"/>
  <cols>
    <col min="2" max="2" width="25.42578125" bestFit="1" customWidth="1"/>
    <col min="3" max="3" width="11.140625" bestFit="1" customWidth="1"/>
    <col min="4" max="4" width="12" bestFit="1" customWidth="1"/>
    <col min="5" max="6" width="12.85546875" bestFit="1" customWidth="1"/>
    <col min="7" max="7" width="15.140625" bestFit="1" customWidth="1"/>
    <col min="9" max="9" width="15.140625" bestFit="1" customWidth="1"/>
  </cols>
  <sheetData>
    <row r="1" spans="1:8" x14ac:dyDescent="0.25">
      <c r="A1" s="6"/>
      <c r="B1" s="110"/>
      <c r="C1" s="110"/>
      <c r="D1" s="111"/>
      <c r="E1" s="111"/>
      <c r="F1" s="111"/>
      <c r="G1" s="111"/>
      <c r="H1" s="5"/>
    </row>
    <row r="2" spans="1:8" ht="15.75" x14ac:dyDescent="0.25">
      <c r="A2" s="6"/>
      <c r="B2" s="337" t="s">
        <v>473</v>
      </c>
      <c r="C2" s="337"/>
      <c r="D2" s="337"/>
      <c r="E2" s="337"/>
      <c r="F2" s="337"/>
      <c r="G2" s="337"/>
      <c r="H2" s="5"/>
    </row>
    <row r="3" spans="1:8" ht="15.75" x14ac:dyDescent="0.25">
      <c r="A3" s="6"/>
      <c r="B3" s="338" t="s">
        <v>989</v>
      </c>
      <c r="C3" s="338"/>
      <c r="D3" s="338"/>
      <c r="E3" s="338"/>
      <c r="F3" s="338"/>
      <c r="G3" s="338"/>
      <c r="H3" s="5"/>
    </row>
    <row r="4" spans="1:8" ht="15.75" x14ac:dyDescent="0.25">
      <c r="A4" s="6"/>
      <c r="B4" s="337"/>
      <c r="C4" s="337"/>
      <c r="D4" s="337"/>
      <c r="E4" s="337"/>
      <c r="F4" s="337"/>
      <c r="G4" s="337"/>
      <c r="H4" s="5"/>
    </row>
    <row r="5" spans="1:8" ht="15.75" x14ac:dyDescent="0.25">
      <c r="A5" s="6"/>
      <c r="B5" s="110"/>
      <c r="C5" s="110"/>
      <c r="D5" s="111"/>
      <c r="E5" s="111"/>
      <c r="F5" s="144"/>
      <c r="G5" s="145"/>
      <c r="H5" s="5"/>
    </row>
    <row r="6" spans="1:8" ht="48" x14ac:dyDescent="0.25">
      <c r="A6" s="110"/>
      <c r="B6" s="112" t="s">
        <v>471</v>
      </c>
      <c r="C6" s="113" t="s">
        <v>982</v>
      </c>
      <c r="D6" s="113" t="s">
        <v>983</v>
      </c>
      <c r="E6" s="113" t="s">
        <v>984</v>
      </c>
      <c r="F6" s="113" t="s">
        <v>985</v>
      </c>
      <c r="G6" s="113" t="s">
        <v>986</v>
      </c>
      <c r="H6" s="5"/>
    </row>
    <row r="7" spans="1:8" x14ac:dyDescent="0.25">
      <c r="A7" s="6"/>
      <c r="B7" s="116" t="s">
        <v>491</v>
      </c>
      <c r="C7" s="241" t="e">
        <f>+#REF!</f>
        <v>#REF!</v>
      </c>
      <c r="D7" s="241" t="e">
        <f>+#REF!</f>
        <v>#REF!</v>
      </c>
      <c r="E7" s="241" t="e">
        <f>+#REF!</f>
        <v>#REF!</v>
      </c>
      <c r="F7" s="241" t="e">
        <f>+#REF!</f>
        <v>#REF!</v>
      </c>
      <c r="G7" s="242" t="e">
        <f>+C7+D7+E7+F7</f>
        <v>#REF!</v>
      </c>
      <c r="H7" s="5"/>
    </row>
    <row r="8" spans="1:8" x14ac:dyDescent="0.25">
      <c r="A8" s="6"/>
      <c r="B8" s="116" t="s">
        <v>490</v>
      </c>
      <c r="C8" s="241" t="e">
        <f>+#REF!+#REF!+#REF!+#REF!</f>
        <v>#REF!</v>
      </c>
      <c r="D8" s="241">
        <v>5799283</v>
      </c>
      <c r="E8" s="241">
        <v>6316467</v>
      </c>
      <c r="F8" s="241" t="e">
        <f>+#REF!</f>
        <v>#REF!</v>
      </c>
      <c r="G8" s="242" t="e">
        <f t="shared" ref="G8:G23" si="0">+C8+D8+E8+F8</f>
        <v>#REF!</v>
      </c>
      <c r="H8" s="5"/>
    </row>
    <row r="9" spans="1:8" x14ac:dyDescent="0.25">
      <c r="A9" s="6"/>
      <c r="B9" s="116" t="s">
        <v>483</v>
      </c>
      <c r="C9" s="5"/>
      <c r="D9" s="241">
        <v>1525568.7</v>
      </c>
      <c r="E9" s="241">
        <v>3821599</v>
      </c>
      <c r="F9" s="241">
        <v>3951842</v>
      </c>
      <c r="G9" s="242">
        <f t="shared" si="0"/>
        <v>9299009.6999999993</v>
      </c>
      <c r="H9" s="5"/>
    </row>
    <row r="10" spans="1:8" x14ac:dyDescent="0.25">
      <c r="A10" s="6"/>
      <c r="B10" s="116" t="s">
        <v>494</v>
      </c>
      <c r="C10" s="241"/>
      <c r="D10" s="241">
        <v>6000000</v>
      </c>
      <c r="E10" s="241">
        <v>10259830</v>
      </c>
      <c r="F10" s="241"/>
      <c r="G10" s="242">
        <f t="shared" si="0"/>
        <v>16259830</v>
      </c>
      <c r="H10" s="5"/>
    </row>
    <row r="11" spans="1:8" x14ac:dyDescent="0.25">
      <c r="A11" s="6"/>
      <c r="B11" s="116" t="s">
        <v>956</v>
      </c>
      <c r="C11" s="241"/>
      <c r="D11" s="241">
        <v>0</v>
      </c>
      <c r="E11" s="241">
        <v>0</v>
      </c>
      <c r="F11" s="241" t="e">
        <f>+#REF!</f>
        <v>#REF!</v>
      </c>
      <c r="G11" s="242" t="e">
        <f t="shared" si="0"/>
        <v>#REF!</v>
      </c>
      <c r="H11" s="5"/>
    </row>
    <row r="12" spans="1:8" x14ac:dyDescent="0.25">
      <c r="A12" s="6"/>
      <c r="B12" s="116" t="s">
        <v>472</v>
      </c>
      <c r="C12" s="241"/>
      <c r="D12" s="241">
        <v>49969422.530000001</v>
      </c>
      <c r="E12" s="241">
        <v>6243999.8600000003</v>
      </c>
      <c r="F12" s="241">
        <v>0</v>
      </c>
      <c r="G12" s="242">
        <f t="shared" si="0"/>
        <v>56213422.390000001</v>
      </c>
      <c r="H12" s="5"/>
    </row>
    <row r="13" spans="1:8" x14ac:dyDescent="0.25">
      <c r="A13" s="6"/>
      <c r="B13" s="116" t="s">
        <v>532</v>
      </c>
      <c r="C13" s="149"/>
      <c r="D13" s="241">
        <v>16000000</v>
      </c>
      <c r="E13" s="241">
        <v>15884100</v>
      </c>
      <c r="F13" s="241" t="e">
        <f>+#REF!</f>
        <v>#REF!</v>
      </c>
      <c r="G13" s="242" t="e">
        <f t="shared" si="0"/>
        <v>#REF!</v>
      </c>
      <c r="H13" s="5"/>
    </row>
    <row r="14" spans="1:8" x14ac:dyDescent="0.25">
      <c r="A14" s="6"/>
      <c r="B14" s="117" t="s">
        <v>987</v>
      </c>
      <c r="C14" s="149"/>
      <c r="D14" s="241">
        <v>19492921.82</v>
      </c>
      <c r="E14" s="241">
        <v>18605501.84</v>
      </c>
      <c r="F14" s="241">
        <v>18583964.84</v>
      </c>
      <c r="G14" s="242">
        <f t="shared" si="0"/>
        <v>56682388.5</v>
      </c>
      <c r="H14" s="5"/>
    </row>
    <row r="15" spans="1:8" x14ac:dyDescent="0.25">
      <c r="A15" s="6"/>
      <c r="B15" s="85" t="s">
        <v>990</v>
      </c>
      <c r="C15" s="149"/>
      <c r="D15" s="241">
        <v>13100000</v>
      </c>
      <c r="E15" s="241">
        <v>6243999.8600000003</v>
      </c>
      <c r="F15" s="241"/>
      <c r="G15" s="242">
        <f t="shared" si="0"/>
        <v>19343999.859999999</v>
      </c>
      <c r="H15" s="5"/>
    </row>
    <row r="16" spans="1:8" x14ac:dyDescent="0.25">
      <c r="A16" s="6"/>
      <c r="B16" s="85" t="s">
        <v>492</v>
      </c>
      <c r="C16" s="149"/>
      <c r="D16" s="241" t="e">
        <f>+#REF!</f>
        <v>#REF!</v>
      </c>
      <c r="E16" s="241">
        <v>4643663.54</v>
      </c>
      <c r="F16" s="241"/>
      <c r="G16" s="242" t="e">
        <f t="shared" si="0"/>
        <v>#REF!</v>
      </c>
      <c r="H16" s="5"/>
    </row>
    <row r="17" spans="1:9" x14ac:dyDescent="0.25">
      <c r="A17" s="6"/>
      <c r="B17" s="85" t="s">
        <v>991</v>
      </c>
      <c r="C17" s="149"/>
      <c r="D17" s="241">
        <v>10000000</v>
      </c>
      <c r="E17" s="241">
        <v>10500000</v>
      </c>
      <c r="F17" s="241" t="e">
        <f>+#REF!*2</f>
        <v>#REF!</v>
      </c>
      <c r="G17" s="242" t="e">
        <f t="shared" si="0"/>
        <v>#REF!</v>
      </c>
      <c r="H17" s="5"/>
    </row>
    <row r="18" spans="1:9" x14ac:dyDescent="0.25">
      <c r="A18" s="6"/>
      <c r="B18" s="85" t="s">
        <v>474</v>
      </c>
      <c r="C18" s="149"/>
      <c r="D18" s="241">
        <v>4000000</v>
      </c>
      <c r="E18" s="241"/>
      <c r="F18" s="241"/>
      <c r="G18" s="242">
        <f t="shared" si="0"/>
        <v>4000000</v>
      </c>
      <c r="H18" s="5"/>
    </row>
    <row r="19" spans="1:9" x14ac:dyDescent="0.25">
      <c r="A19" s="6"/>
      <c r="B19" s="85" t="s">
        <v>475</v>
      </c>
      <c r="C19" s="149"/>
      <c r="D19" s="241">
        <v>1295000</v>
      </c>
      <c r="E19" s="241"/>
      <c r="F19" s="241"/>
      <c r="G19" s="242">
        <f t="shared" si="0"/>
        <v>1295000</v>
      </c>
      <c r="H19" s="5"/>
    </row>
    <row r="20" spans="1:9" x14ac:dyDescent="0.25">
      <c r="A20" s="6"/>
      <c r="B20" s="85" t="s">
        <v>493</v>
      </c>
      <c r="C20" s="149"/>
      <c r="D20" s="241" t="e">
        <f>+#REF!</f>
        <v>#REF!</v>
      </c>
      <c r="E20" s="241"/>
      <c r="F20" s="241"/>
      <c r="G20" s="242" t="e">
        <f t="shared" si="0"/>
        <v>#REF!</v>
      </c>
      <c r="H20" s="5"/>
    </row>
    <row r="21" spans="1:9" x14ac:dyDescent="0.25">
      <c r="A21" s="5"/>
      <c r="B21" s="85" t="s">
        <v>988</v>
      </c>
      <c r="C21" s="149"/>
      <c r="D21" s="241">
        <v>0</v>
      </c>
      <c r="E21" s="241" t="e">
        <f>+#REF!</f>
        <v>#REF!</v>
      </c>
      <c r="F21" s="241"/>
      <c r="G21" s="242" t="e">
        <f t="shared" si="0"/>
        <v>#REF!</v>
      </c>
      <c r="H21" s="5"/>
    </row>
    <row r="22" spans="1:9" x14ac:dyDescent="0.25">
      <c r="A22" s="5"/>
      <c r="B22" s="117" t="s">
        <v>992</v>
      </c>
      <c r="C22" s="149"/>
      <c r="D22" s="241">
        <v>0</v>
      </c>
      <c r="E22" s="241">
        <v>102889273.53</v>
      </c>
      <c r="F22" s="241"/>
      <c r="G22" s="242">
        <f t="shared" si="0"/>
        <v>102889273.53</v>
      </c>
      <c r="H22" s="5"/>
      <c r="I22" s="243"/>
    </row>
    <row r="23" spans="1:9" x14ac:dyDescent="0.25">
      <c r="A23" s="5"/>
      <c r="B23" s="117" t="s">
        <v>531</v>
      </c>
      <c r="C23" s="149"/>
      <c r="D23" s="241">
        <v>0</v>
      </c>
      <c r="E23" s="241">
        <v>4195800</v>
      </c>
      <c r="F23" s="241" t="e">
        <f>+#REF!</f>
        <v>#REF!</v>
      </c>
      <c r="G23" s="242" t="e">
        <f t="shared" si="0"/>
        <v>#REF!</v>
      </c>
      <c r="H23" s="5"/>
    </row>
    <row r="24" spans="1:9" x14ac:dyDescent="0.25">
      <c r="A24" s="5"/>
      <c r="B24" s="5"/>
      <c r="C24" s="5"/>
      <c r="D24" s="5"/>
      <c r="E24" s="5"/>
      <c r="F24" s="5"/>
      <c r="G24" s="243"/>
      <c r="H24" s="5"/>
    </row>
    <row r="25" spans="1:9" x14ac:dyDescent="0.25">
      <c r="G25" s="243"/>
    </row>
  </sheetData>
  <mergeCells count="3">
    <mergeCell ref="B2:G2"/>
    <mergeCell ref="B3:G3"/>
    <mergeCell ref="B4:G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10"/>
  <sheetViews>
    <sheetView topLeftCell="A7" zoomScaleNormal="100" workbookViewId="0">
      <selection activeCell="A7" sqref="A7"/>
    </sheetView>
  </sheetViews>
  <sheetFormatPr baseColWidth="10" defaultRowHeight="15" x14ac:dyDescent="0.25"/>
  <cols>
    <col min="1" max="1" width="13.140625" customWidth="1"/>
    <col min="2" max="2" width="62.42578125" style="249" customWidth="1"/>
    <col min="3" max="3" width="11.42578125" style="125"/>
    <col min="4" max="4" width="13.85546875" style="125" bestFit="1" customWidth="1"/>
    <col min="5" max="5" width="13.85546875" style="125" customWidth="1"/>
    <col min="6" max="6" width="14.5703125" style="254" customWidth="1"/>
  </cols>
  <sheetData>
    <row r="1" spans="1:8" hidden="1" x14ac:dyDescent="0.25">
      <c r="A1" s="247" t="s">
        <v>584</v>
      </c>
      <c r="B1" s="122" t="s">
        <v>67</v>
      </c>
      <c r="C1" s="247" t="s">
        <v>836</v>
      </c>
      <c r="D1" s="247" t="s">
        <v>1027</v>
      </c>
      <c r="E1" s="247" t="s">
        <v>1026</v>
      </c>
      <c r="F1" s="247" t="s">
        <v>1028</v>
      </c>
    </row>
    <row r="2" spans="1:8" hidden="1" x14ac:dyDescent="0.25">
      <c r="A2" s="123">
        <v>15026</v>
      </c>
      <c r="B2" s="124" t="s">
        <v>585</v>
      </c>
      <c r="C2" s="126" t="s">
        <v>1010</v>
      </c>
      <c r="D2" s="126" t="s">
        <v>1007</v>
      </c>
      <c r="E2" s="126" t="s">
        <v>1016</v>
      </c>
      <c r="F2" s="251" t="s">
        <v>1012</v>
      </c>
      <c r="G2" s="262"/>
    </row>
    <row r="3" spans="1:8" hidden="1" x14ac:dyDescent="0.25">
      <c r="A3" s="178">
        <v>15039</v>
      </c>
      <c r="B3" s="159" t="s">
        <v>586</v>
      </c>
      <c r="C3" s="126" t="s">
        <v>1005</v>
      </c>
      <c r="D3" s="126" t="s">
        <v>1008</v>
      </c>
      <c r="E3" s="126" t="s">
        <v>1015</v>
      </c>
      <c r="F3" s="251" t="s">
        <v>1012</v>
      </c>
    </row>
    <row r="4" spans="1:8" hidden="1" x14ac:dyDescent="0.25">
      <c r="A4" s="123">
        <v>15045</v>
      </c>
      <c r="B4" s="124" t="s">
        <v>587</v>
      </c>
      <c r="C4" s="126" t="s">
        <v>1005</v>
      </c>
      <c r="D4" s="126" t="s">
        <v>1008</v>
      </c>
      <c r="E4" s="126" t="s">
        <v>1015</v>
      </c>
      <c r="F4" s="251" t="s">
        <v>1012</v>
      </c>
    </row>
    <row r="5" spans="1:8" hidden="1" x14ac:dyDescent="0.25">
      <c r="A5" s="123">
        <v>15068</v>
      </c>
      <c r="B5" s="124" t="s">
        <v>588</v>
      </c>
      <c r="C5" s="126" t="s">
        <v>1010</v>
      </c>
      <c r="D5" s="126" t="s">
        <v>1007</v>
      </c>
      <c r="E5" s="126" t="s">
        <v>1016</v>
      </c>
      <c r="F5" s="251" t="s">
        <v>1012</v>
      </c>
      <c r="G5" s="262">
        <v>1</v>
      </c>
    </row>
    <row r="6" spans="1:8" hidden="1" x14ac:dyDescent="0.25">
      <c r="A6" s="248"/>
      <c r="B6" s="122" t="s">
        <v>589</v>
      </c>
      <c r="C6" s="252"/>
      <c r="D6" s="252"/>
      <c r="E6" s="252"/>
      <c r="F6" s="253"/>
    </row>
    <row r="7" spans="1:8" s="5" customFormat="1" x14ac:dyDescent="0.25">
      <c r="A7" s="247" t="s">
        <v>584</v>
      </c>
      <c r="B7" s="122" t="s">
        <v>67</v>
      </c>
      <c r="C7" s="247" t="s">
        <v>836</v>
      </c>
      <c r="D7" s="247" t="s">
        <v>1027</v>
      </c>
      <c r="E7" s="247" t="s">
        <v>1026</v>
      </c>
      <c r="F7" s="247" t="s">
        <v>1028</v>
      </c>
    </row>
    <row r="8" spans="1:8" hidden="1" x14ac:dyDescent="0.25">
      <c r="A8" s="179">
        <v>16022</v>
      </c>
      <c r="B8" s="255" t="s">
        <v>590</v>
      </c>
      <c r="C8" s="180" t="s">
        <v>1010</v>
      </c>
      <c r="D8" s="126" t="s">
        <v>1013</v>
      </c>
      <c r="E8" s="126" t="s">
        <v>1017</v>
      </c>
      <c r="F8" s="251" t="s">
        <v>1012</v>
      </c>
      <c r="G8" s="262">
        <v>2</v>
      </c>
    </row>
    <row r="9" spans="1:8" hidden="1" x14ac:dyDescent="0.25">
      <c r="A9" s="179">
        <v>16023</v>
      </c>
      <c r="B9" s="255" t="s">
        <v>591</v>
      </c>
      <c r="C9" s="180" t="s">
        <v>1010</v>
      </c>
      <c r="D9" s="126" t="s">
        <v>1007</v>
      </c>
      <c r="E9" s="126" t="s">
        <v>1016</v>
      </c>
      <c r="F9" s="251" t="s">
        <v>1012</v>
      </c>
      <c r="G9" s="262">
        <v>3</v>
      </c>
    </row>
    <row r="10" spans="1:8" hidden="1" x14ac:dyDescent="0.25">
      <c r="A10" s="178">
        <v>16024</v>
      </c>
      <c r="B10" s="256" t="s">
        <v>592</v>
      </c>
      <c r="C10" s="180" t="s">
        <v>1010</v>
      </c>
      <c r="D10" s="126" t="s">
        <v>1007</v>
      </c>
      <c r="E10" s="126" t="s">
        <v>1016</v>
      </c>
      <c r="F10" s="251" t="s">
        <v>1012</v>
      </c>
      <c r="G10" s="262">
        <v>4</v>
      </c>
    </row>
    <row r="11" spans="1:8" hidden="1" x14ac:dyDescent="0.25">
      <c r="A11" s="179">
        <v>16025</v>
      </c>
      <c r="B11" s="255" t="s">
        <v>593</v>
      </c>
      <c r="C11" s="180" t="s">
        <v>1010</v>
      </c>
      <c r="D11" s="126" t="s">
        <v>1007</v>
      </c>
      <c r="E11" s="126" t="s">
        <v>1016</v>
      </c>
      <c r="F11" s="251" t="s">
        <v>1012</v>
      </c>
      <c r="G11" s="262">
        <v>5</v>
      </c>
    </row>
    <row r="12" spans="1:8" hidden="1" x14ac:dyDescent="0.25">
      <c r="A12" s="179">
        <v>16027</v>
      </c>
      <c r="B12" s="255" t="s">
        <v>594</v>
      </c>
      <c r="C12" s="180" t="s">
        <v>1010</v>
      </c>
      <c r="D12" s="126" t="s">
        <v>1013</v>
      </c>
      <c r="E12" s="126" t="s">
        <v>1017</v>
      </c>
      <c r="F12" s="251" t="s">
        <v>1012</v>
      </c>
      <c r="G12" s="262">
        <v>7</v>
      </c>
    </row>
    <row r="13" spans="1:8" hidden="1" x14ac:dyDescent="0.25">
      <c r="A13" s="179">
        <v>16028</v>
      </c>
      <c r="B13" s="255" t="s">
        <v>595</v>
      </c>
      <c r="C13" s="180" t="s">
        <v>1010</v>
      </c>
      <c r="D13" s="126" t="s">
        <v>1019</v>
      </c>
      <c r="E13" s="126" t="s">
        <v>1020</v>
      </c>
      <c r="F13" s="251" t="s">
        <v>1012</v>
      </c>
      <c r="G13" s="262">
        <v>8</v>
      </c>
    </row>
    <row r="14" spans="1:8" hidden="1" x14ac:dyDescent="0.25">
      <c r="A14" s="179">
        <v>16029</v>
      </c>
      <c r="B14" s="255" t="s">
        <v>596</v>
      </c>
      <c r="C14" s="180" t="s">
        <v>1010</v>
      </c>
      <c r="D14" s="126" t="s">
        <v>1007</v>
      </c>
      <c r="E14" s="126" t="s">
        <v>1016</v>
      </c>
      <c r="F14" s="251" t="s">
        <v>1012</v>
      </c>
      <c r="G14" s="262">
        <v>9</v>
      </c>
    </row>
    <row r="15" spans="1:8" hidden="1" x14ac:dyDescent="0.25">
      <c r="A15" s="179">
        <v>16200</v>
      </c>
      <c r="B15" s="255" t="s">
        <v>597</v>
      </c>
      <c r="C15" s="180" t="s">
        <v>1005</v>
      </c>
      <c r="D15" s="126" t="s">
        <v>1015</v>
      </c>
      <c r="E15" s="126" t="s">
        <v>1052</v>
      </c>
      <c r="F15" s="251" t="s">
        <v>1012</v>
      </c>
      <c r="G15" s="262"/>
      <c r="H15">
        <v>1</v>
      </c>
    </row>
    <row r="16" spans="1:8" hidden="1" x14ac:dyDescent="0.25">
      <c r="A16" s="179">
        <v>16211</v>
      </c>
      <c r="B16" s="255" t="s">
        <v>598</v>
      </c>
      <c r="C16" s="180" t="s">
        <v>1010</v>
      </c>
      <c r="D16" s="126" t="s">
        <v>1007</v>
      </c>
      <c r="E16" s="126" t="s">
        <v>1016</v>
      </c>
      <c r="F16" s="251" t="s">
        <v>1012</v>
      </c>
      <c r="G16" s="262">
        <v>10</v>
      </c>
    </row>
    <row r="17" spans="1:8" hidden="1" x14ac:dyDescent="0.25">
      <c r="A17" s="179">
        <v>16212</v>
      </c>
      <c r="B17" s="255" t="s">
        <v>599</v>
      </c>
      <c r="C17" s="180" t="s">
        <v>1010</v>
      </c>
      <c r="D17" s="126" t="s">
        <v>1007</v>
      </c>
      <c r="E17" s="126" t="s">
        <v>1016</v>
      </c>
      <c r="F17" s="251" t="s">
        <v>1012</v>
      </c>
      <c r="G17" s="262">
        <v>11</v>
      </c>
    </row>
    <row r="18" spans="1:8" ht="23.25" x14ac:dyDescent="0.25">
      <c r="A18" s="179">
        <v>16214</v>
      </c>
      <c r="B18" s="255" t="s">
        <v>600</v>
      </c>
      <c r="C18" s="180" t="s">
        <v>1004</v>
      </c>
      <c r="D18" s="126" t="s">
        <v>1006</v>
      </c>
      <c r="E18" s="126" t="s">
        <v>1006</v>
      </c>
      <c r="F18" s="251" t="s">
        <v>1011</v>
      </c>
      <c r="G18" s="263"/>
      <c r="H18">
        <v>2</v>
      </c>
    </row>
    <row r="19" spans="1:8" hidden="1" x14ac:dyDescent="0.25">
      <c r="A19" s="178">
        <v>16216</v>
      </c>
      <c r="B19" s="256" t="s">
        <v>601</v>
      </c>
      <c r="C19" s="180" t="s">
        <v>1005</v>
      </c>
      <c r="D19" s="126" t="s">
        <v>1008</v>
      </c>
      <c r="E19" s="126" t="s">
        <v>1015</v>
      </c>
      <c r="F19" s="251" t="s">
        <v>1012</v>
      </c>
    </row>
    <row r="20" spans="1:8" hidden="1" x14ac:dyDescent="0.25">
      <c r="A20" s="178">
        <v>16217</v>
      </c>
      <c r="B20" s="257" t="s">
        <v>602</v>
      </c>
      <c r="C20" s="180" t="s">
        <v>1010</v>
      </c>
      <c r="D20" s="126" t="s">
        <v>1021</v>
      </c>
      <c r="E20" s="126" t="s">
        <v>1022</v>
      </c>
      <c r="F20" s="251" t="s">
        <v>1012</v>
      </c>
      <c r="G20" s="262">
        <v>13</v>
      </c>
    </row>
    <row r="21" spans="1:8" hidden="1" x14ac:dyDescent="0.25">
      <c r="A21" s="178">
        <v>16218</v>
      </c>
      <c r="B21" s="257" t="s">
        <v>603</v>
      </c>
      <c r="C21" s="180" t="s">
        <v>1005</v>
      </c>
      <c r="D21" s="126" t="s">
        <v>1008</v>
      </c>
      <c r="E21" s="126" t="s">
        <v>1015</v>
      </c>
      <c r="F21" s="251" t="s">
        <v>1012</v>
      </c>
    </row>
    <row r="22" spans="1:8" ht="22.5" hidden="1" x14ac:dyDescent="0.25">
      <c r="A22" s="178">
        <v>16219</v>
      </c>
      <c r="B22" s="257" t="s">
        <v>604</v>
      </c>
      <c r="C22" s="180" t="s">
        <v>1010</v>
      </c>
      <c r="D22" s="126" t="s">
        <v>1007</v>
      </c>
      <c r="E22" s="126" t="s">
        <v>1016</v>
      </c>
      <c r="F22" s="251" t="s">
        <v>1012</v>
      </c>
      <c r="G22" s="262">
        <v>14</v>
      </c>
    </row>
    <row r="23" spans="1:8" hidden="1" x14ac:dyDescent="0.25">
      <c r="A23" s="178">
        <v>16220</v>
      </c>
      <c r="B23" s="257" t="s">
        <v>605</v>
      </c>
      <c r="C23" s="180" t="s">
        <v>1010</v>
      </c>
      <c r="D23" s="126" t="s">
        <v>1007</v>
      </c>
      <c r="E23" s="126" t="s">
        <v>1016</v>
      </c>
      <c r="F23" s="251" t="s">
        <v>1012</v>
      </c>
      <c r="G23" s="262">
        <v>15</v>
      </c>
    </row>
    <row r="24" spans="1:8" hidden="1" x14ac:dyDescent="0.25">
      <c r="A24" s="178">
        <v>16221</v>
      </c>
      <c r="B24" s="257" t="s">
        <v>606</v>
      </c>
      <c r="C24" s="180" t="s">
        <v>1005</v>
      </c>
      <c r="D24" s="126" t="s">
        <v>1008</v>
      </c>
      <c r="E24" s="126" t="s">
        <v>1015</v>
      </c>
      <c r="F24" s="251" t="s">
        <v>1012</v>
      </c>
      <c r="G24" s="262"/>
    </row>
    <row r="25" spans="1:8" hidden="1" x14ac:dyDescent="0.25">
      <c r="A25" s="178">
        <v>16222</v>
      </c>
      <c r="B25" s="257" t="s">
        <v>607</v>
      </c>
      <c r="C25" s="180" t="s">
        <v>1005</v>
      </c>
      <c r="D25" s="126" t="s">
        <v>1008</v>
      </c>
      <c r="E25" s="126" t="s">
        <v>1015</v>
      </c>
      <c r="F25" s="251" t="s">
        <v>1012</v>
      </c>
      <c r="G25" s="262"/>
    </row>
    <row r="26" spans="1:8" ht="22.5" hidden="1" x14ac:dyDescent="0.25">
      <c r="A26" s="178">
        <v>16223</v>
      </c>
      <c r="B26" s="257" t="s">
        <v>608</v>
      </c>
      <c r="C26" s="180" t="s">
        <v>1005</v>
      </c>
      <c r="D26" s="126" t="s">
        <v>1008</v>
      </c>
      <c r="E26" s="126" t="s">
        <v>1015</v>
      </c>
      <c r="F26" s="251" t="s">
        <v>1012</v>
      </c>
      <c r="G26" s="262"/>
    </row>
    <row r="27" spans="1:8" hidden="1" x14ac:dyDescent="0.25">
      <c r="A27" s="178">
        <v>16224</v>
      </c>
      <c r="B27" s="257" t="s">
        <v>247</v>
      </c>
      <c r="C27" s="180" t="s">
        <v>1010</v>
      </c>
      <c r="D27" s="126" t="s">
        <v>1007</v>
      </c>
      <c r="E27" s="126" t="s">
        <v>1016</v>
      </c>
      <c r="F27" s="251" t="s">
        <v>1012</v>
      </c>
      <c r="G27" s="262">
        <v>16</v>
      </c>
    </row>
    <row r="28" spans="1:8" hidden="1" x14ac:dyDescent="0.25">
      <c r="A28" s="178">
        <v>16225</v>
      </c>
      <c r="B28" s="257" t="s">
        <v>609</v>
      </c>
      <c r="C28" s="180" t="s">
        <v>1010</v>
      </c>
      <c r="D28" s="126" t="s">
        <v>1007</v>
      </c>
      <c r="E28" s="126" t="s">
        <v>1016</v>
      </c>
      <c r="F28" s="251" t="s">
        <v>1012</v>
      </c>
      <c r="G28" s="262">
        <v>17</v>
      </c>
    </row>
    <row r="29" spans="1:8" ht="22.5" hidden="1" x14ac:dyDescent="0.25">
      <c r="A29" s="178">
        <v>16226</v>
      </c>
      <c r="B29" s="257" t="s">
        <v>610</v>
      </c>
      <c r="C29" s="180" t="s">
        <v>1005</v>
      </c>
      <c r="D29" s="126" t="s">
        <v>1008</v>
      </c>
      <c r="E29" s="126" t="s">
        <v>1015</v>
      </c>
      <c r="F29" s="251" t="s">
        <v>1012</v>
      </c>
    </row>
    <row r="30" spans="1:8" hidden="1" x14ac:dyDescent="0.25">
      <c r="A30" s="178">
        <v>16227</v>
      </c>
      <c r="B30" s="257" t="s">
        <v>611</v>
      </c>
      <c r="C30" s="180" t="s">
        <v>1005</v>
      </c>
      <c r="D30" s="126" t="s">
        <v>1008</v>
      </c>
      <c r="E30" s="126" t="s">
        <v>1015</v>
      </c>
      <c r="F30" s="251" t="s">
        <v>1012</v>
      </c>
    </row>
    <row r="31" spans="1:8" hidden="1" x14ac:dyDescent="0.25">
      <c r="A31" s="178">
        <v>16230</v>
      </c>
      <c r="B31" s="256" t="s">
        <v>612</v>
      </c>
      <c r="C31" s="180" t="s">
        <v>1010</v>
      </c>
      <c r="D31" s="126" t="s">
        <v>1021</v>
      </c>
      <c r="E31" s="126" t="s">
        <v>1022</v>
      </c>
      <c r="F31" s="251" t="s">
        <v>1012</v>
      </c>
      <c r="G31" s="262">
        <v>18</v>
      </c>
    </row>
    <row r="32" spans="1:8" hidden="1" x14ac:dyDescent="0.25">
      <c r="A32" s="178">
        <v>16233</v>
      </c>
      <c r="B32" s="256" t="s">
        <v>613</v>
      </c>
      <c r="C32" s="180" t="s">
        <v>1010</v>
      </c>
      <c r="D32" s="126" t="s">
        <v>1021</v>
      </c>
      <c r="E32" s="126" t="s">
        <v>1022</v>
      </c>
      <c r="F32" s="251" t="s">
        <v>1012</v>
      </c>
      <c r="G32" s="262">
        <v>19</v>
      </c>
    </row>
    <row r="33" spans="1:8" hidden="1" x14ac:dyDescent="0.25">
      <c r="A33" s="178">
        <v>16234</v>
      </c>
      <c r="B33" s="256" t="s">
        <v>614</v>
      </c>
      <c r="C33" s="180" t="s">
        <v>1010</v>
      </c>
      <c r="D33" s="126" t="s">
        <v>1007</v>
      </c>
      <c r="E33" s="126" t="s">
        <v>1016</v>
      </c>
      <c r="F33" s="251" t="s">
        <v>1012</v>
      </c>
      <c r="G33" s="262">
        <v>20</v>
      </c>
    </row>
    <row r="34" spans="1:8" hidden="1" x14ac:dyDescent="0.25">
      <c r="A34" s="178">
        <v>16235</v>
      </c>
      <c r="B34" s="256" t="s">
        <v>615</v>
      </c>
      <c r="C34" s="180" t="s">
        <v>1010</v>
      </c>
      <c r="D34" s="126" t="s">
        <v>1013</v>
      </c>
      <c r="E34" s="126" t="s">
        <v>1017</v>
      </c>
      <c r="F34" s="251" t="s">
        <v>1012</v>
      </c>
      <c r="G34" s="262">
        <v>21</v>
      </c>
    </row>
    <row r="35" spans="1:8" hidden="1" x14ac:dyDescent="0.25">
      <c r="A35" s="178">
        <v>16236</v>
      </c>
      <c r="B35" s="256" t="s">
        <v>616</v>
      </c>
      <c r="C35" s="180" t="s">
        <v>1010</v>
      </c>
      <c r="D35" s="126" t="s">
        <v>1007</v>
      </c>
      <c r="E35" s="126" t="s">
        <v>1016</v>
      </c>
      <c r="F35" s="251" t="s">
        <v>1012</v>
      </c>
      <c r="G35" s="262">
        <v>22</v>
      </c>
    </row>
    <row r="36" spans="1:8" hidden="1" x14ac:dyDescent="0.25">
      <c r="A36" s="178">
        <v>16240</v>
      </c>
      <c r="B36" s="256" t="s">
        <v>617</v>
      </c>
      <c r="C36" s="180" t="s">
        <v>1010</v>
      </c>
      <c r="D36" s="126" t="s">
        <v>1013</v>
      </c>
      <c r="E36" s="126" t="s">
        <v>1017</v>
      </c>
      <c r="F36" s="251" t="s">
        <v>1012</v>
      </c>
      <c r="G36" s="262">
        <v>23</v>
      </c>
    </row>
    <row r="37" spans="1:8" x14ac:dyDescent="0.25">
      <c r="A37" s="178">
        <v>16241</v>
      </c>
      <c r="B37" s="256" t="s">
        <v>618</v>
      </c>
      <c r="C37" s="180" t="s">
        <v>1015</v>
      </c>
      <c r="D37" s="126" t="s">
        <v>1012</v>
      </c>
      <c r="E37" s="126" t="s">
        <v>1012</v>
      </c>
      <c r="F37" s="251" t="s">
        <v>1012</v>
      </c>
      <c r="G37" s="263"/>
      <c r="H37">
        <v>3</v>
      </c>
    </row>
    <row r="38" spans="1:8" hidden="1" x14ac:dyDescent="0.25">
      <c r="A38" s="178">
        <v>16242</v>
      </c>
      <c r="B38" s="256" t="s">
        <v>619</v>
      </c>
      <c r="C38" s="180" t="s">
        <v>1005</v>
      </c>
      <c r="D38" s="126" t="s">
        <v>1008</v>
      </c>
      <c r="E38" s="126" t="s">
        <v>1015</v>
      </c>
      <c r="F38" s="251" t="s">
        <v>1012</v>
      </c>
    </row>
    <row r="39" spans="1:8" hidden="1" x14ac:dyDescent="0.25">
      <c r="A39" s="178">
        <v>6110</v>
      </c>
      <c r="B39" s="256" t="s">
        <v>620</v>
      </c>
      <c r="C39" s="180" t="s">
        <v>1010</v>
      </c>
      <c r="D39" s="126" t="s">
        <v>1021</v>
      </c>
      <c r="E39" s="126" t="s">
        <v>1022</v>
      </c>
      <c r="F39" s="251" t="s">
        <v>1012</v>
      </c>
      <c r="G39" s="262">
        <v>26</v>
      </c>
    </row>
    <row r="40" spans="1:8" ht="23.25" hidden="1" x14ac:dyDescent="0.25">
      <c r="A40" s="178">
        <v>6111</v>
      </c>
      <c r="B40" s="256" t="s">
        <v>621</v>
      </c>
      <c r="C40" s="180" t="s">
        <v>976</v>
      </c>
      <c r="D40" s="126" t="s">
        <v>1014</v>
      </c>
      <c r="E40" s="126" t="s">
        <v>1018</v>
      </c>
      <c r="F40" s="251" t="s">
        <v>1024</v>
      </c>
      <c r="G40" s="262">
        <v>27</v>
      </c>
      <c r="H40">
        <v>5</v>
      </c>
    </row>
    <row r="41" spans="1:8" ht="34.5" x14ac:dyDescent="0.25">
      <c r="A41" s="178">
        <v>6112</v>
      </c>
      <c r="B41" s="256" t="s">
        <v>622</v>
      </c>
      <c r="C41" s="180" t="s">
        <v>1010</v>
      </c>
      <c r="D41" s="126" t="s">
        <v>1007</v>
      </c>
      <c r="E41" s="126" t="s">
        <v>1016</v>
      </c>
      <c r="F41" s="251" t="s">
        <v>1025</v>
      </c>
      <c r="G41" s="263">
        <v>28</v>
      </c>
      <c r="H41">
        <v>4</v>
      </c>
    </row>
    <row r="42" spans="1:8" hidden="1" x14ac:dyDescent="0.25">
      <c r="A42" s="178">
        <v>6115</v>
      </c>
      <c r="B42" s="256" t="s">
        <v>825</v>
      </c>
      <c r="C42" s="180" t="s">
        <v>1023</v>
      </c>
      <c r="D42" s="126" t="s">
        <v>1006</v>
      </c>
      <c r="E42" s="126" t="s">
        <v>1006</v>
      </c>
      <c r="F42" s="251" t="s">
        <v>1012</v>
      </c>
      <c r="G42" s="262"/>
    </row>
    <row r="43" spans="1:8" hidden="1" x14ac:dyDescent="0.25">
      <c r="A43" s="178">
        <v>6116</v>
      </c>
      <c r="B43" s="256" t="s">
        <v>826</v>
      </c>
      <c r="C43" s="180" t="s">
        <v>1010</v>
      </c>
      <c r="D43" s="126" t="s">
        <v>1007</v>
      </c>
      <c r="E43" s="126" t="s">
        <v>1016</v>
      </c>
      <c r="F43" s="251" t="s">
        <v>456</v>
      </c>
      <c r="G43" s="262">
        <v>29</v>
      </c>
    </row>
    <row r="44" spans="1:8" hidden="1" x14ac:dyDescent="0.25">
      <c r="A44" s="178">
        <v>6117</v>
      </c>
      <c r="B44" s="256" t="s">
        <v>827</v>
      </c>
      <c r="C44" s="180" t="s">
        <v>1023</v>
      </c>
      <c r="D44" s="126" t="s">
        <v>1006</v>
      </c>
      <c r="E44" s="126" t="s">
        <v>1006</v>
      </c>
      <c r="F44" s="251" t="s">
        <v>1012</v>
      </c>
      <c r="G44" s="262"/>
    </row>
    <row r="45" spans="1:8" hidden="1" x14ac:dyDescent="0.25">
      <c r="A45" s="178">
        <v>6121</v>
      </c>
      <c r="B45" s="256" t="s">
        <v>828</v>
      </c>
      <c r="C45" s="180" t="s">
        <v>1010</v>
      </c>
      <c r="D45" s="126" t="s">
        <v>1007</v>
      </c>
      <c r="E45" s="126" t="s">
        <v>1016</v>
      </c>
      <c r="F45" s="251" t="s">
        <v>456</v>
      </c>
      <c r="G45" s="262">
        <v>30</v>
      </c>
    </row>
    <row r="46" spans="1:8" x14ac:dyDescent="0.25">
      <c r="A46" s="248"/>
      <c r="B46" s="122" t="s">
        <v>623</v>
      </c>
      <c r="C46" s="252"/>
      <c r="D46" s="252"/>
      <c r="E46" s="252"/>
      <c r="F46" s="253"/>
    </row>
    <row r="47" spans="1:8" s="5" customFormat="1" hidden="1" x14ac:dyDescent="0.25">
      <c r="A47" s="247" t="s">
        <v>584</v>
      </c>
      <c r="B47" s="122" t="s">
        <v>67</v>
      </c>
      <c r="C47" s="247" t="s">
        <v>836</v>
      </c>
      <c r="D47" s="247" t="s">
        <v>1027</v>
      </c>
      <c r="E47" s="247" t="s">
        <v>1026</v>
      </c>
      <c r="F47" s="247" t="s">
        <v>1028</v>
      </c>
    </row>
    <row r="48" spans="1:8" hidden="1" x14ac:dyDescent="0.25">
      <c r="A48" s="179">
        <v>6205</v>
      </c>
      <c r="B48" s="255" t="s">
        <v>624</v>
      </c>
      <c r="C48" s="180" t="s">
        <v>1010</v>
      </c>
      <c r="D48" s="126" t="s">
        <v>1021</v>
      </c>
      <c r="E48" s="126" t="s">
        <v>1022</v>
      </c>
      <c r="F48" s="251" t="s">
        <v>1012</v>
      </c>
      <c r="G48" s="262">
        <v>31</v>
      </c>
    </row>
    <row r="49" spans="1:7" hidden="1" x14ac:dyDescent="0.25">
      <c r="A49" s="178">
        <v>22111</v>
      </c>
      <c r="B49" s="256" t="s">
        <v>346</v>
      </c>
      <c r="C49" s="180" t="s">
        <v>1010</v>
      </c>
      <c r="D49" s="126" t="s">
        <v>1007</v>
      </c>
      <c r="E49" s="126" t="s">
        <v>1016</v>
      </c>
      <c r="F49" s="251" t="s">
        <v>456</v>
      </c>
      <c r="G49" s="262">
        <v>32</v>
      </c>
    </row>
    <row r="50" spans="1:7" hidden="1" x14ac:dyDescent="0.25">
      <c r="A50" s="248"/>
      <c r="B50" s="122" t="s">
        <v>625</v>
      </c>
      <c r="C50" s="252"/>
      <c r="D50" s="252"/>
      <c r="E50" s="252"/>
      <c r="F50" s="253"/>
    </row>
    <row r="51" spans="1:7" s="5" customFormat="1" hidden="1" x14ac:dyDescent="0.25">
      <c r="A51" s="247" t="s">
        <v>584</v>
      </c>
      <c r="B51" s="122" t="s">
        <v>67</v>
      </c>
      <c r="C51" s="247" t="s">
        <v>836</v>
      </c>
      <c r="D51" s="247" t="s">
        <v>1027</v>
      </c>
      <c r="E51" s="247" t="s">
        <v>1026</v>
      </c>
      <c r="F51" s="247" t="s">
        <v>1028</v>
      </c>
    </row>
    <row r="52" spans="1:7" hidden="1" x14ac:dyDescent="0.25">
      <c r="A52" s="179">
        <v>6205</v>
      </c>
      <c r="B52" s="255" t="s">
        <v>624</v>
      </c>
      <c r="C52" s="180" t="s">
        <v>1010</v>
      </c>
      <c r="D52" s="126" t="s">
        <v>1021</v>
      </c>
      <c r="E52" s="126" t="s">
        <v>1022</v>
      </c>
      <c r="F52" s="251" t="s">
        <v>1012</v>
      </c>
      <c r="G52" s="262">
        <v>33</v>
      </c>
    </row>
    <row r="53" spans="1:7" hidden="1" x14ac:dyDescent="0.25">
      <c r="A53" s="178">
        <v>23111</v>
      </c>
      <c r="B53" s="256" t="s">
        <v>346</v>
      </c>
      <c r="C53" s="180" t="s">
        <v>1010</v>
      </c>
      <c r="D53" s="126" t="s">
        <v>1007</v>
      </c>
      <c r="E53" s="126" t="s">
        <v>1016</v>
      </c>
      <c r="F53" s="251" t="s">
        <v>456</v>
      </c>
      <c r="G53" s="262">
        <v>34</v>
      </c>
    </row>
    <row r="54" spans="1:7" hidden="1" x14ac:dyDescent="0.25">
      <c r="A54" s="248"/>
      <c r="B54" s="122" t="s">
        <v>626</v>
      </c>
      <c r="C54" s="252"/>
      <c r="D54" s="252"/>
      <c r="E54" s="252"/>
      <c r="F54" s="253"/>
    </row>
    <row r="55" spans="1:7" s="5" customFormat="1" hidden="1" x14ac:dyDescent="0.25">
      <c r="A55" s="247" t="s">
        <v>584</v>
      </c>
      <c r="B55" s="122" t="s">
        <v>67</v>
      </c>
      <c r="C55" s="247" t="s">
        <v>836</v>
      </c>
      <c r="D55" s="247" t="s">
        <v>1027</v>
      </c>
      <c r="E55" s="247" t="s">
        <v>1026</v>
      </c>
      <c r="F55" s="247" t="s">
        <v>1028</v>
      </c>
    </row>
    <row r="56" spans="1:7" hidden="1" x14ac:dyDescent="0.25">
      <c r="A56" s="178">
        <v>24058</v>
      </c>
      <c r="B56" s="256" t="s">
        <v>627</v>
      </c>
      <c r="C56" s="180" t="s">
        <v>1010</v>
      </c>
      <c r="D56" s="126" t="s">
        <v>1021</v>
      </c>
      <c r="E56" s="126" t="s">
        <v>1022</v>
      </c>
      <c r="F56" s="251" t="s">
        <v>1012</v>
      </c>
      <c r="G56" s="262">
        <v>35</v>
      </c>
    </row>
    <row r="57" spans="1:7" hidden="1" x14ac:dyDescent="0.25">
      <c r="A57" s="178">
        <v>24063</v>
      </c>
      <c r="B57" s="256" t="s">
        <v>628</v>
      </c>
      <c r="C57" s="180" t="s">
        <v>1010</v>
      </c>
      <c r="D57" s="126" t="s">
        <v>1007</v>
      </c>
      <c r="E57" s="126" t="s">
        <v>1016</v>
      </c>
      <c r="F57" s="251" t="s">
        <v>1012</v>
      </c>
      <c r="G57" s="262">
        <v>36</v>
      </c>
    </row>
    <row r="58" spans="1:7" hidden="1" x14ac:dyDescent="0.25">
      <c r="A58" s="178">
        <v>24111</v>
      </c>
      <c r="B58" s="256" t="s">
        <v>629</v>
      </c>
      <c r="C58" s="180" t="s">
        <v>1010</v>
      </c>
      <c r="D58" s="126" t="s">
        <v>1007</v>
      </c>
      <c r="E58" s="126" t="s">
        <v>1016</v>
      </c>
      <c r="F58" s="251" t="s">
        <v>1012</v>
      </c>
      <c r="G58" s="262">
        <v>37</v>
      </c>
    </row>
    <row r="59" spans="1:7" hidden="1" x14ac:dyDescent="0.25">
      <c r="A59" s="178">
        <v>6205</v>
      </c>
      <c r="B59" s="255" t="s">
        <v>624</v>
      </c>
      <c r="C59" s="180" t="s">
        <v>1010</v>
      </c>
      <c r="D59" s="126" t="s">
        <v>1021</v>
      </c>
      <c r="E59" s="126" t="s">
        <v>1022</v>
      </c>
      <c r="F59" s="251" t="s">
        <v>1012</v>
      </c>
      <c r="G59" s="262">
        <v>38</v>
      </c>
    </row>
    <row r="60" spans="1:7" hidden="1" x14ac:dyDescent="0.25">
      <c r="A60" s="248"/>
      <c r="B60" s="122" t="s">
        <v>630</v>
      </c>
      <c r="C60" s="252"/>
      <c r="D60" s="252"/>
      <c r="E60" s="252"/>
      <c r="F60" s="253"/>
    </row>
    <row r="61" spans="1:7" s="5" customFormat="1" hidden="1" x14ac:dyDescent="0.25">
      <c r="A61" s="247" t="s">
        <v>584</v>
      </c>
      <c r="B61" s="122" t="s">
        <v>67</v>
      </c>
      <c r="C61" s="247" t="s">
        <v>836</v>
      </c>
      <c r="D61" s="247" t="s">
        <v>1027</v>
      </c>
      <c r="E61" s="247" t="s">
        <v>1026</v>
      </c>
      <c r="F61" s="247" t="s">
        <v>1028</v>
      </c>
    </row>
    <row r="62" spans="1:7" hidden="1" x14ac:dyDescent="0.25">
      <c r="A62" s="178">
        <v>25001</v>
      </c>
      <c r="B62" s="256" t="s">
        <v>631</v>
      </c>
      <c r="C62" s="180" t="s">
        <v>1010</v>
      </c>
      <c r="D62" s="126" t="s">
        <v>1007</v>
      </c>
      <c r="E62" s="126" t="s">
        <v>1016</v>
      </c>
      <c r="F62" s="251" t="s">
        <v>1012</v>
      </c>
      <c r="G62" s="262">
        <v>39</v>
      </c>
    </row>
    <row r="63" spans="1:7" hidden="1" x14ac:dyDescent="0.25">
      <c r="A63" s="178">
        <v>25002</v>
      </c>
      <c r="B63" s="256" t="s">
        <v>633</v>
      </c>
      <c r="C63" s="180" t="s">
        <v>1010</v>
      </c>
      <c r="D63" s="126" t="s">
        <v>1007</v>
      </c>
      <c r="E63" s="126" t="s">
        <v>1016</v>
      </c>
      <c r="F63" s="251" t="s">
        <v>1012</v>
      </c>
      <c r="G63" s="262">
        <v>40</v>
      </c>
    </row>
    <row r="64" spans="1:7" hidden="1" x14ac:dyDescent="0.25">
      <c r="A64" s="178">
        <v>25003</v>
      </c>
      <c r="B64" s="256" t="s">
        <v>634</v>
      </c>
      <c r="C64" s="126" t="s">
        <v>1010</v>
      </c>
      <c r="D64" s="126" t="s">
        <v>1021</v>
      </c>
      <c r="E64" s="126" t="s">
        <v>1022</v>
      </c>
      <c r="F64" s="251" t="s">
        <v>1012</v>
      </c>
      <c r="G64" s="262"/>
    </row>
    <row r="65" spans="1:8" hidden="1" x14ac:dyDescent="0.25">
      <c r="A65" s="178">
        <v>25010</v>
      </c>
      <c r="B65" s="256" t="s">
        <v>635</v>
      </c>
      <c r="C65" s="180" t="s">
        <v>1010</v>
      </c>
      <c r="D65" s="126" t="s">
        <v>1007</v>
      </c>
      <c r="E65" s="126" t="s">
        <v>1016</v>
      </c>
      <c r="F65" s="251" t="s">
        <v>1012</v>
      </c>
      <c r="G65" s="262">
        <v>41</v>
      </c>
    </row>
    <row r="66" spans="1:8" hidden="1" x14ac:dyDescent="0.25">
      <c r="A66" s="178">
        <v>25015</v>
      </c>
      <c r="B66" s="256" t="s">
        <v>636</v>
      </c>
      <c r="C66" s="180" t="s">
        <v>1010</v>
      </c>
      <c r="D66" s="126" t="s">
        <v>1007</v>
      </c>
      <c r="E66" s="126" t="s">
        <v>1016</v>
      </c>
      <c r="F66" s="251" t="s">
        <v>1012</v>
      </c>
      <c r="G66" s="262">
        <v>42</v>
      </c>
    </row>
    <row r="67" spans="1:8" ht="23.25" hidden="1" x14ac:dyDescent="0.25">
      <c r="A67" s="178">
        <v>25016</v>
      </c>
      <c r="B67" s="256" t="s">
        <v>637</v>
      </c>
      <c r="C67" s="180" t="s">
        <v>1010</v>
      </c>
      <c r="D67" s="126" t="s">
        <v>1007</v>
      </c>
      <c r="E67" s="126" t="s">
        <v>1016</v>
      </c>
      <c r="F67" s="251" t="s">
        <v>1009</v>
      </c>
      <c r="G67" s="262">
        <v>43</v>
      </c>
      <c r="H67">
        <v>8</v>
      </c>
    </row>
    <row r="68" spans="1:8" ht="22.5" hidden="1" x14ac:dyDescent="0.25">
      <c r="A68" s="178">
        <v>25017</v>
      </c>
      <c r="B68" s="256" t="s">
        <v>638</v>
      </c>
      <c r="C68" s="180" t="s">
        <v>1010</v>
      </c>
      <c r="D68" s="126" t="s">
        <v>1007</v>
      </c>
      <c r="E68" s="126" t="s">
        <v>1016</v>
      </c>
      <c r="F68" s="251" t="s">
        <v>1012</v>
      </c>
      <c r="G68" s="262">
        <v>44</v>
      </c>
    </row>
    <row r="69" spans="1:8" hidden="1" x14ac:dyDescent="0.25">
      <c r="A69" s="178">
        <v>25058</v>
      </c>
      <c r="B69" s="256" t="s">
        <v>639</v>
      </c>
      <c r="C69" s="180" t="s">
        <v>1010</v>
      </c>
      <c r="D69" s="126" t="s">
        <v>1021</v>
      </c>
      <c r="E69" s="126" t="s">
        <v>1022</v>
      </c>
      <c r="F69" s="251" t="s">
        <v>1012</v>
      </c>
      <c r="G69" s="262">
        <v>45</v>
      </c>
    </row>
    <row r="70" spans="1:8" hidden="1" x14ac:dyDescent="0.25">
      <c r="A70" s="178">
        <v>25111</v>
      </c>
      <c r="B70" s="256" t="s">
        <v>346</v>
      </c>
      <c r="C70" s="180" t="s">
        <v>1010</v>
      </c>
      <c r="D70" s="126" t="s">
        <v>1007</v>
      </c>
      <c r="E70" s="126" t="s">
        <v>1016</v>
      </c>
      <c r="F70" s="251" t="s">
        <v>1012</v>
      </c>
      <c r="G70" s="262">
        <v>46</v>
      </c>
    </row>
    <row r="71" spans="1:8" hidden="1" x14ac:dyDescent="0.25">
      <c r="A71" s="178">
        <v>25209</v>
      </c>
      <c r="B71" s="256" t="s">
        <v>186</v>
      </c>
      <c r="C71" s="180" t="s">
        <v>1005</v>
      </c>
      <c r="D71" s="126" t="s">
        <v>1008</v>
      </c>
      <c r="E71" s="126" t="s">
        <v>1015</v>
      </c>
      <c r="F71" s="251" t="s">
        <v>1012</v>
      </c>
    </row>
    <row r="72" spans="1:8" hidden="1" x14ac:dyDescent="0.25">
      <c r="A72" s="178">
        <v>25210</v>
      </c>
      <c r="B72" s="256" t="s">
        <v>187</v>
      </c>
      <c r="C72" s="180" t="s">
        <v>1005</v>
      </c>
      <c r="D72" s="126" t="s">
        <v>1008</v>
      </c>
      <c r="E72" s="126" t="s">
        <v>1015</v>
      </c>
      <c r="F72" s="251" t="s">
        <v>1012</v>
      </c>
    </row>
    <row r="73" spans="1:8" hidden="1" x14ac:dyDescent="0.25">
      <c r="A73" s="178">
        <v>6205</v>
      </c>
      <c r="B73" s="257" t="s">
        <v>624</v>
      </c>
      <c r="C73" s="180" t="s">
        <v>1010</v>
      </c>
      <c r="D73" s="126" t="s">
        <v>1021</v>
      </c>
      <c r="E73" s="126" t="s">
        <v>1022</v>
      </c>
      <c r="F73" s="251" t="s">
        <v>1012</v>
      </c>
      <c r="G73" s="262">
        <v>47</v>
      </c>
    </row>
    <row r="74" spans="1:8" hidden="1" x14ac:dyDescent="0.25">
      <c r="A74" s="248"/>
      <c r="B74" s="122" t="s">
        <v>640</v>
      </c>
      <c r="C74" s="252"/>
      <c r="D74" s="252"/>
      <c r="E74" s="252"/>
      <c r="F74" s="253"/>
    </row>
    <row r="75" spans="1:8" s="5" customFormat="1" hidden="1" x14ac:dyDescent="0.25">
      <c r="A75" s="247" t="s">
        <v>584</v>
      </c>
      <c r="B75" s="122" t="s">
        <v>67</v>
      </c>
      <c r="C75" s="247" t="s">
        <v>836</v>
      </c>
      <c r="D75" s="247" t="s">
        <v>1027</v>
      </c>
      <c r="E75" s="247" t="s">
        <v>1026</v>
      </c>
      <c r="F75" s="247" t="s">
        <v>1028</v>
      </c>
    </row>
    <row r="76" spans="1:8" hidden="1" x14ac:dyDescent="0.25">
      <c r="A76" s="178">
        <v>26011</v>
      </c>
      <c r="B76" s="256" t="s">
        <v>641</v>
      </c>
      <c r="C76" s="180" t="s">
        <v>1005</v>
      </c>
      <c r="D76" s="126" t="s">
        <v>1008</v>
      </c>
      <c r="E76" s="126" t="s">
        <v>1015</v>
      </c>
      <c r="F76" s="251" t="s">
        <v>1012</v>
      </c>
    </row>
    <row r="77" spans="1:8" hidden="1" x14ac:dyDescent="0.25">
      <c r="A77" s="178">
        <v>26012</v>
      </c>
      <c r="B77" s="257" t="s">
        <v>420</v>
      </c>
      <c r="C77" s="126" t="s">
        <v>1010</v>
      </c>
      <c r="D77" s="126" t="s">
        <v>1013</v>
      </c>
      <c r="E77" s="126" t="s">
        <v>1017</v>
      </c>
      <c r="F77" s="251" t="s">
        <v>1012</v>
      </c>
      <c r="G77" s="262">
        <v>48</v>
      </c>
    </row>
    <row r="78" spans="1:8" ht="22.5" hidden="1" x14ac:dyDescent="0.25">
      <c r="A78" s="178">
        <v>26013</v>
      </c>
      <c r="B78" s="256" t="s">
        <v>642</v>
      </c>
      <c r="C78" s="180" t="s">
        <v>1010</v>
      </c>
      <c r="D78" s="126" t="s">
        <v>1007</v>
      </c>
      <c r="E78" s="126" t="s">
        <v>1016</v>
      </c>
      <c r="F78" s="251" t="s">
        <v>1012</v>
      </c>
      <c r="G78" s="262">
        <v>49</v>
      </c>
    </row>
    <row r="79" spans="1:8" hidden="1" x14ac:dyDescent="0.25">
      <c r="A79" s="178">
        <v>26014</v>
      </c>
      <c r="B79" s="256" t="s">
        <v>270</v>
      </c>
      <c r="C79" s="126" t="s">
        <v>1010</v>
      </c>
      <c r="D79" s="126" t="s">
        <v>1013</v>
      </c>
      <c r="E79" s="126" t="s">
        <v>1017</v>
      </c>
      <c r="F79" s="251" t="s">
        <v>1012</v>
      </c>
      <c r="G79" s="262">
        <v>50</v>
      </c>
    </row>
    <row r="80" spans="1:8" hidden="1" x14ac:dyDescent="0.25">
      <c r="A80" s="178">
        <v>26015</v>
      </c>
      <c r="B80" s="256" t="s">
        <v>422</v>
      </c>
      <c r="C80" s="126" t="s">
        <v>1010</v>
      </c>
      <c r="D80" s="126" t="s">
        <v>1013</v>
      </c>
      <c r="E80" s="126" t="s">
        <v>1017</v>
      </c>
      <c r="F80" s="251" t="s">
        <v>1012</v>
      </c>
      <c r="G80" s="262">
        <v>51</v>
      </c>
    </row>
    <row r="81" spans="1:7" hidden="1" x14ac:dyDescent="0.25">
      <c r="A81" s="178">
        <v>26019</v>
      </c>
      <c r="B81" s="256" t="s">
        <v>643</v>
      </c>
      <c r="C81" s="126" t="s">
        <v>1010</v>
      </c>
      <c r="D81" s="126" t="s">
        <v>1013</v>
      </c>
      <c r="E81" s="126" t="s">
        <v>1017</v>
      </c>
      <c r="F81" s="251" t="s">
        <v>1012</v>
      </c>
      <c r="G81" s="262">
        <v>52</v>
      </c>
    </row>
    <row r="82" spans="1:7" hidden="1" x14ac:dyDescent="0.25">
      <c r="A82" s="178">
        <v>26110</v>
      </c>
      <c r="B82" s="256" t="s">
        <v>644</v>
      </c>
      <c r="C82" s="180" t="s">
        <v>1005</v>
      </c>
      <c r="D82" s="126" t="s">
        <v>1008</v>
      </c>
      <c r="E82" s="126" t="s">
        <v>1015</v>
      </c>
      <c r="F82" s="251" t="s">
        <v>1012</v>
      </c>
    </row>
    <row r="83" spans="1:7" hidden="1" x14ac:dyDescent="0.25">
      <c r="A83" s="178">
        <v>26111</v>
      </c>
      <c r="B83" s="256" t="s">
        <v>346</v>
      </c>
      <c r="C83" s="180" t="s">
        <v>1010</v>
      </c>
      <c r="D83" s="126" t="s">
        <v>1007</v>
      </c>
      <c r="E83" s="126" t="s">
        <v>1016</v>
      </c>
      <c r="F83" s="251" t="s">
        <v>1012</v>
      </c>
      <c r="G83" s="262">
        <v>53</v>
      </c>
    </row>
    <row r="84" spans="1:7" hidden="1" x14ac:dyDescent="0.25">
      <c r="A84" s="178">
        <v>26113</v>
      </c>
      <c r="B84" s="256" t="s">
        <v>645</v>
      </c>
      <c r="C84" s="180" t="s">
        <v>1010</v>
      </c>
      <c r="D84" s="126" t="s">
        <v>1007</v>
      </c>
      <c r="E84" s="126" t="s">
        <v>1016</v>
      </c>
      <c r="F84" s="251" t="s">
        <v>1012</v>
      </c>
      <c r="G84" s="262">
        <v>54</v>
      </c>
    </row>
    <row r="85" spans="1:7" hidden="1" x14ac:dyDescent="0.25">
      <c r="A85" s="181">
        <v>6205</v>
      </c>
      <c r="B85" s="257" t="s">
        <v>624</v>
      </c>
      <c r="C85" s="180" t="s">
        <v>1010</v>
      </c>
      <c r="D85" s="126" t="s">
        <v>1021</v>
      </c>
      <c r="E85" s="126" t="s">
        <v>1022</v>
      </c>
      <c r="F85" s="251" t="s">
        <v>1012</v>
      </c>
      <c r="G85" s="262">
        <v>55</v>
      </c>
    </row>
    <row r="86" spans="1:7" hidden="1" x14ac:dyDescent="0.25">
      <c r="A86" s="181">
        <v>6217</v>
      </c>
      <c r="B86" s="257" t="s">
        <v>735</v>
      </c>
      <c r="C86" s="180" t="s">
        <v>1023</v>
      </c>
      <c r="D86" s="126" t="s">
        <v>1006</v>
      </c>
      <c r="E86" s="126" t="s">
        <v>1006</v>
      </c>
      <c r="F86" s="251" t="s">
        <v>1012</v>
      </c>
      <c r="G86" s="262"/>
    </row>
    <row r="87" spans="1:7" hidden="1" x14ac:dyDescent="0.25">
      <c r="A87" s="248"/>
      <c r="B87" s="122" t="s">
        <v>646</v>
      </c>
      <c r="C87" s="252"/>
      <c r="D87" s="252"/>
      <c r="E87" s="252"/>
      <c r="F87" s="253"/>
    </row>
    <row r="88" spans="1:7" hidden="1" x14ac:dyDescent="0.25">
      <c r="A88" s="247" t="s">
        <v>584</v>
      </c>
      <c r="B88" s="122" t="s">
        <v>67</v>
      </c>
      <c r="C88" s="247" t="s">
        <v>836</v>
      </c>
      <c r="D88" s="247" t="s">
        <v>1027</v>
      </c>
      <c r="E88" s="247" t="s">
        <v>1026</v>
      </c>
      <c r="F88" s="247" t="s">
        <v>1028</v>
      </c>
    </row>
    <row r="89" spans="1:7" hidden="1" x14ac:dyDescent="0.25">
      <c r="A89" s="178">
        <v>66001</v>
      </c>
      <c r="B89" s="256" t="s">
        <v>426</v>
      </c>
      <c r="C89" s="180" t="s">
        <v>1010</v>
      </c>
      <c r="D89" s="126" t="s">
        <v>1007</v>
      </c>
      <c r="E89" s="126" t="s">
        <v>1016</v>
      </c>
      <c r="F89" s="251" t="s">
        <v>1012</v>
      </c>
      <c r="G89" s="262">
        <v>56</v>
      </c>
    </row>
    <row r="90" spans="1:7" hidden="1" x14ac:dyDescent="0.25">
      <c r="A90" s="178">
        <v>66002</v>
      </c>
      <c r="B90" s="259" t="s">
        <v>427</v>
      </c>
      <c r="C90" s="180" t="s">
        <v>1010</v>
      </c>
      <c r="D90" s="126" t="s">
        <v>1021</v>
      </c>
      <c r="E90" s="126" t="s">
        <v>1022</v>
      </c>
      <c r="F90" s="251" t="s">
        <v>1012</v>
      </c>
      <c r="G90" s="262">
        <v>57</v>
      </c>
    </row>
    <row r="91" spans="1:7" hidden="1" x14ac:dyDescent="0.25">
      <c r="A91" s="178">
        <v>66003</v>
      </c>
      <c r="B91" s="259" t="s">
        <v>647</v>
      </c>
      <c r="C91" s="180" t="s">
        <v>1010</v>
      </c>
      <c r="D91" s="126" t="s">
        <v>1021</v>
      </c>
      <c r="E91" s="126" t="s">
        <v>1022</v>
      </c>
      <c r="F91" s="251" t="s">
        <v>1012</v>
      </c>
      <c r="G91" s="262">
        <v>58</v>
      </c>
    </row>
    <row r="92" spans="1:7" hidden="1" x14ac:dyDescent="0.25">
      <c r="A92" s="248"/>
      <c r="B92" s="122" t="s">
        <v>648</v>
      </c>
      <c r="C92" s="252"/>
      <c r="D92" s="252"/>
      <c r="E92" s="252"/>
      <c r="F92" s="253"/>
    </row>
    <row r="93" spans="1:7" hidden="1" x14ac:dyDescent="0.25">
      <c r="A93" s="247" t="s">
        <v>584</v>
      </c>
      <c r="B93" s="122" t="s">
        <v>67</v>
      </c>
      <c r="C93" s="247" t="s">
        <v>836</v>
      </c>
      <c r="D93" s="247" t="s">
        <v>1027</v>
      </c>
      <c r="E93" s="247" t="s">
        <v>1026</v>
      </c>
      <c r="F93" s="247" t="s">
        <v>1028</v>
      </c>
    </row>
    <row r="94" spans="1:7" hidden="1" x14ac:dyDescent="0.25">
      <c r="A94" s="178">
        <v>760081</v>
      </c>
      <c r="B94" s="256" t="s">
        <v>365</v>
      </c>
      <c r="C94" s="180" t="s">
        <v>1010</v>
      </c>
      <c r="D94" s="126" t="s">
        <v>1007</v>
      </c>
      <c r="E94" s="126" t="s">
        <v>1016</v>
      </c>
      <c r="F94" s="251" t="s">
        <v>1012</v>
      </c>
      <c r="G94" s="262">
        <v>59</v>
      </c>
    </row>
    <row r="95" spans="1:7" hidden="1" x14ac:dyDescent="0.25">
      <c r="A95" s="178">
        <v>760082</v>
      </c>
      <c r="B95" s="256" t="s">
        <v>366</v>
      </c>
      <c r="C95" s="180" t="s">
        <v>1010</v>
      </c>
      <c r="D95" s="126" t="s">
        <v>1007</v>
      </c>
      <c r="E95" s="126" t="s">
        <v>1016</v>
      </c>
      <c r="F95" s="251" t="s">
        <v>1012</v>
      </c>
      <c r="G95" s="262">
        <v>60</v>
      </c>
    </row>
    <row r="96" spans="1:7" hidden="1" x14ac:dyDescent="0.25">
      <c r="A96" s="248"/>
      <c r="B96" s="122" t="s">
        <v>649</v>
      </c>
      <c r="C96" s="252"/>
      <c r="D96" s="252"/>
      <c r="E96" s="252"/>
      <c r="F96" s="253"/>
    </row>
    <row r="97" spans="1:7" hidden="1" x14ac:dyDescent="0.25">
      <c r="A97" s="247" t="s">
        <v>584</v>
      </c>
      <c r="B97" s="122" t="s">
        <v>67</v>
      </c>
      <c r="C97" s="247" t="s">
        <v>836</v>
      </c>
      <c r="D97" s="247" t="s">
        <v>1027</v>
      </c>
      <c r="E97" s="247" t="s">
        <v>1026</v>
      </c>
      <c r="F97" s="247" t="s">
        <v>1028</v>
      </c>
    </row>
    <row r="98" spans="1:7" hidden="1" x14ac:dyDescent="0.25">
      <c r="A98" s="178">
        <v>116031</v>
      </c>
      <c r="B98" s="256" t="s">
        <v>650</v>
      </c>
      <c r="C98" s="180" t="s">
        <v>1010</v>
      </c>
      <c r="D98" s="126" t="s">
        <v>1007</v>
      </c>
      <c r="E98" s="126" t="s">
        <v>1016</v>
      </c>
      <c r="F98" s="251" t="s">
        <v>1012</v>
      </c>
      <c r="G98" s="262">
        <v>61</v>
      </c>
    </row>
    <row r="99" spans="1:7" hidden="1" x14ac:dyDescent="0.25">
      <c r="A99" s="178">
        <v>116032</v>
      </c>
      <c r="B99" s="256" t="s">
        <v>651</v>
      </c>
      <c r="C99" s="180" t="s">
        <v>1010</v>
      </c>
      <c r="D99" s="126" t="s">
        <v>1007</v>
      </c>
      <c r="E99" s="126" t="s">
        <v>1016</v>
      </c>
      <c r="F99" s="251" t="s">
        <v>1012</v>
      </c>
      <c r="G99" s="262">
        <v>62</v>
      </c>
    </row>
    <row r="100" spans="1:7" ht="22.5" hidden="1" x14ac:dyDescent="0.25">
      <c r="A100" s="178">
        <v>116033</v>
      </c>
      <c r="B100" s="256" t="s">
        <v>431</v>
      </c>
      <c r="C100" s="180" t="s">
        <v>1010</v>
      </c>
      <c r="D100" s="126" t="s">
        <v>1007</v>
      </c>
      <c r="E100" s="126" t="s">
        <v>1016</v>
      </c>
      <c r="F100" s="251" t="s">
        <v>1012</v>
      </c>
      <c r="G100" s="262">
        <v>63</v>
      </c>
    </row>
    <row r="101" spans="1:7" hidden="1" x14ac:dyDescent="0.25">
      <c r="A101" s="178">
        <v>116034</v>
      </c>
      <c r="B101" s="256" t="s">
        <v>652</v>
      </c>
      <c r="C101" s="180" t="s">
        <v>1010</v>
      </c>
      <c r="D101" s="126" t="s">
        <v>1007</v>
      </c>
      <c r="E101" s="126" t="s">
        <v>1016</v>
      </c>
      <c r="F101" s="251" t="s">
        <v>1012</v>
      </c>
      <c r="G101" s="262">
        <v>64</v>
      </c>
    </row>
    <row r="102" spans="1:7" hidden="1" x14ac:dyDescent="0.25">
      <c r="A102" s="178">
        <f>+A101+1</f>
        <v>116035</v>
      </c>
      <c r="B102" s="256" t="s">
        <v>653</v>
      </c>
      <c r="C102" s="180" t="s">
        <v>1005</v>
      </c>
      <c r="D102" s="126" t="s">
        <v>1008</v>
      </c>
      <c r="E102" s="126" t="s">
        <v>1015</v>
      </c>
      <c r="F102" s="251" t="s">
        <v>1012</v>
      </c>
    </row>
    <row r="103" spans="1:7" hidden="1" x14ac:dyDescent="0.25">
      <c r="A103" s="178">
        <v>116036</v>
      </c>
      <c r="B103" s="260" t="s">
        <v>654</v>
      </c>
      <c r="C103" s="180" t="s">
        <v>1005</v>
      </c>
      <c r="D103" s="126" t="s">
        <v>1008</v>
      </c>
      <c r="E103" s="126" t="s">
        <v>1015</v>
      </c>
      <c r="F103" s="251" t="s">
        <v>1012</v>
      </c>
    </row>
    <row r="104" spans="1:7" hidden="1" x14ac:dyDescent="0.25">
      <c r="A104" s="178">
        <v>116036</v>
      </c>
      <c r="B104" s="260" t="s">
        <v>655</v>
      </c>
      <c r="C104" s="180" t="s">
        <v>1005</v>
      </c>
      <c r="D104" s="126" t="s">
        <v>1008</v>
      </c>
      <c r="E104" s="126" t="s">
        <v>1015</v>
      </c>
      <c r="F104" s="251" t="s">
        <v>1012</v>
      </c>
    </row>
    <row r="105" spans="1:7" hidden="1" x14ac:dyDescent="0.25">
      <c r="A105" s="178">
        <v>116036</v>
      </c>
      <c r="B105" s="260" t="s">
        <v>656</v>
      </c>
      <c r="C105" s="180" t="s">
        <v>1005</v>
      </c>
      <c r="D105" s="126" t="s">
        <v>1008</v>
      </c>
      <c r="E105" s="126" t="s">
        <v>1015</v>
      </c>
      <c r="F105" s="251" t="s">
        <v>1012</v>
      </c>
    </row>
    <row r="106" spans="1:7" hidden="1" x14ac:dyDescent="0.25">
      <c r="A106" s="178">
        <v>116036</v>
      </c>
      <c r="B106" s="260" t="s">
        <v>657</v>
      </c>
      <c r="C106" s="180" t="s">
        <v>1005</v>
      </c>
      <c r="D106" s="126" t="s">
        <v>1008</v>
      </c>
      <c r="E106" s="126" t="s">
        <v>1015</v>
      </c>
      <c r="F106" s="251" t="s">
        <v>1012</v>
      </c>
    </row>
    <row r="107" spans="1:7" hidden="1" x14ac:dyDescent="0.25">
      <c r="A107" s="178">
        <v>116036</v>
      </c>
      <c r="B107" s="260" t="s">
        <v>658</v>
      </c>
      <c r="C107" s="180" t="s">
        <v>1005</v>
      </c>
      <c r="D107" s="126" t="s">
        <v>1008</v>
      </c>
      <c r="E107" s="126" t="s">
        <v>1015</v>
      </c>
      <c r="F107" s="251" t="s">
        <v>1012</v>
      </c>
    </row>
    <row r="108" spans="1:7" hidden="1" x14ac:dyDescent="0.25">
      <c r="A108" s="248"/>
      <c r="B108" s="122" t="s">
        <v>659</v>
      </c>
      <c r="C108" s="252"/>
      <c r="D108" s="252"/>
      <c r="E108" s="252"/>
      <c r="F108" s="253"/>
    </row>
    <row r="109" spans="1:7" hidden="1" x14ac:dyDescent="0.25">
      <c r="A109" s="248" t="s">
        <v>584</v>
      </c>
      <c r="B109" s="122" t="s">
        <v>67</v>
      </c>
      <c r="C109" s="252" t="s">
        <v>836</v>
      </c>
      <c r="D109" s="252" t="s">
        <v>1027</v>
      </c>
      <c r="E109" s="252" t="s">
        <v>1026</v>
      </c>
      <c r="F109" s="253" t="s">
        <v>1028</v>
      </c>
    </row>
    <row r="110" spans="1:7" hidden="1" x14ac:dyDescent="0.25">
      <c r="A110" s="178">
        <v>156041</v>
      </c>
      <c r="B110" s="256" t="s">
        <v>400</v>
      </c>
      <c r="C110" s="180" t="s">
        <v>1005</v>
      </c>
      <c r="D110" s="126" t="s">
        <v>1008</v>
      </c>
      <c r="E110" s="126" t="s">
        <v>1015</v>
      </c>
      <c r="F110" s="251" t="s">
        <v>1012</v>
      </c>
    </row>
    <row r="111" spans="1:7" hidden="1" x14ac:dyDescent="0.25">
      <c r="A111" s="178">
        <v>156042</v>
      </c>
      <c r="B111" s="256" t="s">
        <v>660</v>
      </c>
      <c r="C111" s="180" t="s">
        <v>1005</v>
      </c>
      <c r="D111" s="126" t="s">
        <v>1008</v>
      </c>
      <c r="E111" s="126" t="s">
        <v>1015</v>
      </c>
      <c r="F111" s="251" t="s">
        <v>1012</v>
      </c>
    </row>
    <row r="112" spans="1:7" hidden="1" x14ac:dyDescent="0.25">
      <c r="A112" s="178">
        <v>156043</v>
      </c>
      <c r="B112" s="256" t="s">
        <v>661</v>
      </c>
      <c r="C112" s="180" t="s">
        <v>1005</v>
      </c>
      <c r="D112" s="126" t="s">
        <v>1008</v>
      </c>
      <c r="E112" s="126" t="s">
        <v>1015</v>
      </c>
      <c r="F112" s="251" t="s">
        <v>1012</v>
      </c>
    </row>
    <row r="113" spans="1:7" hidden="1" x14ac:dyDescent="0.25">
      <c r="A113" s="178">
        <v>156044</v>
      </c>
      <c r="B113" s="256" t="s">
        <v>401</v>
      </c>
      <c r="C113" s="180" t="s">
        <v>1005</v>
      </c>
      <c r="D113" s="126" t="s">
        <v>1008</v>
      </c>
      <c r="E113" s="126" t="s">
        <v>1015</v>
      </c>
      <c r="F113" s="251" t="s">
        <v>1012</v>
      </c>
    </row>
    <row r="114" spans="1:7" hidden="1" x14ac:dyDescent="0.25">
      <c r="A114" s="178">
        <v>156045</v>
      </c>
      <c r="B114" s="256" t="s">
        <v>662</v>
      </c>
      <c r="C114" s="180" t="s">
        <v>1005</v>
      </c>
      <c r="D114" s="126" t="s">
        <v>1008</v>
      </c>
      <c r="E114" s="126" t="s">
        <v>1015</v>
      </c>
      <c r="F114" s="251" t="s">
        <v>1012</v>
      </c>
    </row>
    <row r="115" spans="1:7" hidden="1" x14ac:dyDescent="0.25">
      <c r="A115" s="178">
        <v>156046</v>
      </c>
      <c r="B115" s="256" t="s">
        <v>663</v>
      </c>
      <c r="C115" s="180" t="s">
        <v>1005</v>
      </c>
      <c r="D115" s="126" t="s">
        <v>1008</v>
      </c>
      <c r="E115" s="126" t="s">
        <v>1015</v>
      </c>
      <c r="F115" s="251" t="s">
        <v>1012</v>
      </c>
    </row>
    <row r="116" spans="1:7" hidden="1" x14ac:dyDescent="0.25">
      <c r="A116" s="178">
        <v>156047</v>
      </c>
      <c r="B116" s="256" t="s">
        <v>664</v>
      </c>
      <c r="C116" s="180" t="s">
        <v>1005</v>
      </c>
      <c r="D116" s="126" t="s">
        <v>1008</v>
      </c>
      <c r="E116" s="126" t="s">
        <v>1015</v>
      </c>
      <c r="F116" s="251" t="s">
        <v>1012</v>
      </c>
    </row>
    <row r="117" spans="1:7" hidden="1" x14ac:dyDescent="0.25">
      <c r="A117" s="178">
        <v>156048</v>
      </c>
      <c r="B117" s="256" t="s">
        <v>665</v>
      </c>
      <c r="C117" s="180" t="s">
        <v>1005</v>
      </c>
      <c r="D117" s="126" t="s">
        <v>1008</v>
      </c>
      <c r="E117" s="126" t="s">
        <v>1015</v>
      </c>
      <c r="F117" s="251" t="s">
        <v>1012</v>
      </c>
    </row>
    <row r="118" spans="1:7" hidden="1" x14ac:dyDescent="0.25">
      <c r="A118" s="178">
        <v>156049</v>
      </c>
      <c r="B118" s="256" t="s">
        <v>666</v>
      </c>
      <c r="C118" s="180" t="s">
        <v>1010</v>
      </c>
      <c r="D118" s="126" t="s">
        <v>1007</v>
      </c>
      <c r="E118" s="126" t="s">
        <v>1016</v>
      </c>
      <c r="F118" s="251" t="s">
        <v>1012</v>
      </c>
      <c r="G118" s="262">
        <v>65</v>
      </c>
    </row>
    <row r="119" spans="1:7" ht="22.5" hidden="1" x14ac:dyDescent="0.25">
      <c r="A119" s="178">
        <v>156410</v>
      </c>
      <c r="B119" s="256" t="s">
        <v>667</v>
      </c>
      <c r="C119" s="180" t="s">
        <v>1010</v>
      </c>
      <c r="D119" s="126" t="s">
        <v>1007</v>
      </c>
      <c r="E119" s="126" t="s">
        <v>1016</v>
      </c>
      <c r="F119" s="251" t="s">
        <v>1012</v>
      </c>
      <c r="G119" s="262">
        <v>66</v>
      </c>
    </row>
    <row r="120" spans="1:7" hidden="1" x14ac:dyDescent="0.25">
      <c r="A120" s="178">
        <v>156411</v>
      </c>
      <c r="B120" s="256" t="s">
        <v>271</v>
      </c>
      <c r="C120" s="180" t="s">
        <v>1010</v>
      </c>
      <c r="D120" s="126" t="s">
        <v>1007</v>
      </c>
      <c r="E120" s="126" t="s">
        <v>1016</v>
      </c>
      <c r="F120" s="251" t="s">
        <v>1012</v>
      </c>
      <c r="G120" s="262">
        <v>67</v>
      </c>
    </row>
    <row r="121" spans="1:7" hidden="1" x14ac:dyDescent="0.25">
      <c r="A121" s="123">
        <v>156412</v>
      </c>
      <c r="B121" s="258" t="s">
        <v>272</v>
      </c>
      <c r="C121" s="180" t="s">
        <v>1010</v>
      </c>
      <c r="D121" s="126" t="s">
        <v>1007</v>
      </c>
      <c r="E121" s="126" t="s">
        <v>1016</v>
      </c>
      <c r="F121" s="251" t="s">
        <v>1012</v>
      </c>
      <c r="G121" s="262">
        <v>68</v>
      </c>
    </row>
    <row r="122" spans="1:7" hidden="1" x14ac:dyDescent="0.25">
      <c r="A122" s="178">
        <v>156413</v>
      </c>
      <c r="B122" s="256" t="s">
        <v>668</v>
      </c>
      <c r="C122" s="180" t="s">
        <v>1010</v>
      </c>
      <c r="D122" s="126" t="s">
        <v>1007</v>
      </c>
      <c r="E122" s="126" t="s">
        <v>1016</v>
      </c>
      <c r="F122" s="251" t="s">
        <v>1012</v>
      </c>
      <c r="G122" s="262">
        <v>69</v>
      </c>
    </row>
    <row r="123" spans="1:7" hidden="1" x14ac:dyDescent="0.25">
      <c r="A123" s="178">
        <v>156414</v>
      </c>
      <c r="B123" s="256" t="s">
        <v>298</v>
      </c>
      <c r="C123" s="180" t="s">
        <v>1010</v>
      </c>
      <c r="D123" s="126" t="s">
        <v>1007</v>
      </c>
      <c r="E123" s="126" t="s">
        <v>1016</v>
      </c>
      <c r="F123" s="251" t="s">
        <v>1012</v>
      </c>
      <c r="G123" s="262">
        <v>70</v>
      </c>
    </row>
    <row r="124" spans="1:7" hidden="1" x14ac:dyDescent="0.25">
      <c r="A124" s="178">
        <v>156415</v>
      </c>
      <c r="B124" s="256" t="s">
        <v>347</v>
      </c>
      <c r="C124" s="180" t="s">
        <v>1010</v>
      </c>
      <c r="D124" s="126" t="s">
        <v>1007</v>
      </c>
      <c r="E124" s="126" t="s">
        <v>1016</v>
      </c>
      <c r="F124" s="251" t="s">
        <v>1012</v>
      </c>
      <c r="G124" s="262">
        <v>71</v>
      </c>
    </row>
    <row r="125" spans="1:7" hidden="1" x14ac:dyDescent="0.25">
      <c r="A125" s="178">
        <v>156416</v>
      </c>
      <c r="B125" s="256" t="s">
        <v>348</v>
      </c>
      <c r="C125" s="180" t="s">
        <v>1010</v>
      </c>
      <c r="D125" s="126" t="s">
        <v>1007</v>
      </c>
      <c r="E125" s="126" t="s">
        <v>1016</v>
      </c>
      <c r="F125" s="251" t="s">
        <v>1012</v>
      </c>
      <c r="G125" s="262">
        <v>72</v>
      </c>
    </row>
    <row r="126" spans="1:7" hidden="1" x14ac:dyDescent="0.25">
      <c r="A126" s="178">
        <v>156417</v>
      </c>
      <c r="B126" s="256" t="s">
        <v>669</v>
      </c>
      <c r="C126" s="180" t="s">
        <v>1010</v>
      </c>
      <c r="D126" s="126" t="s">
        <v>1007</v>
      </c>
      <c r="E126" s="126" t="s">
        <v>1016</v>
      </c>
      <c r="F126" s="251" t="s">
        <v>1012</v>
      </c>
      <c r="G126" s="262">
        <v>73</v>
      </c>
    </row>
    <row r="127" spans="1:7" hidden="1" x14ac:dyDescent="0.25">
      <c r="A127" s="178">
        <v>156418</v>
      </c>
      <c r="B127" s="256" t="s">
        <v>670</v>
      </c>
      <c r="C127" s="180" t="s">
        <v>1010</v>
      </c>
      <c r="D127" s="126" t="s">
        <v>1007</v>
      </c>
      <c r="E127" s="126" t="s">
        <v>1016</v>
      </c>
      <c r="F127" s="251" t="s">
        <v>1012</v>
      </c>
      <c r="G127" s="262">
        <v>74</v>
      </c>
    </row>
    <row r="128" spans="1:7" hidden="1" x14ac:dyDescent="0.25">
      <c r="A128" s="178">
        <v>156419</v>
      </c>
      <c r="B128" s="256" t="s">
        <v>671</v>
      </c>
      <c r="C128" s="180" t="s">
        <v>1010</v>
      </c>
      <c r="D128" s="126" t="s">
        <v>1007</v>
      </c>
      <c r="E128" s="126" t="s">
        <v>1016</v>
      </c>
      <c r="F128" s="251" t="s">
        <v>1012</v>
      </c>
      <c r="G128" s="262">
        <v>75</v>
      </c>
    </row>
    <row r="129" spans="1:9" hidden="1" x14ac:dyDescent="0.25">
      <c r="A129" s="178">
        <v>156423</v>
      </c>
      <c r="B129" s="256" t="s">
        <v>299</v>
      </c>
      <c r="C129" s="180" t="s">
        <v>1005</v>
      </c>
      <c r="D129" s="126" t="s">
        <v>1008</v>
      </c>
      <c r="E129" s="126" t="s">
        <v>1015</v>
      </c>
      <c r="F129" s="251" t="s">
        <v>1012</v>
      </c>
    </row>
    <row r="130" spans="1:9" hidden="1" x14ac:dyDescent="0.25">
      <c r="A130" s="178">
        <v>156420</v>
      </c>
      <c r="B130" s="256" t="s">
        <v>349</v>
      </c>
      <c r="C130" s="180" t="s">
        <v>1004</v>
      </c>
      <c r="D130" s="126" t="s">
        <v>1006</v>
      </c>
      <c r="E130" s="126" t="s">
        <v>1006</v>
      </c>
      <c r="F130" s="251" t="s">
        <v>1011</v>
      </c>
      <c r="G130" s="262" t="s">
        <v>1005</v>
      </c>
      <c r="H130">
        <v>9</v>
      </c>
    </row>
    <row r="131" spans="1:9" hidden="1" x14ac:dyDescent="0.25">
      <c r="A131" s="178">
        <v>156421</v>
      </c>
      <c r="B131" s="256" t="s">
        <v>672</v>
      </c>
      <c r="C131" s="126" t="s">
        <v>1010</v>
      </c>
      <c r="D131" s="126" t="s">
        <v>1013</v>
      </c>
      <c r="E131" s="126" t="s">
        <v>1017</v>
      </c>
      <c r="F131" s="251" t="s">
        <v>1012</v>
      </c>
      <c r="G131" s="262">
        <v>76</v>
      </c>
    </row>
    <row r="132" spans="1:9" hidden="1" x14ac:dyDescent="0.25">
      <c r="A132" s="248"/>
      <c r="B132" s="122" t="s">
        <v>673</v>
      </c>
      <c r="C132" s="252"/>
      <c r="D132" s="252"/>
      <c r="E132" s="252"/>
      <c r="F132" s="253"/>
    </row>
    <row r="133" spans="1:9" hidden="1" x14ac:dyDescent="0.25">
      <c r="A133" s="247" t="s">
        <v>584</v>
      </c>
      <c r="B133" s="122" t="s">
        <v>67</v>
      </c>
      <c r="C133" s="247" t="s">
        <v>836</v>
      </c>
      <c r="D133" s="247" t="s">
        <v>1027</v>
      </c>
      <c r="E133" s="247" t="s">
        <v>1026</v>
      </c>
      <c r="F133" s="247" t="s">
        <v>1028</v>
      </c>
    </row>
    <row r="134" spans="1:9" hidden="1" x14ac:dyDescent="0.25">
      <c r="A134" s="178">
        <v>166051</v>
      </c>
      <c r="B134" s="256" t="s">
        <v>674</v>
      </c>
      <c r="C134" s="180" t="s">
        <v>1010</v>
      </c>
      <c r="D134" s="126" t="s">
        <v>1007</v>
      </c>
      <c r="E134" s="126" t="s">
        <v>1016</v>
      </c>
      <c r="F134" s="251" t="s">
        <v>1012</v>
      </c>
      <c r="G134" s="262">
        <v>77</v>
      </c>
    </row>
    <row r="135" spans="1:9" hidden="1" x14ac:dyDescent="0.25">
      <c r="A135" s="178">
        <v>166052</v>
      </c>
      <c r="B135" s="256" t="s">
        <v>675</v>
      </c>
      <c r="C135" s="180" t="s">
        <v>1010</v>
      </c>
      <c r="D135" s="126" t="s">
        <v>1007</v>
      </c>
      <c r="E135" s="126" t="s">
        <v>1016</v>
      </c>
      <c r="F135" s="251" t="s">
        <v>1012</v>
      </c>
      <c r="G135" s="262">
        <v>78</v>
      </c>
    </row>
    <row r="136" spans="1:9" hidden="1" x14ac:dyDescent="0.25">
      <c r="A136" s="178">
        <v>166053</v>
      </c>
      <c r="B136" s="256" t="s">
        <v>676</v>
      </c>
      <c r="C136" s="180" t="s">
        <v>1010</v>
      </c>
      <c r="D136" s="126" t="s">
        <v>1007</v>
      </c>
      <c r="E136" s="126" t="s">
        <v>1016</v>
      </c>
      <c r="F136" s="251" t="s">
        <v>1012</v>
      </c>
      <c r="G136" s="262">
        <v>79</v>
      </c>
      <c r="I136" s="5"/>
    </row>
    <row r="137" spans="1:9" hidden="1" x14ac:dyDescent="0.25">
      <c r="A137" s="178">
        <v>166054</v>
      </c>
      <c r="B137" s="256" t="s">
        <v>677</v>
      </c>
      <c r="C137" s="180" t="s">
        <v>1010</v>
      </c>
      <c r="D137" s="126" t="s">
        <v>1007</v>
      </c>
      <c r="E137" s="126" t="s">
        <v>1016</v>
      </c>
      <c r="F137" s="251" t="s">
        <v>1012</v>
      </c>
      <c r="G137" s="262">
        <v>80</v>
      </c>
      <c r="I137" s="5"/>
    </row>
    <row r="138" spans="1:9" hidden="1" x14ac:dyDescent="0.25">
      <c r="A138" s="178">
        <v>166055</v>
      </c>
      <c r="B138" s="256" t="s">
        <v>678</v>
      </c>
      <c r="C138" s="180" t="s">
        <v>1010</v>
      </c>
      <c r="D138" s="126" t="s">
        <v>1007</v>
      </c>
      <c r="E138" s="126" t="s">
        <v>1016</v>
      </c>
      <c r="F138" s="251" t="s">
        <v>1012</v>
      </c>
      <c r="G138" s="262">
        <v>81</v>
      </c>
      <c r="I138" s="5"/>
    </row>
    <row r="139" spans="1:9" hidden="1" x14ac:dyDescent="0.25">
      <c r="A139" s="248"/>
      <c r="B139" s="122" t="s">
        <v>679</v>
      </c>
      <c r="C139" s="252"/>
      <c r="D139" s="252"/>
      <c r="E139" s="252"/>
      <c r="F139" s="253"/>
    </row>
    <row r="140" spans="1:9" hidden="1" x14ac:dyDescent="0.25">
      <c r="A140" s="247" t="s">
        <v>584</v>
      </c>
      <c r="B140" s="122" t="s">
        <v>67</v>
      </c>
      <c r="C140" s="247" t="s">
        <v>836</v>
      </c>
      <c r="D140" s="247" t="s">
        <v>1027</v>
      </c>
      <c r="E140" s="247" t="s">
        <v>1026</v>
      </c>
      <c r="F140" s="247" t="s">
        <v>1028</v>
      </c>
    </row>
    <row r="141" spans="1:9" hidden="1" x14ac:dyDescent="0.25">
      <c r="A141" s="178">
        <v>196789</v>
      </c>
      <c r="B141" s="256" t="s">
        <v>680</v>
      </c>
      <c r="C141" s="180" t="s">
        <v>1005</v>
      </c>
      <c r="D141" s="126" t="s">
        <v>1008</v>
      </c>
      <c r="E141" s="126" t="s">
        <v>1015</v>
      </c>
      <c r="F141" s="251" t="s">
        <v>1012</v>
      </c>
    </row>
    <row r="142" spans="1:9" hidden="1" x14ac:dyDescent="0.25">
      <c r="A142" s="178">
        <v>196111</v>
      </c>
      <c r="B142" s="256" t="s">
        <v>681</v>
      </c>
      <c r="C142" s="180" t="s">
        <v>1010</v>
      </c>
      <c r="D142" s="126" t="s">
        <v>1007</v>
      </c>
      <c r="E142" s="126" t="s">
        <v>1016</v>
      </c>
      <c r="F142" s="251" t="s">
        <v>1012</v>
      </c>
      <c r="G142" s="262">
        <v>82</v>
      </c>
    </row>
    <row r="143" spans="1:9" hidden="1" x14ac:dyDescent="0.25">
      <c r="A143" s="178">
        <v>196112</v>
      </c>
      <c r="B143" s="256" t="s">
        <v>682</v>
      </c>
      <c r="C143" s="180" t="s">
        <v>1005</v>
      </c>
      <c r="D143" s="126" t="s">
        <v>1008</v>
      </c>
      <c r="E143" s="126" t="s">
        <v>1015</v>
      </c>
      <c r="F143" s="251" t="s">
        <v>1012</v>
      </c>
      <c r="G143" s="262"/>
    </row>
    <row r="144" spans="1:9" hidden="1" x14ac:dyDescent="0.25">
      <c r="A144" s="178">
        <v>196113</v>
      </c>
      <c r="B144" s="256" t="s">
        <v>683</v>
      </c>
      <c r="C144" s="180" t="s">
        <v>1010</v>
      </c>
      <c r="D144" s="126" t="s">
        <v>1007</v>
      </c>
      <c r="E144" s="126" t="s">
        <v>1016</v>
      </c>
      <c r="F144" s="251" t="s">
        <v>1012</v>
      </c>
      <c r="G144" s="262">
        <v>83</v>
      </c>
    </row>
    <row r="145" spans="1:7" hidden="1" x14ac:dyDescent="0.25">
      <c r="A145" s="178">
        <v>196114</v>
      </c>
      <c r="B145" s="256" t="s">
        <v>684</v>
      </c>
      <c r="C145" s="180" t="s">
        <v>1005</v>
      </c>
      <c r="D145" s="126" t="s">
        <v>1008</v>
      </c>
      <c r="E145" s="126" t="s">
        <v>1015</v>
      </c>
      <c r="F145" s="251" t="s">
        <v>1012</v>
      </c>
    </row>
    <row r="146" spans="1:7" hidden="1" x14ac:dyDescent="0.25">
      <c r="A146" s="178">
        <v>196116</v>
      </c>
      <c r="B146" s="256" t="s">
        <v>685</v>
      </c>
      <c r="C146" s="180" t="s">
        <v>1005</v>
      </c>
      <c r="D146" s="126" t="s">
        <v>1008</v>
      </c>
      <c r="E146" s="126" t="s">
        <v>1015</v>
      </c>
      <c r="F146" s="251" t="s">
        <v>1012</v>
      </c>
    </row>
    <row r="147" spans="1:7" hidden="1" x14ac:dyDescent="0.25">
      <c r="A147" s="178">
        <v>196117</v>
      </c>
      <c r="B147" s="256" t="s">
        <v>686</v>
      </c>
      <c r="C147" s="180" t="s">
        <v>1005</v>
      </c>
      <c r="D147" s="126" t="s">
        <v>1006</v>
      </c>
      <c r="E147" s="126" t="s">
        <v>1006</v>
      </c>
      <c r="F147" s="251" t="s">
        <v>1012</v>
      </c>
      <c r="G147" s="262">
        <v>84</v>
      </c>
    </row>
    <row r="148" spans="1:7" hidden="1" x14ac:dyDescent="0.25">
      <c r="A148" s="178">
        <v>196118</v>
      </c>
      <c r="B148" s="256" t="s">
        <v>687</v>
      </c>
      <c r="C148" s="180" t="s">
        <v>1010</v>
      </c>
      <c r="D148" s="126" t="s">
        <v>1021</v>
      </c>
      <c r="E148" s="126" t="s">
        <v>1022</v>
      </c>
      <c r="F148" s="251" t="s">
        <v>1012</v>
      </c>
      <c r="G148" s="262">
        <v>85</v>
      </c>
    </row>
    <row r="149" spans="1:7" hidden="1" x14ac:dyDescent="0.25">
      <c r="A149" s="178">
        <v>196119</v>
      </c>
      <c r="B149" s="256" t="s">
        <v>688</v>
      </c>
      <c r="C149" s="180" t="s">
        <v>1005</v>
      </c>
      <c r="D149" s="126" t="s">
        <v>1008</v>
      </c>
      <c r="E149" s="126" t="s">
        <v>1015</v>
      </c>
      <c r="F149" s="251" t="s">
        <v>1012</v>
      </c>
    </row>
    <row r="150" spans="1:7" hidden="1" x14ac:dyDescent="0.25">
      <c r="A150" s="248"/>
      <c r="B150" s="122" t="s">
        <v>689</v>
      </c>
      <c r="C150" s="252"/>
      <c r="D150" s="252"/>
      <c r="E150" s="252"/>
      <c r="F150" s="253"/>
    </row>
    <row r="151" spans="1:7" hidden="1" x14ac:dyDescent="0.25">
      <c r="A151" s="247" t="s">
        <v>584</v>
      </c>
      <c r="B151" s="122" t="s">
        <v>67</v>
      </c>
      <c r="C151" s="247" t="s">
        <v>836</v>
      </c>
      <c r="D151" s="247" t="s">
        <v>1027</v>
      </c>
      <c r="E151" s="247" t="s">
        <v>1026</v>
      </c>
      <c r="F151" s="247" t="s">
        <v>1028</v>
      </c>
    </row>
    <row r="152" spans="1:7" hidden="1" x14ac:dyDescent="0.25">
      <c r="A152" s="178">
        <v>216101</v>
      </c>
      <c r="B152" s="256" t="s">
        <v>363</v>
      </c>
      <c r="C152" s="180" t="s">
        <v>1010</v>
      </c>
      <c r="D152" s="126" t="s">
        <v>1007</v>
      </c>
      <c r="E152" s="126" t="s">
        <v>1016</v>
      </c>
      <c r="F152" s="251" t="s">
        <v>1012</v>
      </c>
      <c r="G152" s="262">
        <v>86</v>
      </c>
    </row>
    <row r="153" spans="1:7" hidden="1" x14ac:dyDescent="0.25">
      <c r="A153" s="178">
        <v>216102</v>
      </c>
      <c r="B153" s="256" t="s">
        <v>364</v>
      </c>
      <c r="C153" s="180" t="s">
        <v>1005</v>
      </c>
      <c r="D153" s="126" t="s">
        <v>1008</v>
      </c>
      <c r="E153" s="126" t="s">
        <v>1015</v>
      </c>
      <c r="F153" s="251" t="s">
        <v>1012</v>
      </c>
    </row>
    <row r="154" spans="1:7" hidden="1" x14ac:dyDescent="0.25">
      <c r="A154" s="248"/>
      <c r="B154" s="122" t="s">
        <v>830</v>
      </c>
      <c r="C154" s="252"/>
      <c r="D154" s="252"/>
      <c r="E154" s="252"/>
      <c r="F154" s="253"/>
    </row>
    <row r="155" spans="1:7" hidden="1" x14ac:dyDescent="0.25">
      <c r="A155" s="247" t="s">
        <v>584</v>
      </c>
      <c r="B155" s="122" t="s">
        <v>67</v>
      </c>
      <c r="C155" s="247" t="s">
        <v>836</v>
      </c>
      <c r="D155" s="247" t="s">
        <v>1027</v>
      </c>
      <c r="E155" s="247" t="s">
        <v>1026</v>
      </c>
      <c r="F155" s="247" t="s">
        <v>1028</v>
      </c>
    </row>
    <row r="156" spans="1:7" hidden="1" x14ac:dyDescent="0.25">
      <c r="A156" s="178">
        <v>136250</v>
      </c>
      <c r="B156" s="256" t="s">
        <v>690</v>
      </c>
      <c r="C156" s="180" t="s">
        <v>1005</v>
      </c>
      <c r="D156" s="126" t="s">
        <v>1008</v>
      </c>
      <c r="E156" s="126" t="s">
        <v>1015</v>
      </c>
      <c r="F156" s="251" t="s">
        <v>1012</v>
      </c>
    </row>
    <row r="157" spans="1:7" hidden="1" x14ac:dyDescent="0.25">
      <c r="A157" s="178">
        <v>136251</v>
      </c>
      <c r="B157" s="256" t="s">
        <v>691</v>
      </c>
      <c r="C157" s="180" t="s">
        <v>1005</v>
      </c>
      <c r="D157" s="126" t="s">
        <v>1008</v>
      </c>
      <c r="E157" s="126" t="s">
        <v>1015</v>
      </c>
      <c r="F157" s="251" t="s">
        <v>1012</v>
      </c>
    </row>
    <row r="158" spans="1:7" hidden="1" x14ac:dyDescent="0.25">
      <c r="A158" s="181">
        <v>4013</v>
      </c>
      <c r="B158" s="257" t="s">
        <v>692</v>
      </c>
      <c r="C158" s="180" t="s">
        <v>1005</v>
      </c>
      <c r="D158" s="126" t="s">
        <v>1008</v>
      </c>
      <c r="E158" s="126" t="s">
        <v>1015</v>
      </c>
      <c r="F158" s="251" t="s">
        <v>1012</v>
      </c>
    </row>
    <row r="159" spans="1:7" hidden="1" x14ac:dyDescent="0.25">
      <c r="A159" s="248"/>
      <c r="B159" s="122" t="s">
        <v>1047</v>
      </c>
      <c r="C159" s="252"/>
      <c r="D159" s="252"/>
      <c r="E159" s="252"/>
      <c r="F159" s="253"/>
    </row>
    <row r="160" spans="1:7" x14ac:dyDescent="0.25">
      <c r="A160" s="247" t="s">
        <v>584</v>
      </c>
      <c r="B160" s="122" t="s">
        <v>67</v>
      </c>
      <c r="C160" s="247" t="s">
        <v>836</v>
      </c>
      <c r="D160" s="247" t="s">
        <v>1027</v>
      </c>
      <c r="E160" s="247" t="s">
        <v>1026</v>
      </c>
      <c r="F160" s="247" t="s">
        <v>1028</v>
      </c>
    </row>
    <row r="161" spans="1:8" hidden="1" x14ac:dyDescent="0.25">
      <c r="A161" s="181">
        <v>176001</v>
      </c>
      <c r="B161" s="257" t="s">
        <v>693</v>
      </c>
      <c r="C161" s="180" t="s">
        <v>1010</v>
      </c>
      <c r="D161" s="126" t="s">
        <v>1049</v>
      </c>
      <c r="E161" s="126" t="s">
        <v>1048</v>
      </c>
      <c r="F161" s="251" t="s">
        <v>1012</v>
      </c>
      <c r="G161" s="262">
        <v>87</v>
      </c>
    </row>
    <row r="162" spans="1:8" hidden="1" x14ac:dyDescent="0.25">
      <c r="A162" s="181">
        <v>176002</v>
      </c>
      <c r="B162" s="257" t="s">
        <v>694</v>
      </c>
      <c r="C162" s="180" t="s">
        <v>1005</v>
      </c>
      <c r="D162" s="126" t="s">
        <v>1008</v>
      </c>
      <c r="E162" s="126" t="s">
        <v>1015</v>
      </c>
      <c r="F162" s="251" t="s">
        <v>1012</v>
      </c>
    </row>
    <row r="163" spans="1:8" x14ac:dyDescent="0.25">
      <c r="A163" s="181">
        <v>176003</v>
      </c>
      <c r="B163" s="257" t="s">
        <v>695</v>
      </c>
      <c r="C163" s="180" t="s">
        <v>1004</v>
      </c>
      <c r="D163" s="126" t="s">
        <v>1006</v>
      </c>
      <c r="E163" s="126" t="s">
        <v>1006</v>
      </c>
      <c r="F163" s="251" t="s">
        <v>1011</v>
      </c>
      <c r="G163" s="263"/>
      <c r="H163">
        <v>5</v>
      </c>
    </row>
    <row r="164" spans="1:8" x14ac:dyDescent="0.25">
      <c r="A164" s="248"/>
      <c r="B164" s="122" t="s">
        <v>696</v>
      </c>
      <c r="C164" s="252"/>
      <c r="D164" s="252"/>
      <c r="E164" s="252"/>
      <c r="F164" s="253"/>
    </row>
    <row r="165" spans="1:8" hidden="1" x14ac:dyDescent="0.25">
      <c r="A165" s="247" t="s">
        <v>584</v>
      </c>
      <c r="B165" s="122" t="s">
        <v>67</v>
      </c>
      <c r="C165" s="247" t="s">
        <v>836</v>
      </c>
      <c r="D165" s="247" t="s">
        <v>1027</v>
      </c>
      <c r="E165" s="247" t="s">
        <v>1026</v>
      </c>
      <c r="F165" s="247" t="s">
        <v>1028</v>
      </c>
    </row>
    <row r="166" spans="1:8" hidden="1" x14ac:dyDescent="0.25">
      <c r="A166" s="182">
        <v>56000</v>
      </c>
      <c r="B166" s="256" t="s">
        <v>697</v>
      </c>
      <c r="C166" s="180" t="s">
        <v>1005</v>
      </c>
      <c r="D166" s="126" t="s">
        <v>1008</v>
      </c>
      <c r="E166" s="126" t="s">
        <v>1015</v>
      </c>
      <c r="F166" s="251" t="s">
        <v>1012</v>
      </c>
    </row>
    <row r="167" spans="1:8" hidden="1" x14ac:dyDescent="0.25">
      <c r="A167" s="178"/>
      <c r="B167" s="256" t="s">
        <v>475</v>
      </c>
      <c r="C167" s="180" t="s">
        <v>1005</v>
      </c>
      <c r="D167" s="126" t="s">
        <v>1008</v>
      </c>
      <c r="E167" s="126" t="s">
        <v>1015</v>
      </c>
      <c r="F167" s="251" t="s">
        <v>1012</v>
      </c>
    </row>
    <row r="168" spans="1:8" hidden="1" x14ac:dyDescent="0.25">
      <c r="A168" s="248"/>
      <c r="B168" s="122" t="s">
        <v>698</v>
      </c>
      <c r="C168" s="252"/>
      <c r="D168" s="252"/>
      <c r="E168" s="252"/>
      <c r="F168" s="253"/>
    </row>
    <row r="169" spans="1:8" hidden="1" x14ac:dyDescent="0.25">
      <c r="A169" s="247" t="s">
        <v>584</v>
      </c>
      <c r="B169" s="122" t="s">
        <v>67</v>
      </c>
      <c r="C169" s="247" t="s">
        <v>836</v>
      </c>
      <c r="D169" s="247" t="s">
        <v>1027</v>
      </c>
      <c r="E169" s="247" t="s">
        <v>1026</v>
      </c>
      <c r="F169" s="247" t="s">
        <v>1028</v>
      </c>
    </row>
    <row r="170" spans="1:8" hidden="1" x14ac:dyDescent="0.25">
      <c r="A170" s="178"/>
      <c r="B170" s="256" t="s">
        <v>699</v>
      </c>
      <c r="C170" s="180" t="s">
        <v>1005</v>
      </c>
      <c r="D170" s="126" t="s">
        <v>1008</v>
      </c>
      <c r="E170" s="126" t="s">
        <v>1015</v>
      </c>
      <c r="F170" s="251" t="s">
        <v>1012</v>
      </c>
    </row>
    <row r="171" spans="1:8" hidden="1" x14ac:dyDescent="0.25">
      <c r="A171" s="248"/>
      <c r="B171" s="122" t="s">
        <v>700</v>
      </c>
      <c r="C171" s="252"/>
      <c r="D171" s="252"/>
      <c r="E171" s="252"/>
      <c r="F171" s="253"/>
    </row>
    <row r="172" spans="1:8" hidden="1" x14ac:dyDescent="0.25">
      <c r="A172" s="247" t="s">
        <v>584</v>
      </c>
      <c r="B172" s="122" t="s">
        <v>67</v>
      </c>
      <c r="C172" s="247" t="s">
        <v>836</v>
      </c>
      <c r="D172" s="247" t="s">
        <v>1027</v>
      </c>
      <c r="E172" s="247" t="s">
        <v>1026</v>
      </c>
      <c r="F172" s="247" t="s">
        <v>1028</v>
      </c>
    </row>
    <row r="173" spans="1:8" hidden="1" x14ac:dyDescent="0.25">
      <c r="A173" s="182">
        <v>60149</v>
      </c>
      <c r="B173" s="256" t="s">
        <v>971</v>
      </c>
      <c r="C173" s="180" t="s">
        <v>1023</v>
      </c>
      <c r="D173" s="126" t="s">
        <v>1006</v>
      </c>
      <c r="E173" s="126" t="s">
        <v>1006</v>
      </c>
      <c r="F173" s="251" t="s">
        <v>1012</v>
      </c>
      <c r="G173" s="262"/>
    </row>
    <row r="174" spans="1:8" hidden="1" x14ac:dyDescent="0.25">
      <c r="A174" s="182">
        <v>6101</v>
      </c>
      <c r="B174" s="256" t="s">
        <v>525</v>
      </c>
      <c r="C174" s="126" t="s">
        <v>976</v>
      </c>
      <c r="D174" s="126" t="s">
        <v>1014</v>
      </c>
      <c r="E174" s="126" t="s">
        <v>1018</v>
      </c>
      <c r="F174" s="251" t="s">
        <v>1012</v>
      </c>
      <c r="G174" s="262"/>
    </row>
    <row r="175" spans="1:8" hidden="1" x14ac:dyDescent="0.25">
      <c r="A175" s="182">
        <v>6102</v>
      </c>
      <c r="B175" s="256" t="s">
        <v>526</v>
      </c>
      <c r="C175" s="126" t="s">
        <v>977</v>
      </c>
      <c r="D175" s="126" t="s">
        <v>1006</v>
      </c>
      <c r="E175" s="126" t="s">
        <v>1006</v>
      </c>
      <c r="F175" s="126" t="s">
        <v>977</v>
      </c>
      <c r="G175" s="262"/>
    </row>
    <row r="176" spans="1:8" ht="23.25" hidden="1" x14ac:dyDescent="0.25">
      <c r="A176" s="182">
        <v>6111</v>
      </c>
      <c r="B176" s="256" t="s">
        <v>736</v>
      </c>
      <c r="C176" s="180" t="s">
        <v>976</v>
      </c>
      <c r="D176" s="126" t="s">
        <v>1014</v>
      </c>
      <c r="E176" s="126" t="s">
        <v>1018</v>
      </c>
      <c r="F176" s="251" t="s">
        <v>1024</v>
      </c>
      <c r="G176" s="262">
        <v>27</v>
      </c>
    </row>
    <row r="177" spans="1:8" hidden="1" x14ac:dyDescent="0.25">
      <c r="A177" s="182">
        <v>6113</v>
      </c>
      <c r="B177" s="256" t="s">
        <v>558</v>
      </c>
      <c r="C177" s="126" t="s">
        <v>976</v>
      </c>
      <c r="D177" s="126" t="s">
        <v>1014</v>
      </c>
      <c r="E177" s="126" t="s">
        <v>1018</v>
      </c>
      <c r="F177" s="251" t="s">
        <v>1012</v>
      </c>
      <c r="G177" s="262">
        <v>88</v>
      </c>
    </row>
    <row r="178" spans="1:8" hidden="1" x14ac:dyDescent="0.25">
      <c r="A178" s="182">
        <v>4072</v>
      </c>
      <c r="B178" s="256" t="s">
        <v>575</v>
      </c>
      <c r="C178" s="180" t="s">
        <v>1005</v>
      </c>
      <c r="D178" s="126" t="s">
        <v>1008</v>
      </c>
      <c r="E178" s="126" t="s">
        <v>1015</v>
      </c>
      <c r="F178" s="251" t="s">
        <v>1012</v>
      </c>
      <c r="G178" s="262"/>
    </row>
    <row r="179" spans="1:8" hidden="1" x14ac:dyDescent="0.25">
      <c r="A179" s="182">
        <v>4072</v>
      </c>
      <c r="B179" s="256" t="s">
        <v>574</v>
      </c>
      <c r="C179" s="180" t="s">
        <v>1005</v>
      </c>
      <c r="D179" s="126" t="s">
        <v>1008</v>
      </c>
      <c r="E179" s="126" t="s">
        <v>1015</v>
      </c>
      <c r="F179" s="251" t="s">
        <v>1012</v>
      </c>
      <c r="G179" s="262"/>
    </row>
    <row r="180" spans="1:8" hidden="1" x14ac:dyDescent="0.25">
      <c r="A180" s="182">
        <v>4072</v>
      </c>
      <c r="B180" s="256" t="s">
        <v>702</v>
      </c>
      <c r="C180" s="180" t="s">
        <v>1005</v>
      </c>
      <c r="D180" s="126" t="s">
        <v>1008</v>
      </c>
      <c r="E180" s="126" t="s">
        <v>1015</v>
      </c>
      <c r="F180" s="251" t="s">
        <v>1012</v>
      </c>
      <c r="G180" s="262"/>
    </row>
    <row r="181" spans="1:8" hidden="1" x14ac:dyDescent="0.25">
      <c r="A181" s="182">
        <v>4072</v>
      </c>
      <c r="B181" s="256" t="s">
        <v>576</v>
      </c>
      <c r="C181" s="180" t="s">
        <v>1005</v>
      </c>
      <c r="D181" s="126" t="s">
        <v>1008</v>
      </c>
      <c r="E181" s="126" t="s">
        <v>1015</v>
      </c>
      <c r="F181" s="251" t="s">
        <v>1012</v>
      </c>
      <c r="G181" s="262"/>
    </row>
    <row r="182" spans="1:8" hidden="1" x14ac:dyDescent="0.25">
      <c r="A182" s="182">
        <v>4072</v>
      </c>
      <c r="B182" s="256" t="s">
        <v>729</v>
      </c>
      <c r="C182" s="180" t="s">
        <v>1005</v>
      </c>
      <c r="D182" s="126" t="s">
        <v>1008</v>
      </c>
      <c r="E182" s="126" t="s">
        <v>1015</v>
      </c>
      <c r="F182" s="251" t="s">
        <v>1012</v>
      </c>
      <c r="G182" s="262"/>
    </row>
    <row r="183" spans="1:8" hidden="1" x14ac:dyDescent="0.25">
      <c r="A183" s="182">
        <v>4072</v>
      </c>
      <c r="B183" s="256" t="s">
        <v>731</v>
      </c>
      <c r="C183" s="180" t="s">
        <v>1005</v>
      </c>
      <c r="D183" s="126" t="s">
        <v>1008</v>
      </c>
      <c r="E183" s="126" t="s">
        <v>1015</v>
      </c>
      <c r="F183" s="251" t="s">
        <v>1012</v>
      </c>
      <c r="G183" s="262"/>
    </row>
    <row r="184" spans="1:8" hidden="1" x14ac:dyDescent="0.25">
      <c r="A184" s="182">
        <v>6114</v>
      </c>
      <c r="B184" s="256" t="s">
        <v>725</v>
      </c>
      <c r="C184" s="126" t="s">
        <v>976</v>
      </c>
      <c r="D184" s="126" t="s">
        <v>1014</v>
      </c>
      <c r="E184" s="126" t="s">
        <v>1018</v>
      </c>
      <c r="F184" s="251" t="s">
        <v>1050</v>
      </c>
      <c r="G184" s="262">
        <v>89</v>
      </c>
    </row>
    <row r="185" spans="1:8" hidden="1" x14ac:dyDescent="0.25">
      <c r="A185" s="182">
        <v>6118</v>
      </c>
      <c r="B185" s="256" t="s">
        <v>726</v>
      </c>
      <c r="C185" s="126" t="s">
        <v>976</v>
      </c>
      <c r="D185" s="126" t="s">
        <v>1014</v>
      </c>
      <c r="E185" s="126" t="s">
        <v>1018</v>
      </c>
      <c r="F185" s="251" t="s">
        <v>1012</v>
      </c>
      <c r="G185" s="262">
        <v>90</v>
      </c>
    </row>
    <row r="186" spans="1:8" hidden="1" x14ac:dyDescent="0.25">
      <c r="A186" s="182">
        <v>6119</v>
      </c>
      <c r="B186" s="256" t="s">
        <v>732</v>
      </c>
      <c r="C186" s="126" t="s">
        <v>976</v>
      </c>
      <c r="D186" s="126" t="s">
        <v>1014</v>
      </c>
      <c r="E186" s="126" t="s">
        <v>1018</v>
      </c>
      <c r="F186" s="251" t="s">
        <v>1012</v>
      </c>
      <c r="G186" s="262">
        <v>91</v>
      </c>
    </row>
    <row r="187" spans="1:8" hidden="1" x14ac:dyDescent="0.25">
      <c r="A187" s="182">
        <v>6120</v>
      </c>
      <c r="B187" s="256" t="s">
        <v>733</v>
      </c>
      <c r="C187" s="126" t="s">
        <v>976</v>
      </c>
      <c r="D187" s="126" t="s">
        <v>1014</v>
      </c>
      <c r="E187" s="126" t="s">
        <v>1018</v>
      </c>
      <c r="F187" s="251" t="s">
        <v>1050</v>
      </c>
      <c r="G187" s="262">
        <v>92</v>
      </c>
    </row>
    <row r="188" spans="1:8" hidden="1" x14ac:dyDescent="0.25">
      <c r="A188" s="182">
        <v>6122</v>
      </c>
      <c r="B188" s="256" t="s">
        <v>823</v>
      </c>
      <c r="C188" s="126" t="s">
        <v>976</v>
      </c>
      <c r="D188" s="126" t="s">
        <v>1014</v>
      </c>
      <c r="E188" s="126" t="s">
        <v>1018</v>
      </c>
      <c r="F188" s="251" t="s">
        <v>1012</v>
      </c>
      <c r="G188" s="262">
        <v>93</v>
      </c>
    </row>
    <row r="189" spans="1:8" hidden="1" x14ac:dyDescent="0.25">
      <c r="A189" s="248"/>
      <c r="B189" s="122" t="s">
        <v>1029</v>
      </c>
      <c r="C189" s="252"/>
      <c r="D189" s="252"/>
      <c r="E189" s="252"/>
      <c r="F189" s="253"/>
    </row>
    <row r="190" spans="1:8" s="5" customFormat="1" hidden="1" x14ac:dyDescent="0.25">
      <c r="A190" s="247" t="s">
        <v>584</v>
      </c>
      <c r="B190" s="122" t="s">
        <v>67</v>
      </c>
      <c r="C190" s="247" t="s">
        <v>836</v>
      </c>
      <c r="D190" s="247" t="s">
        <v>1027</v>
      </c>
      <c r="E190" s="247" t="s">
        <v>1026</v>
      </c>
      <c r="F190" s="247" t="s">
        <v>1028</v>
      </c>
    </row>
    <row r="191" spans="1:8" hidden="1" x14ac:dyDescent="0.25">
      <c r="A191" s="182">
        <v>6204</v>
      </c>
      <c r="B191" s="256" t="s">
        <v>299</v>
      </c>
      <c r="C191" s="126" t="s">
        <v>977</v>
      </c>
      <c r="D191" s="126" t="s">
        <v>1006</v>
      </c>
      <c r="E191" s="126" t="s">
        <v>1006</v>
      </c>
      <c r="F191" s="251" t="s">
        <v>977</v>
      </c>
      <c r="G191" s="262"/>
    </row>
    <row r="192" spans="1:8" hidden="1" x14ac:dyDescent="0.25">
      <c r="A192" s="182">
        <v>6205</v>
      </c>
      <c r="B192" s="256" t="s">
        <v>734</v>
      </c>
      <c r="C192" s="126" t="s">
        <v>1004</v>
      </c>
      <c r="D192" s="126" t="s">
        <v>1006</v>
      </c>
      <c r="E192" s="126" t="s">
        <v>1006</v>
      </c>
      <c r="F192" s="251" t="s">
        <v>1011</v>
      </c>
      <c r="G192" s="262" t="s">
        <v>1005</v>
      </c>
      <c r="H192">
        <v>17</v>
      </c>
    </row>
    <row r="193" spans="1:7" hidden="1" x14ac:dyDescent="0.25">
      <c r="A193" s="182">
        <v>6206</v>
      </c>
      <c r="B193" s="256" t="s">
        <v>711</v>
      </c>
      <c r="C193" s="126" t="s">
        <v>976</v>
      </c>
      <c r="D193" s="126" t="s">
        <v>1014</v>
      </c>
      <c r="E193" s="126" t="s">
        <v>1018</v>
      </c>
      <c r="F193" s="251" t="s">
        <v>1012</v>
      </c>
      <c r="G193" s="262">
        <v>94</v>
      </c>
    </row>
    <row r="194" spans="1:7" hidden="1" x14ac:dyDescent="0.25">
      <c r="A194" s="182">
        <v>6207</v>
      </c>
      <c r="B194" s="256" t="s">
        <v>712</v>
      </c>
      <c r="C194" s="126" t="s">
        <v>976</v>
      </c>
      <c r="D194" s="126" t="s">
        <v>1014</v>
      </c>
      <c r="E194" s="126" t="s">
        <v>1018</v>
      </c>
      <c r="F194" s="251" t="s">
        <v>1012</v>
      </c>
      <c r="G194" s="262">
        <v>95</v>
      </c>
    </row>
    <row r="195" spans="1:7" hidden="1" x14ac:dyDescent="0.25">
      <c r="A195" s="182">
        <v>6208</v>
      </c>
      <c r="B195" s="256" t="s">
        <v>713</v>
      </c>
      <c r="C195" s="126" t="s">
        <v>977</v>
      </c>
      <c r="D195" s="126" t="s">
        <v>1006</v>
      </c>
      <c r="E195" s="126" t="s">
        <v>1006</v>
      </c>
      <c r="F195" s="251" t="s">
        <v>977</v>
      </c>
      <c r="G195" s="262"/>
    </row>
    <row r="196" spans="1:7" hidden="1" x14ac:dyDescent="0.25">
      <c r="A196" s="182">
        <v>6209</v>
      </c>
      <c r="B196" s="256" t="s">
        <v>714</v>
      </c>
      <c r="C196" s="126" t="s">
        <v>977</v>
      </c>
      <c r="D196" s="126" t="s">
        <v>1006</v>
      </c>
      <c r="E196" s="126" t="s">
        <v>1006</v>
      </c>
      <c r="F196" s="251" t="s">
        <v>977</v>
      </c>
      <c r="G196" s="262"/>
    </row>
    <row r="197" spans="1:7" hidden="1" x14ac:dyDescent="0.25">
      <c r="A197" s="182">
        <v>6210</v>
      </c>
      <c r="B197" s="256" t="s">
        <v>715</v>
      </c>
      <c r="C197" s="126" t="s">
        <v>976</v>
      </c>
      <c r="D197" s="126" t="s">
        <v>1014</v>
      </c>
      <c r="E197" s="126" t="s">
        <v>1018</v>
      </c>
      <c r="F197" s="251" t="s">
        <v>1012</v>
      </c>
      <c r="G197" s="262">
        <v>96</v>
      </c>
    </row>
    <row r="198" spans="1:7" hidden="1" x14ac:dyDescent="0.25">
      <c r="A198" s="182">
        <v>6211</v>
      </c>
      <c r="B198" s="256" t="s">
        <v>716</v>
      </c>
      <c r="C198" s="126" t="s">
        <v>976</v>
      </c>
      <c r="D198" s="126" t="s">
        <v>1014</v>
      </c>
      <c r="E198" s="126" t="s">
        <v>1018</v>
      </c>
      <c r="F198" s="251" t="s">
        <v>1012</v>
      </c>
      <c r="G198" s="262">
        <v>97</v>
      </c>
    </row>
    <row r="199" spans="1:7" hidden="1" x14ac:dyDescent="0.25">
      <c r="A199" s="182">
        <v>6212</v>
      </c>
      <c r="B199" s="256" t="s">
        <v>717</v>
      </c>
      <c r="C199" s="180" t="s">
        <v>1010</v>
      </c>
      <c r="D199" s="126" t="s">
        <v>1007</v>
      </c>
      <c r="E199" s="126" t="s">
        <v>1016</v>
      </c>
      <c r="F199" s="251" t="s">
        <v>1012</v>
      </c>
      <c r="G199" s="262">
        <v>98</v>
      </c>
    </row>
    <row r="200" spans="1:7" hidden="1" x14ac:dyDescent="0.25">
      <c r="A200" s="182">
        <v>6215</v>
      </c>
      <c r="B200" s="256" t="s">
        <v>718</v>
      </c>
      <c r="C200" s="180" t="s">
        <v>1005</v>
      </c>
      <c r="D200" s="126" t="s">
        <v>1008</v>
      </c>
      <c r="E200" s="126" t="s">
        <v>1015</v>
      </c>
      <c r="F200" s="251" t="s">
        <v>1012</v>
      </c>
      <c r="G200" s="262"/>
    </row>
    <row r="201" spans="1:7" hidden="1" x14ac:dyDescent="0.25">
      <c r="A201" s="182">
        <v>6216</v>
      </c>
      <c r="B201" s="256" t="s">
        <v>719</v>
      </c>
      <c r="C201" s="180" t="s">
        <v>1010</v>
      </c>
      <c r="D201" s="126" t="s">
        <v>1007</v>
      </c>
      <c r="E201" s="126" t="s">
        <v>1016</v>
      </c>
      <c r="F201" s="251" t="s">
        <v>1012</v>
      </c>
      <c r="G201" s="262">
        <v>99</v>
      </c>
    </row>
    <row r="202" spans="1:7" hidden="1" x14ac:dyDescent="0.25">
      <c r="A202" s="182">
        <v>6218</v>
      </c>
      <c r="B202" s="256" t="s">
        <v>1001</v>
      </c>
      <c r="C202" s="126" t="s">
        <v>976</v>
      </c>
      <c r="D202" s="126" t="s">
        <v>1014</v>
      </c>
      <c r="E202" s="126" t="s">
        <v>1018</v>
      </c>
      <c r="F202" s="251" t="s">
        <v>1012</v>
      </c>
      <c r="G202" s="262">
        <v>100</v>
      </c>
    </row>
    <row r="203" spans="1:7" hidden="1" x14ac:dyDescent="0.25">
      <c r="A203" s="248"/>
      <c r="B203" s="122" t="s">
        <v>1030</v>
      </c>
      <c r="C203" s="252"/>
      <c r="D203" s="252"/>
      <c r="E203" s="252"/>
      <c r="F203" s="253"/>
    </row>
    <row r="204" spans="1:7" hidden="1" x14ac:dyDescent="0.25">
      <c r="A204" s="247" t="s">
        <v>584</v>
      </c>
      <c r="B204" s="122" t="s">
        <v>67</v>
      </c>
      <c r="C204" s="247" t="s">
        <v>836</v>
      </c>
      <c r="D204" s="247" t="s">
        <v>1027</v>
      </c>
      <c r="E204" s="247" t="s">
        <v>1026</v>
      </c>
      <c r="F204" s="247" t="s">
        <v>1028</v>
      </c>
    </row>
    <row r="205" spans="1:7" hidden="1" x14ac:dyDescent="0.25">
      <c r="A205" s="182">
        <v>62301</v>
      </c>
      <c r="B205" s="256" t="s">
        <v>527</v>
      </c>
      <c r="C205" s="180" t="s">
        <v>1023</v>
      </c>
      <c r="D205" s="126" t="s">
        <v>1006</v>
      </c>
      <c r="E205" s="126" t="s">
        <v>1006</v>
      </c>
      <c r="F205" s="251" t="s">
        <v>1012</v>
      </c>
      <c r="G205" s="262"/>
    </row>
    <row r="206" spans="1:7" hidden="1" x14ac:dyDescent="0.25">
      <c r="A206" s="182">
        <v>62302</v>
      </c>
      <c r="B206" s="256" t="s">
        <v>528</v>
      </c>
      <c r="C206" s="180" t="s">
        <v>1023</v>
      </c>
      <c r="D206" s="126" t="s">
        <v>1006</v>
      </c>
      <c r="E206" s="126" t="s">
        <v>1006</v>
      </c>
      <c r="F206" s="251" t="s">
        <v>1012</v>
      </c>
      <c r="G206" s="262"/>
    </row>
    <row r="207" spans="1:7" ht="22.5" hidden="1" x14ac:dyDescent="0.25">
      <c r="A207" s="182">
        <v>62303</v>
      </c>
      <c r="B207" s="256" t="s">
        <v>829</v>
      </c>
      <c r="C207" s="126" t="s">
        <v>977</v>
      </c>
      <c r="D207" s="126" t="s">
        <v>1006</v>
      </c>
      <c r="E207" s="126" t="s">
        <v>1006</v>
      </c>
      <c r="F207" s="251" t="s">
        <v>977</v>
      </c>
      <c r="G207" s="262"/>
    </row>
    <row r="208" spans="1:7" hidden="1" x14ac:dyDescent="0.25">
      <c r="A208" s="182">
        <v>62304</v>
      </c>
      <c r="B208" s="256" t="s">
        <v>529</v>
      </c>
      <c r="C208" s="180" t="s">
        <v>1023</v>
      </c>
      <c r="D208" s="126" t="s">
        <v>1006</v>
      </c>
      <c r="E208" s="126" t="s">
        <v>1006</v>
      </c>
      <c r="F208" s="251" t="s">
        <v>1012</v>
      </c>
      <c r="G208" s="262"/>
    </row>
    <row r="209" spans="1:8" hidden="1" x14ac:dyDescent="0.25">
      <c r="A209" s="182">
        <v>6113</v>
      </c>
      <c r="B209" s="256" t="s">
        <v>558</v>
      </c>
      <c r="C209" s="126" t="s">
        <v>976</v>
      </c>
      <c r="D209" s="126" t="s">
        <v>1014</v>
      </c>
      <c r="E209" s="126" t="s">
        <v>1018</v>
      </c>
      <c r="F209" s="251" t="s">
        <v>1012</v>
      </c>
      <c r="G209" s="262">
        <v>88</v>
      </c>
    </row>
    <row r="210" spans="1:8" hidden="1" x14ac:dyDescent="0.25">
      <c r="A210" s="182">
        <v>62306</v>
      </c>
      <c r="B210" s="256" t="s">
        <v>530</v>
      </c>
      <c r="C210" s="180" t="s">
        <v>1010</v>
      </c>
      <c r="D210" s="126" t="s">
        <v>1007</v>
      </c>
      <c r="E210" s="126" t="s">
        <v>1016</v>
      </c>
      <c r="F210" s="251" t="s">
        <v>1012</v>
      </c>
      <c r="G210" s="262">
        <v>101</v>
      </c>
    </row>
    <row r="211" spans="1:8" hidden="1" x14ac:dyDescent="0.25">
      <c r="A211" s="248"/>
      <c r="B211" s="122" t="s">
        <v>489</v>
      </c>
      <c r="C211" s="252"/>
      <c r="D211" s="252"/>
      <c r="E211" s="252"/>
      <c r="F211" s="253"/>
    </row>
    <row r="212" spans="1:8" s="5" customFormat="1" hidden="1" x14ac:dyDescent="0.25">
      <c r="A212" s="247" t="s">
        <v>584</v>
      </c>
      <c r="B212" s="122" t="s">
        <v>67</v>
      </c>
      <c r="C212" s="247" t="s">
        <v>836</v>
      </c>
      <c r="D212" s="247" t="s">
        <v>1027</v>
      </c>
      <c r="E212" s="247" t="s">
        <v>1026</v>
      </c>
      <c r="F212" s="247" t="s">
        <v>1028</v>
      </c>
    </row>
    <row r="213" spans="1:8" hidden="1" x14ac:dyDescent="0.25">
      <c r="A213" s="182">
        <v>61101</v>
      </c>
      <c r="B213" s="256" t="s">
        <v>515</v>
      </c>
      <c r="C213" s="180" t="s">
        <v>1010</v>
      </c>
      <c r="D213" s="126" t="s">
        <v>1007</v>
      </c>
      <c r="E213" s="126" t="s">
        <v>1016</v>
      </c>
      <c r="F213" s="251" t="s">
        <v>1012</v>
      </c>
      <c r="G213" s="262">
        <v>102</v>
      </c>
    </row>
    <row r="214" spans="1:8" hidden="1" x14ac:dyDescent="0.25">
      <c r="A214" s="182">
        <v>61102</v>
      </c>
      <c r="B214" s="256" t="s">
        <v>549</v>
      </c>
      <c r="C214" s="180" t="s">
        <v>1010</v>
      </c>
      <c r="D214" s="126" t="s">
        <v>1007</v>
      </c>
      <c r="E214" s="126" t="s">
        <v>1016</v>
      </c>
      <c r="F214" s="251" t="s">
        <v>1012</v>
      </c>
      <c r="G214" s="262">
        <v>103</v>
      </c>
    </row>
    <row r="215" spans="1:8" hidden="1" x14ac:dyDescent="0.25">
      <c r="A215" s="182">
        <v>61103</v>
      </c>
      <c r="B215" s="256" t="s">
        <v>516</v>
      </c>
      <c r="C215" s="180" t="s">
        <v>1010</v>
      </c>
      <c r="D215" s="126" t="s">
        <v>1007</v>
      </c>
      <c r="E215" s="126" t="s">
        <v>1016</v>
      </c>
      <c r="F215" s="251" t="s">
        <v>1012</v>
      </c>
      <c r="G215" s="262">
        <v>104</v>
      </c>
    </row>
    <row r="216" spans="1:8" hidden="1" x14ac:dyDescent="0.25">
      <c r="A216" s="182">
        <v>61104</v>
      </c>
      <c r="B216" s="256" t="s">
        <v>517</v>
      </c>
      <c r="C216" s="180" t="s">
        <v>1010</v>
      </c>
      <c r="D216" s="126" t="s">
        <v>1007</v>
      </c>
      <c r="E216" s="126" t="s">
        <v>1016</v>
      </c>
      <c r="F216" s="251" t="s">
        <v>1012</v>
      </c>
      <c r="G216" s="262">
        <v>105</v>
      </c>
    </row>
    <row r="217" spans="1:8" ht="22.5" hidden="1" x14ac:dyDescent="0.25">
      <c r="A217" s="182">
        <v>61105</v>
      </c>
      <c r="B217" s="256" t="s">
        <v>518</v>
      </c>
      <c r="C217" s="180" t="s">
        <v>1005</v>
      </c>
      <c r="D217" s="126" t="s">
        <v>1008</v>
      </c>
      <c r="E217" s="126" t="s">
        <v>1015</v>
      </c>
      <c r="F217" s="251" t="s">
        <v>1012</v>
      </c>
      <c r="G217" s="261"/>
      <c r="H217" s="25"/>
    </row>
    <row r="218" spans="1:8" ht="22.5" hidden="1" x14ac:dyDescent="0.25">
      <c r="A218" s="182">
        <v>61106</v>
      </c>
      <c r="B218" s="256" t="s">
        <v>519</v>
      </c>
      <c r="C218" s="180" t="s">
        <v>1005</v>
      </c>
      <c r="D218" s="126" t="s">
        <v>1008</v>
      </c>
      <c r="E218" s="126" t="s">
        <v>1015</v>
      </c>
      <c r="F218" s="251" t="s">
        <v>1012</v>
      </c>
    </row>
    <row r="219" spans="1:8" hidden="1" x14ac:dyDescent="0.25">
      <c r="A219" s="182">
        <v>61109</v>
      </c>
      <c r="B219" s="256" t="s">
        <v>521</v>
      </c>
      <c r="C219" s="180" t="s">
        <v>1005</v>
      </c>
      <c r="D219" s="126" t="s">
        <v>1008</v>
      </c>
      <c r="E219" s="126" t="s">
        <v>1015</v>
      </c>
      <c r="F219" s="251" t="s">
        <v>1012</v>
      </c>
    </row>
    <row r="220" spans="1:8" hidden="1" x14ac:dyDescent="0.25">
      <c r="A220" s="182">
        <v>61107</v>
      </c>
      <c r="B220" s="256" t="s">
        <v>520</v>
      </c>
      <c r="C220" s="180" t="s">
        <v>1005</v>
      </c>
      <c r="D220" s="126" t="s">
        <v>1008</v>
      </c>
      <c r="E220" s="126" t="s">
        <v>1015</v>
      </c>
      <c r="F220" s="251" t="s">
        <v>1012</v>
      </c>
    </row>
    <row r="221" spans="1:8" hidden="1" x14ac:dyDescent="0.25">
      <c r="A221" s="182">
        <v>61108</v>
      </c>
      <c r="B221" s="256" t="s">
        <v>249</v>
      </c>
      <c r="C221" s="180" t="s">
        <v>1005</v>
      </c>
      <c r="D221" s="126" t="s">
        <v>1008</v>
      </c>
      <c r="E221" s="126" t="s">
        <v>1015</v>
      </c>
      <c r="F221" s="251" t="s">
        <v>1012</v>
      </c>
    </row>
    <row r="222" spans="1:8" hidden="1" x14ac:dyDescent="0.25">
      <c r="A222" s="248"/>
      <c r="B222" s="122" t="s">
        <v>522</v>
      </c>
      <c r="C222" s="252"/>
      <c r="D222" s="252"/>
      <c r="E222" s="252"/>
      <c r="F222" s="253"/>
    </row>
    <row r="223" spans="1:8" hidden="1" x14ac:dyDescent="0.25">
      <c r="A223" s="247" t="s">
        <v>584</v>
      </c>
      <c r="B223" s="122" t="s">
        <v>67</v>
      </c>
      <c r="C223" s="247" t="s">
        <v>836</v>
      </c>
      <c r="D223" s="247" t="s">
        <v>1027</v>
      </c>
      <c r="E223" s="247" t="s">
        <v>1026</v>
      </c>
      <c r="F223" s="247" t="s">
        <v>1028</v>
      </c>
    </row>
    <row r="224" spans="1:8" hidden="1" x14ac:dyDescent="0.25">
      <c r="A224" s="182">
        <v>61701</v>
      </c>
      <c r="B224" s="256" t="s">
        <v>824</v>
      </c>
      <c r="C224" s="126" t="s">
        <v>1010</v>
      </c>
      <c r="D224" s="126" t="s">
        <v>1049</v>
      </c>
      <c r="E224" s="126" t="s">
        <v>1048</v>
      </c>
      <c r="F224" s="251" t="s">
        <v>1012</v>
      </c>
      <c r="G224" s="262">
        <v>106</v>
      </c>
    </row>
    <row r="225" spans="1:7" hidden="1" x14ac:dyDescent="0.25">
      <c r="A225" s="182">
        <v>61702</v>
      </c>
      <c r="B225" s="256" t="s">
        <v>488</v>
      </c>
      <c r="C225" s="126" t="s">
        <v>1010</v>
      </c>
      <c r="D225" s="126" t="s">
        <v>1049</v>
      </c>
      <c r="E225" s="126" t="s">
        <v>1048</v>
      </c>
      <c r="F225" s="251" t="s">
        <v>1012</v>
      </c>
      <c r="G225" s="262">
        <v>107</v>
      </c>
    </row>
    <row r="226" spans="1:7" hidden="1" x14ac:dyDescent="0.25">
      <c r="A226" s="248"/>
      <c r="B226" s="122" t="s">
        <v>1031</v>
      </c>
      <c r="C226" s="252"/>
      <c r="D226" s="252"/>
      <c r="E226" s="252"/>
      <c r="F226" s="253"/>
    </row>
    <row r="227" spans="1:7" s="5" customFormat="1" hidden="1" x14ac:dyDescent="0.25">
      <c r="A227" s="247" t="s">
        <v>584</v>
      </c>
      <c r="B227" s="122" t="s">
        <v>67</v>
      </c>
      <c r="C227" s="247" t="s">
        <v>836</v>
      </c>
      <c r="D227" s="247" t="s">
        <v>1027</v>
      </c>
      <c r="E227" s="247" t="s">
        <v>1026</v>
      </c>
      <c r="F227" s="247" t="s">
        <v>1028</v>
      </c>
    </row>
    <row r="228" spans="1:7" hidden="1" x14ac:dyDescent="0.25">
      <c r="A228" s="182">
        <v>615260</v>
      </c>
      <c r="B228" s="256" t="s">
        <v>564</v>
      </c>
      <c r="C228" s="180" t="s">
        <v>1010</v>
      </c>
      <c r="D228" s="126" t="s">
        <v>1007</v>
      </c>
      <c r="E228" s="126" t="s">
        <v>1016</v>
      </c>
      <c r="F228" s="251" t="s">
        <v>1012</v>
      </c>
      <c r="G228" s="262">
        <v>108</v>
      </c>
    </row>
    <row r="229" spans="1:7" hidden="1" x14ac:dyDescent="0.25">
      <c r="A229" s="182">
        <v>615261</v>
      </c>
      <c r="B229" s="256" t="s">
        <v>564</v>
      </c>
      <c r="C229" s="180" t="s">
        <v>1010</v>
      </c>
      <c r="D229" s="126" t="s">
        <v>1007</v>
      </c>
      <c r="E229" s="126" t="s">
        <v>1016</v>
      </c>
      <c r="F229" s="251" t="s">
        <v>1012</v>
      </c>
      <c r="G229" s="262">
        <v>109</v>
      </c>
    </row>
    <row r="230" spans="1:7" hidden="1" x14ac:dyDescent="0.25">
      <c r="A230" s="248"/>
      <c r="B230" s="122" t="s">
        <v>1033</v>
      </c>
      <c r="C230" s="252"/>
      <c r="D230" s="252"/>
      <c r="E230" s="252"/>
      <c r="F230" s="253"/>
    </row>
    <row r="231" spans="1:7" s="5" customFormat="1" hidden="1" x14ac:dyDescent="0.25">
      <c r="A231" s="247" t="s">
        <v>584</v>
      </c>
      <c r="B231" s="122" t="s">
        <v>67</v>
      </c>
      <c r="C231" s="247" t="s">
        <v>836</v>
      </c>
      <c r="D231" s="247" t="s">
        <v>1027</v>
      </c>
      <c r="E231" s="247" t="s">
        <v>1026</v>
      </c>
      <c r="F231" s="247" t="s">
        <v>1028</v>
      </c>
    </row>
    <row r="232" spans="1:7" hidden="1" x14ac:dyDescent="0.25">
      <c r="A232" s="182">
        <v>61603</v>
      </c>
      <c r="B232" s="256" t="s">
        <v>533</v>
      </c>
      <c r="C232" s="126" t="s">
        <v>1010</v>
      </c>
      <c r="D232" s="126" t="s">
        <v>1051</v>
      </c>
      <c r="E232" s="126" t="s">
        <v>1016</v>
      </c>
      <c r="F232" s="251" t="s">
        <v>1012</v>
      </c>
      <c r="G232" s="262">
        <v>110</v>
      </c>
    </row>
    <row r="233" spans="1:7" hidden="1" x14ac:dyDescent="0.25">
      <c r="A233" s="182">
        <v>61602</v>
      </c>
      <c r="B233" s="256" t="s">
        <v>534</v>
      </c>
      <c r="C233" s="180" t="s">
        <v>1010</v>
      </c>
      <c r="D233" s="126" t="s">
        <v>1007</v>
      </c>
      <c r="E233" s="126" t="s">
        <v>1016</v>
      </c>
      <c r="F233" s="251" t="s">
        <v>1012</v>
      </c>
      <c r="G233" s="262">
        <v>111</v>
      </c>
    </row>
    <row r="234" spans="1:7" hidden="1" x14ac:dyDescent="0.25">
      <c r="A234" s="182">
        <v>61604</v>
      </c>
      <c r="B234" s="256" t="s">
        <v>535</v>
      </c>
      <c r="C234" s="180" t="s">
        <v>1005</v>
      </c>
      <c r="D234" s="126" t="s">
        <v>1008</v>
      </c>
      <c r="E234" s="126" t="s">
        <v>1015</v>
      </c>
      <c r="F234" s="251" t="s">
        <v>1012</v>
      </c>
    </row>
    <row r="235" spans="1:7" hidden="1" x14ac:dyDescent="0.25">
      <c r="A235" s="182">
        <v>61601</v>
      </c>
      <c r="B235" s="256" t="s">
        <v>535</v>
      </c>
      <c r="C235" s="180" t="s">
        <v>1005</v>
      </c>
      <c r="D235" s="126" t="s">
        <v>1008</v>
      </c>
      <c r="E235" s="126" t="s">
        <v>1015</v>
      </c>
      <c r="F235" s="251" t="s">
        <v>1012</v>
      </c>
    </row>
    <row r="236" spans="1:7" hidden="1" x14ac:dyDescent="0.25">
      <c r="A236" s="248"/>
      <c r="B236" s="122" t="s">
        <v>1032</v>
      </c>
      <c r="C236" s="252"/>
      <c r="D236" s="252"/>
      <c r="E236" s="252"/>
      <c r="F236" s="253"/>
    </row>
    <row r="237" spans="1:7" x14ac:dyDescent="0.25">
      <c r="A237" s="247" t="s">
        <v>584</v>
      </c>
      <c r="B237" s="122" t="s">
        <v>67</v>
      </c>
      <c r="C237" s="247" t="s">
        <v>836</v>
      </c>
      <c r="D237" s="247" t="s">
        <v>1027</v>
      </c>
      <c r="E237" s="247" t="s">
        <v>1026</v>
      </c>
      <c r="F237" s="247" t="s">
        <v>1028</v>
      </c>
    </row>
    <row r="238" spans="1:7" ht="22.5" hidden="1" x14ac:dyDescent="0.25">
      <c r="A238" s="182">
        <v>623001</v>
      </c>
      <c r="B238" s="256" t="s">
        <v>557</v>
      </c>
      <c r="C238" s="180" t="s">
        <v>1005</v>
      </c>
      <c r="D238" s="126" t="s">
        <v>1008</v>
      </c>
      <c r="E238" s="126" t="s">
        <v>1015</v>
      </c>
      <c r="F238" s="251" t="s">
        <v>1012</v>
      </c>
    </row>
    <row r="239" spans="1:7" hidden="1" x14ac:dyDescent="0.25">
      <c r="A239" s="182">
        <v>623002</v>
      </c>
      <c r="B239" s="256" t="s">
        <v>546</v>
      </c>
      <c r="C239" s="126" t="s">
        <v>1010</v>
      </c>
      <c r="D239" s="126" t="s">
        <v>1021</v>
      </c>
      <c r="E239" s="126" t="s">
        <v>1022</v>
      </c>
      <c r="F239" s="251" t="s">
        <v>1012</v>
      </c>
      <c r="G239" s="262">
        <v>112</v>
      </c>
    </row>
    <row r="240" spans="1:7" hidden="1" x14ac:dyDescent="0.25">
      <c r="A240" s="182">
        <v>623012</v>
      </c>
      <c r="B240" s="256" t="s">
        <v>559</v>
      </c>
      <c r="C240" s="126" t="s">
        <v>1010</v>
      </c>
      <c r="D240" s="126" t="s">
        <v>1007</v>
      </c>
      <c r="E240" s="126" t="s">
        <v>1016</v>
      </c>
      <c r="F240" s="251" t="s">
        <v>1012</v>
      </c>
      <c r="G240" s="262">
        <v>113</v>
      </c>
    </row>
    <row r="241" spans="1:8" ht="22.5" hidden="1" x14ac:dyDescent="0.25">
      <c r="A241" s="182">
        <v>623013</v>
      </c>
      <c r="B241" s="256" t="s">
        <v>561</v>
      </c>
      <c r="C241" s="126" t="s">
        <v>1010</v>
      </c>
      <c r="D241" s="126" t="s">
        <v>1021</v>
      </c>
      <c r="E241" s="126" t="s">
        <v>1022</v>
      </c>
      <c r="F241" s="251" t="s">
        <v>1012</v>
      </c>
      <c r="G241" s="262">
        <v>114</v>
      </c>
    </row>
    <row r="242" spans="1:8" hidden="1" x14ac:dyDescent="0.25">
      <c r="A242" s="182">
        <v>623094</v>
      </c>
      <c r="B242" s="256" t="s">
        <v>545</v>
      </c>
      <c r="C242" s="180" t="s">
        <v>1005</v>
      </c>
      <c r="D242" s="126" t="s">
        <v>1008</v>
      </c>
      <c r="E242" s="126" t="s">
        <v>1015</v>
      </c>
      <c r="F242" s="251" t="s">
        <v>1012</v>
      </c>
    </row>
    <row r="243" spans="1:8" hidden="1" x14ac:dyDescent="0.25">
      <c r="A243" s="182">
        <v>623095</v>
      </c>
      <c r="B243" s="256" t="s">
        <v>555</v>
      </c>
      <c r="C243" s="180" t="s">
        <v>1005</v>
      </c>
      <c r="D243" s="126" t="s">
        <v>1008</v>
      </c>
      <c r="E243" s="126" t="s">
        <v>1015</v>
      </c>
      <c r="F243" s="251" t="s">
        <v>1012</v>
      </c>
    </row>
    <row r="244" spans="1:8" hidden="1" x14ac:dyDescent="0.25">
      <c r="A244" s="182">
        <v>623902</v>
      </c>
      <c r="B244" s="256" t="s">
        <v>727</v>
      </c>
      <c r="C244" s="180" t="s">
        <v>1010</v>
      </c>
      <c r="D244" s="126" t="s">
        <v>1007</v>
      </c>
      <c r="E244" s="126" t="s">
        <v>1016</v>
      </c>
      <c r="F244" s="251" t="s">
        <v>1012</v>
      </c>
      <c r="G244" s="262">
        <v>115</v>
      </c>
    </row>
    <row r="245" spans="1:8" ht="22.5" hidden="1" x14ac:dyDescent="0.25">
      <c r="A245" s="182">
        <v>623903</v>
      </c>
      <c r="B245" s="256" t="s">
        <v>552</v>
      </c>
      <c r="C245" s="180" t="s">
        <v>1010</v>
      </c>
      <c r="D245" s="126" t="s">
        <v>1007</v>
      </c>
      <c r="E245" s="126" t="s">
        <v>1016</v>
      </c>
      <c r="F245" s="251" t="s">
        <v>1012</v>
      </c>
      <c r="G245" s="262">
        <v>116</v>
      </c>
    </row>
    <row r="246" spans="1:8" hidden="1" x14ac:dyDescent="0.25">
      <c r="A246" s="182">
        <v>623904</v>
      </c>
      <c r="B246" s="256" t="s">
        <v>553</v>
      </c>
      <c r="C246" s="180" t="s">
        <v>1010</v>
      </c>
      <c r="D246" s="126" t="s">
        <v>1007</v>
      </c>
      <c r="E246" s="126" t="s">
        <v>1016</v>
      </c>
      <c r="F246" s="251" t="s">
        <v>1012</v>
      </c>
      <c r="G246" s="262">
        <v>117</v>
      </c>
    </row>
    <row r="247" spans="1:8" hidden="1" x14ac:dyDescent="0.25">
      <c r="A247" s="182">
        <v>623905</v>
      </c>
      <c r="B247" s="256" t="s">
        <v>721</v>
      </c>
      <c r="C247" s="180" t="s">
        <v>1010</v>
      </c>
      <c r="D247" s="126" t="s">
        <v>1007</v>
      </c>
      <c r="E247" s="126" t="s">
        <v>1016</v>
      </c>
      <c r="F247" s="251" t="s">
        <v>1012</v>
      </c>
      <c r="G247" s="262">
        <v>118</v>
      </c>
    </row>
    <row r="248" spans="1:8" hidden="1" x14ac:dyDescent="0.25">
      <c r="A248" s="182">
        <v>623906</v>
      </c>
      <c r="B248" s="256" t="s">
        <v>548</v>
      </c>
      <c r="C248" s="180" t="s">
        <v>1010</v>
      </c>
      <c r="D248" s="126" t="s">
        <v>1007</v>
      </c>
      <c r="E248" s="126" t="s">
        <v>1016</v>
      </c>
      <c r="F248" s="251" t="s">
        <v>1012</v>
      </c>
      <c r="G248" s="262">
        <v>119</v>
      </c>
    </row>
    <row r="249" spans="1:8" hidden="1" x14ac:dyDescent="0.25">
      <c r="A249" s="182">
        <v>623907</v>
      </c>
      <c r="B249" s="256" t="s">
        <v>560</v>
      </c>
      <c r="C249" s="180" t="s">
        <v>1010</v>
      </c>
      <c r="D249" s="126" t="s">
        <v>1007</v>
      </c>
      <c r="E249" s="126" t="s">
        <v>1016</v>
      </c>
      <c r="F249" s="251" t="s">
        <v>1012</v>
      </c>
      <c r="G249" s="262">
        <v>120</v>
      </c>
    </row>
    <row r="250" spans="1:8" hidden="1" x14ac:dyDescent="0.25">
      <c r="A250" s="182">
        <v>623936</v>
      </c>
      <c r="B250" s="256" t="s">
        <v>554</v>
      </c>
      <c r="C250" s="180" t="s">
        <v>1010</v>
      </c>
      <c r="D250" s="126" t="s">
        <v>1007</v>
      </c>
      <c r="E250" s="126" t="s">
        <v>1016</v>
      </c>
      <c r="F250" s="251" t="s">
        <v>1012</v>
      </c>
      <c r="G250" s="262">
        <v>121</v>
      </c>
    </row>
    <row r="251" spans="1:8" hidden="1" x14ac:dyDescent="0.25">
      <c r="A251" s="182">
        <v>623937</v>
      </c>
      <c r="B251" s="256" t="s">
        <v>556</v>
      </c>
      <c r="C251" s="180" t="s">
        <v>1010</v>
      </c>
      <c r="D251" s="126" t="s">
        <v>1007</v>
      </c>
      <c r="E251" s="126" t="s">
        <v>1016</v>
      </c>
      <c r="F251" s="251" t="s">
        <v>1012</v>
      </c>
      <c r="G251" s="262">
        <v>122</v>
      </c>
    </row>
    <row r="252" spans="1:8" x14ac:dyDescent="0.25">
      <c r="A252" s="182">
        <v>623938</v>
      </c>
      <c r="B252" s="256" t="s">
        <v>720</v>
      </c>
      <c r="C252" s="180" t="s">
        <v>1004</v>
      </c>
      <c r="D252" s="126" t="s">
        <v>1006</v>
      </c>
      <c r="E252" s="126" t="s">
        <v>1006</v>
      </c>
      <c r="F252" s="251" t="s">
        <v>1011</v>
      </c>
      <c r="G252" s="263"/>
      <c r="H252">
        <v>6</v>
      </c>
    </row>
    <row r="253" spans="1:8" hidden="1" x14ac:dyDescent="0.25">
      <c r="A253" s="182">
        <v>623939</v>
      </c>
      <c r="B253" s="256" t="s">
        <v>547</v>
      </c>
      <c r="C253" s="180" t="s">
        <v>1010</v>
      </c>
      <c r="D253" s="126" t="s">
        <v>1007</v>
      </c>
      <c r="E253" s="126" t="s">
        <v>1016</v>
      </c>
      <c r="F253" s="251" t="s">
        <v>1012</v>
      </c>
      <c r="G253" s="262">
        <v>123</v>
      </c>
    </row>
    <row r="254" spans="1:8" hidden="1" x14ac:dyDescent="0.25">
      <c r="A254" s="182">
        <v>623945</v>
      </c>
      <c r="B254" s="256" t="s">
        <v>551</v>
      </c>
      <c r="C254" s="180" t="s">
        <v>1010</v>
      </c>
      <c r="D254" s="126" t="s">
        <v>1007</v>
      </c>
      <c r="E254" s="126" t="s">
        <v>1016</v>
      </c>
      <c r="F254" s="251" t="s">
        <v>1012</v>
      </c>
      <c r="G254" s="262">
        <v>124</v>
      </c>
    </row>
    <row r="255" spans="1:8" hidden="1" x14ac:dyDescent="0.25">
      <c r="A255" s="182">
        <v>623946</v>
      </c>
      <c r="B255" s="256" t="s">
        <v>722</v>
      </c>
      <c r="C255" s="180" t="s">
        <v>1010</v>
      </c>
      <c r="D255" s="126" t="s">
        <v>1007</v>
      </c>
      <c r="E255" s="126" t="s">
        <v>1016</v>
      </c>
      <c r="F255" s="251" t="s">
        <v>1012</v>
      </c>
      <c r="G255" s="262">
        <v>125</v>
      </c>
    </row>
    <row r="256" spans="1:8" x14ac:dyDescent="0.25">
      <c r="A256" s="248"/>
      <c r="B256" s="122" t="s">
        <v>1035</v>
      </c>
      <c r="C256" s="252"/>
      <c r="D256" s="252"/>
      <c r="E256" s="252"/>
      <c r="F256" s="253"/>
    </row>
    <row r="257" spans="1:7" hidden="1" x14ac:dyDescent="0.25">
      <c r="A257" s="247" t="s">
        <v>584</v>
      </c>
      <c r="B257" s="122" t="s">
        <v>67</v>
      </c>
      <c r="C257" s="247" t="s">
        <v>836</v>
      </c>
      <c r="D257" s="247" t="s">
        <v>1027</v>
      </c>
      <c r="E257" s="247" t="s">
        <v>1026</v>
      </c>
      <c r="F257" s="247" t="s">
        <v>1028</v>
      </c>
    </row>
    <row r="258" spans="1:7" hidden="1" x14ac:dyDescent="0.25">
      <c r="A258" s="182">
        <v>623451</v>
      </c>
      <c r="B258" s="256" t="s">
        <v>539</v>
      </c>
      <c r="C258" s="180" t="s">
        <v>1010</v>
      </c>
      <c r="D258" s="126" t="s">
        <v>1007</v>
      </c>
      <c r="E258" s="126" t="s">
        <v>1016</v>
      </c>
      <c r="F258" s="251" t="s">
        <v>1012</v>
      </c>
      <c r="G258" s="262">
        <v>127</v>
      </c>
    </row>
    <row r="259" spans="1:7" hidden="1" x14ac:dyDescent="0.25">
      <c r="A259" s="182">
        <v>623452</v>
      </c>
      <c r="B259" s="256" t="s">
        <v>543</v>
      </c>
      <c r="C259" s="180" t="s">
        <v>1010</v>
      </c>
      <c r="D259" s="126" t="s">
        <v>1007</v>
      </c>
      <c r="E259" s="126" t="s">
        <v>1016</v>
      </c>
      <c r="F259" s="251" t="s">
        <v>1012</v>
      </c>
      <c r="G259" s="262">
        <v>128</v>
      </c>
    </row>
    <row r="260" spans="1:7" ht="22.5" hidden="1" x14ac:dyDescent="0.25">
      <c r="A260" s="182">
        <v>623453</v>
      </c>
      <c r="B260" s="256" t="s">
        <v>959</v>
      </c>
      <c r="C260" s="180" t="s">
        <v>1010</v>
      </c>
      <c r="D260" s="126" t="s">
        <v>1007</v>
      </c>
      <c r="E260" s="126" t="s">
        <v>1016</v>
      </c>
      <c r="F260" s="251" t="s">
        <v>1012</v>
      </c>
      <c r="G260" s="262">
        <v>129</v>
      </c>
    </row>
    <row r="261" spans="1:7" hidden="1" x14ac:dyDescent="0.25">
      <c r="A261" s="182">
        <v>623454</v>
      </c>
      <c r="B261" s="256" t="s">
        <v>541</v>
      </c>
      <c r="C261" s="180" t="s">
        <v>1010</v>
      </c>
      <c r="D261" s="126" t="s">
        <v>1007</v>
      </c>
      <c r="E261" s="126" t="s">
        <v>1016</v>
      </c>
      <c r="F261" s="251" t="s">
        <v>1012</v>
      </c>
      <c r="G261" s="262">
        <v>130</v>
      </c>
    </row>
    <row r="262" spans="1:7" hidden="1" x14ac:dyDescent="0.25">
      <c r="A262" s="182">
        <v>623455</v>
      </c>
      <c r="B262" s="256" t="s">
        <v>540</v>
      </c>
      <c r="C262" s="180" t="s">
        <v>1010</v>
      </c>
      <c r="D262" s="126" t="s">
        <v>1007</v>
      </c>
      <c r="E262" s="126" t="s">
        <v>1016</v>
      </c>
      <c r="F262" s="251" t="s">
        <v>1012</v>
      </c>
      <c r="G262" s="262">
        <v>131</v>
      </c>
    </row>
    <row r="263" spans="1:7" hidden="1" x14ac:dyDescent="0.25">
      <c r="A263" s="182">
        <v>623456</v>
      </c>
      <c r="B263" s="256" t="s">
        <v>542</v>
      </c>
      <c r="C263" s="180" t="s">
        <v>1010</v>
      </c>
      <c r="D263" s="126" t="s">
        <v>1007</v>
      </c>
      <c r="E263" s="126" t="s">
        <v>1016</v>
      </c>
      <c r="F263" s="251" t="s">
        <v>1012</v>
      </c>
      <c r="G263" s="262">
        <v>132</v>
      </c>
    </row>
    <row r="264" spans="1:7" hidden="1" x14ac:dyDescent="0.25">
      <c r="A264" s="182">
        <v>623457</v>
      </c>
      <c r="B264" s="256" t="s">
        <v>538</v>
      </c>
      <c r="C264" s="180" t="s">
        <v>1005</v>
      </c>
      <c r="D264" s="126" t="s">
        <v>1008</v>
      </c>
      <c r="E264" s="126" t="s">
        <v>1015</v>
      </c>
      <c r="F264" s="251" t="s">
        <v>1012</v>
      </c>
      <c r="G264" s="262"/>
    </row>
    <row r="265" spans="1:7" hidden="1" x14ac:dyDescent="0.25">
      <c r="A265" s="182">
        <v>623496</v>
      </c>
      <c r="B265" s="256" t="s">
        <v>537</v>
      </c>
      <c r="C265" s="180" t="s">
        <v>1010</v>
      </c>
      <c r="D265" s="126" t="s">
        <v>1007</v>
      </c>
      <c r="E265" s="126" t="s">
        <v>1016</v>
      </c>
      <c r="F265" s="251" t="s">
        <v>1012</v>
      </c>
      <c r="G265" s="262">
        <v>133</v>
      </c>
    </row>
    <row r="266" spans="1:7" hidden="1" x14ac:dyDescent="0.25">
      <c r="A266" s="182">
        <v>623535</v>
      </c>
      <c r="B266" s="256" t="s">
        <v>544</v>
      </c>
      <c r="C266" s="180" t="s">
        <v>1010</v>
      </c>
      <c r="D266" s="126" t="s">
        <v>1007</v>
      </c>
      <c r="E266" s="126" t="s">
        <v>1016</v>
      </c>
      <c r="F266" s="251" t="s">
        <v>1012</v>
      </c>
      <c r="G266" s="262">
        <v>134</v>
      </c>
    </row>
    <row r="267" spans="1:7" hidden="1" x14ac:dyDescent="0.25">
      <c r="A267" s="248"/>
      <c r="B267" s="122" t="s">
        <v>1034</v>
      </c>
      <c r="C267" s="252"/>
      <c r="D267" s="252"/>
      <c r="E267" s="252"/>
      <c r="F267" s="253"/>
    </row>
    <row r="268" spans="1:7" s="5" customFormat="1" hidden="1" x14ac:dyDescent="0.25">
      <c r="A268" s="247" t="s">
        <v>584</v>
      </c>
      <c r="B268" s="122" t="s">
        <v>67</v>
      </c>
      <c r="C268" s="247" t="s">
        <v>836</v>
      </c>
      <c r="D268" s="247" t="s">
        <v>1027</v>
      </c>
      <c r="E268" s="247" t="s">
        <v>1026</v>
      </c>
      <c r="F268" s="247" t="s">
        <v>1028</v>
      </c>
    </row>
    <row r="269" spans="1:7" hidden="1" x14ac:dyDescent="0.25">
      <c r="A269" s="182">
        <v>619497</v>
      </c>
      <c r="B269" s="256" t="s">
        <v>495</v>
      </c>
      <c r="C269" s="126" t="s">
        <v>1010</v>
      </c>
      <c r="D269" s="126" t="s">
        <v>1049</v>
      </c>
      <c r="E269" s="126" t="s">
        <v>1048</v>
      </c>
      <c r="F269" s="251" t="s">
        <v>1012</v>
      </c>
      <c r="G269" s="262">
        <v>135</v>
      </c>
    </row>
    <row r="270" spans="1:7" hidden="1" x14ac:dyDescent="0.25">
      <c r="A270" s="182">
        <v>619495</v>
      </c>
      <c r="B270" s="256" t="s">
        <v>496</v>
      </c>
      <c r="C270" s="180" t="s">
        <v>1005</v>
      </c>
      <c r="D270" s="126" t="s">
        <v>1008</v>
      </c>
      <c r="E270" s="126" t="s">
        <v>1015</v>
      </c>
      <c r="F270" s="251" t="s">
        <v>1012</v>
      </c>
    </row>
    <row r="271" spans="1:7" hidden="1" x14ac:dyDescent="0.25">
      <c r="A271" s="182">
        <v>619600</v>
      </c>
      <c r="B271" s="256" t="s">
        <v>497</v>
      </c>
      <c r="C271" s="126" t="s">
        <v>1010</v>
      </c>
      <c r="D271" s="126" t="s">
        <v>1049</v>
      </c>
      <c r="E271" s="126" t="s">
        <v>1048</v>
      </c>
      <c r="F271" s="251" t="s">
        <v>1012</v>
      </c>
      <c r="G271" s="262">
        <v>136</v>
      </c>
    </row>
    <row r="272" spans="1:7" hidden="1" x14ac:dyDescent="0.25">
      <c r="A272" s="182">
        <v>619494</v>
      </c>
      <c r="B272" s="256" t="s">
        <v>728</v>
      </c>
      <c r="C272" s="180" t="s">
        <v>1005</v>
      </c>
      <c r="D272" s="126" t="s">
        <v>1008</v>
      </c>
      <c r="E272" s="126" t="s">
        <v>1015</v>
      </c>
      <c r="F272" s="251" t="s">
        <v>1012</v>
      </c>
    </row>
    <row r="273" spans="1:8" hidden="1" x14ac:dyDescent="0.25">
      <c r="A273" s="182">
        <v>619534</v>
      </c>
      <c r="B273" s="256" t="s">
        <v>498</v>
      </c>
      <c r="C273" s="126" t="s">
        <v>1010</v>
      </c>
      <c r="D273" s="126" t="s">
        <v>1021</v>
      </c>
      <c r="E273" s="126" t="s">
        <v>1022</v>
      </c>
      <c r="F273" s="251" t="s">
        <v>1012</v>
      </c>
      <c r="G273" s="262">
        <v>137</v>
      </c>
    </row>
    <row r="274" spans="1:8" hidden="1" x14ac:dyDescent="0.25">
      <c r="A274" s="248"/>
      <c r="B274" s="122" t="s">
        <v>1037</v>
      </c>
      <c r="C274" s="252"/>
      <c r="D274" s="252"/>
      <c r="E274" s="252"/>
      <c r="F274" s="253"/>
    </row>
    <row r="275" spans="1:8" x14ac:dyDescent="0.25">
      <c r="A275" s="247" t="s">
        <v>584</v>
      </c>
      <c r="B275" s="122" t="s">
        <v>67</v>
      </c>
      <c r="C275" s="247" t="s">
        <v>836</v>
      </c>
      <c r="D275" s="247" t="s">
        <v>1027</v>
      </c>
      <c r="E275" s="247" t="s">
        <v>1026</v>
      </c>
      <c r="F275" s="247" t="s">
        <v>1028</v>
      </c>
    </row>
    <row r="276" spans="1:8" hidden="1" x14ac:dyDescent="0.25">
      <c r="A276" s="182">
        <v>606002</v>
      </c>
      <c r="B276" s="256" t="s">
        <v>723</v>
      </c>
      <c r="C276" s="180" t="s">
        <v>1005</v>
      </c>
      <c r="D276" s="126" t="s">
        <v>1008</v>
      </c>
      <c r="E276" s="126" t="s">
        <v>1015</v>
      </c>
      <c r="F276" s="251" t="s">
        <v>1012</v>
      </c>
    </row>
    <row r="277" spans="1:8" x14ac:dyDescent="0.25">
      <c r="A277" s="182">
        <v>606003</v>
      </c>
      <c r="B277" s="256" t="s">
        <v>724</v>
      </c>
      <c r="C277" s="126" t="s">
        <v>1015</v>
      </c>
      <c r="D277" s="126" t="s">
        <v>1012</v>
      </c>
      <c r="E277" s="126" t="s">
        <v>1012</v>
      </c>
      <c r="F277" s="251" t="s">
        <v>1012</v>
      </c>
      <c r="G277" s="263"/>
      <c r="H277">
        <v>7</v>
      </c>
    </row>
    <row r="278" spans="1:8" hidden="1" x14ac:dyDescent="0.25">
      <c r="A278" s="182">
        <v>606004</v>
      </c>
      <c r="B278" s="256" t="s">
        <v>563</v>
      </c>
      <c r="C278" s="126" t="s">
        <v>1010</v>
      </c>
      <c r="D278" s="126" t="s">
        <v>1007</v>
      </c>
      <c r="E278" s="126" t="s">
        <v>1016</v>
      </c>
      <c r="F278" s="251" t="s">
        <v>1012</v>
      </c>
      <c r="G278" s="262"/>
      <c r="H278">
        <v>20</v>
      </c>
    </row>
    <row r="279" spans="1:8" x14ac:dyDescent="0.25">
      <c r="A279" s="248"/>
      <c r="B279" s="122" t="s">
        <v>1036</v>
      </c>
      <c r="C279" s="252"/>
      <c r="D279" s="252"/>
      <c r="E279" s="252"/>
      <c r="F279" s="253"/>
    </row>
    <row r="280" spans="1:8" s="5" customFormat="1" hidden="1" x14ac:dyDescent="0.25">
      <c r="A280" s="247" t="s">
        <v>584</v>
      </c>
      <c r="B280" s="122" t="s">
        <v>67</v>
      </c>
      <c r="C280" s="247" t="s">
        <v>836</v>
      </c>
      <c r="D280" s="247" t="s">
        <v>1027</v>
      </c>
      <c r="E280" s="247" t="s">
        <v>1026</v>
      </c>
      <c r="F280" s="247" t="s">
        <v>1028</v>
      </c>
    </row>
    <row r="281" spans="1:8" hidden="1" x14ac:dyDescent="0.25">
      <c r="A281" s="182">
        <v>61301</v>
      </c>
      <c r="B281" s="256" t="s">
        <v>562</v>
      </c>
      <c r="C281" s="126" t="s">
        <v>1010</v>
      </c>
      <c r="D281" s="126" t="s">
        <v>1021</v>
      </c>
      <c r="E281" s="126" t="s">
        <v>1022</v>
      </c>
      <c r="F281" s="251" t="s">
        <v>1012</v>
      </c>
      <c r="G281" s="262">
        <v>138</v>
      </c>
    </row>
    <row r="282" spans="1:8" hidden="1" x14ac:dyDescent="0.25">
      <c r="A282" s="182">
        <v>61302</v>
      </c>
      <c r="B282" s="256" t="s">
        <v>730</v>
      </c>
      <c r="C282" s="126" t="s">
        <v>1010</v>
      </c>
      <c r="D282" s="126" t="s">
        <v>1049</v>
      </c>
      <c r="E282" s="126" t="s">
        <v>1048</v>
      </c>
      <c r="F282" s="251" t="s">
        <v>1012</v>
      </c>
      <c r="G282" s="262">
        <v>139</v>
      </c>
    </row>
    <row r="283" spans="1:8" hidden="1" x14ac:dyDescent="0.25">
      <c r="A283" s="248"/>
      <c r="B283" s="122" t="s">
        <v>1038</v>
      </c>
      <c r="C283" s="252"/>
      <c r="D283" s="252"/>
      <c r="E283" s="252"/>
      <c r="F283" s="253"/>
    </row>
    <row r="284" spans="1:8" hidden="1" x14ac:dyDescent="0.25">
      <c r="A284" s="247" t="s">
        <v>584</v>
      </c>
      <c r="B284" s="122" t="s">
        <v>67</v>
      </c>
      <c r="C284" s="247" t="s">
        <v>836</v>
      </c>
      <c r="D284" s="247" t="s">
        <v>1027</v>
      </c>
      <c r="E284" s="247" t="s">
        <v>1026</v>
      </c>
      <c r="F284" s="247" t="s">
        <v>1028</v>
      </c>
    </row>
    <row r="285" spans="1:8" hidden="1" x14ac:dyDescent="0.25">
      <c r="A285" s="182">
        <v>60101</v>
      </c>
      <c r="B285" s="256" t="s">
        <v>832</v>
      </c>
      <c r="C285" s="126"/>
      <c r="D285" s="126"/>
      <c r="E285" s="126"/>
      <c r="F285" s="251"/>
    </row>
    <row r="286" spans="1:8" hidden="1" x14ac:dyDescent="0.25">
      <c r="A286" s="182">
        <v>60102</v>
      </c>
      <c r="B286" s="256" t="s">
        <v>737</v>
      </c>
      <c r="C286" s="126"/>
      <c r="D286" s="126"/>
      <c r="E286" s="126"/>
      <c r="F286" s="251"/>
    </row>
    <row r="287" spans="1:8" hidden="1" x14ac:dyDescent="0.25">
      <c r="A287" s="182">
        <v>60103</v>
      </c>
      <c r="B287" s="256" t="s">
        <v>738</v>
      </c>
      <c r="C287" s="126"/>
      <c r="D287" s="126"/>
      <c r="E287" s="126"/>
      <c r="F287" s="251"/>
    </row>
    <row r="288" spans="1:8" hidden="1" x14ac:dyDescent="0.25">
      <c r="A288" s="182">
        <v>60104</v>
      </c>
      <c r="B288" s="256" t="s">
        <v>739</v>
      </c>
      <c r="C288" s="126"/>
      <c r="D288" s="126"/>
      <c r="E288" s="126"/>
      <c r="F288" s="251"/>
    </row>
    <row r="289" spans="1:6" hidden="1" x14ac:dyDescent="0.25">
      <c r="A289" s="182">
        <v>60105</v>
      </c>
      <c r="B289" s="256" t="s">
        <v>740</v>
      </c>
      <c r="C289" s="126"/>
      <c r="D289" s="126"/>
      <c r="E289" s="126"/>
      <c r="F289" s="251"/>
    </row>
    <row r="290" spans="1:6" hidden="1" x14ac:dyDescent="0.25">
      <c r="A290" s="182">
        <v>60106</v>
      </c>
      <c r="B290" s="256" t="s">
        <v>741</v>
      </c>
      <c r="C290" s="126"/>
      <c r="D290" s="126"/>
      <c r="E290" s="126"/>
      <c r="F290" s="251"/>
    </row>
    <row r="291" spans="1:6" hidden="1" x14ac:dyDescent="0.25">
      <c r="A291" s="182">
        <v>60107</v>
      </c>
      <c r="B291" s="256" t="s">
        <v>742</v>
      </c>
      <c r="C291" s="126"/>
      <c r="D291" s="126"/>
      <c r="E291" s="126"/>
      <c r="F291" s="251"/>
    </row>
    <row r="292" spans="1:6" hidden="1" x14ac:dyDescent="0.25">
      <c r="A292" s="182">
        <v>60108</v>
      </c>
      <c r="B292" s="256" t="s">
        <v>743</v>
      </c>
      <c r="C292" s="126"/>
      <c r="D292" s="126"/>
      <c r="E292" s="126"/>
      <c r="F292" s="251"/>
    </row>
    <row r="293" spans="1:6" hidden="1" x14ac:dyDescent="0.25">
      <c r="A293" s="182">
        <v>60109</v>
      </c>
      <c r="B293" s="256" t="s">
        <v>744</v>
      </c>
      <c r="C293" s="126"/>
      <c r="D293" s="126"/>
      <c r="E293" s="126"/>
      <c r="F293" s="251"/>
    </row>
    <row r="294" spans="1:6" hidden="1" x14ac:dyDescent="0.25">
      <c r="A294" s="182">
        <v>60110</v>
      </c>
      <c r="B294" s="256" t="s">
        <v>745</v>
      </c>
      <c r="C294" s="126"/>
      <c r="D294" s="126"/>
      <c r="E294" s="126"/>
      <c r="F294" s="251"/>
    </row>
    <row r="295" spans="1:6" hidden="1" x14ac:dyDescent="0.25">
      <c r="A295" s="182">
        <v>60111</v>
      </c>
      <c r="B295" s="256" t="s">
        <v>746</v>
      </c>
      <c r="C295" s="126"/>
      <c r="D295" s="126"/>
      <c r="E295" s="126"/>
      <c r="F295" s="251"/>
    </row>
    <row r="296" spans="1:6" ht="22.5" hidden="1" x14ac:dyDescent="0.25">
      <c r="A296" s="182">
        <v>60112</v>
      </c>
      <c r="B296" s="256" t="s">
        <v>747</v>
      </c>
      <c r="C296" s="126"/>
      <c r="D296" s="126"/>
      <c r="E296" s="126"/>
      <c r="F296" s="251"/>
    </row>
    <row r="297" spans="1:6" hidden="1" x14ac:dyDescent="0.25">
      <c r="A297" s="182">
        <v>60113</v>
      </c>
      <c r="B297" s="256" t="s">
        <v>796</v>
      </c>
      <c r="C297" s="126"/>
      <c r="D297" s="126"/>
      <c r="E297" s="126"/>
      <c r="F297" s="251"/>
    </row>
    <row r="298" spans="1:6" hidden="1" x14ac:dyDescent="0.25">
      <c r="A298" s="182">
        <v>60114</v>
      </c>
      <c r="B298" s="256" t="s">
        <v>797</v>
      </c>
      <c r="C298" s="126"/>
      <c r="D298" s="126"/>
      <c r="E298" s="126"/>
      <c r="F298" s="251"/>
    </row>
    <row r="299" spans="1:6" hidden="1" x14ac:dyDescent="0.25">
      <c r="A299" s="182">
        <v>60115</v>
      </c>
      <c r="B299" s="256" t="s">
        <v>798</v>
      </c>
      <c r="C299" s="126"/>
      <c r="D299" s="126"/>
      <c r="E299" s="126"/>
      <c r="F299" s="251"/>
    </row>
    <row r="300" spans="1:6" hidden="1" x14ac:dyDescent="0.25">
      <c r="A300" s="182">
        <v>60116</v>
      </c>
      <c r="B300" s="256" t="s">
        <v>748</v>
      </c>
      <c r="C300" s="126"/>
      <c r="D300" s="126"/>
      <c r="E300" s="126"/>
      <c r="F300" s="251"/>
    </row>
    <row r="301" spans="1:6" hidden="1" x14ac:dyDescent="0.25">
      <c r="A301" s="182">
        <v>60117</v>
      </c>
      <c r="B301" s="256" t="s">
        <v>799</v>
      </c>
      <c r="C301" s="126"/>
      <c r="D301" s="126"/>
      <c r="E301" s="126"/>
      <c r="F301" s="251"/>
    </row>
    <row r="302" spans="1:6" hidden="1" x14ac:dyDescent="0.25">
      <c r="A302" s="182">
        <v>60118</v>
      </c>
      <c r="B302" s="256" t="s">
        <v>800</v>
      </c>
      <c r="C302" s="126"/>
      <c r="D302" s="126"/>
      <c r="E302" s="126"/>
      <c r="F302" s="251"/>
    </row>
    <row r="303" spans="1:6" hidden="1" x14ac:dyDescent="0.25">
      <c r="A303" s="182">
        <v>60119</v>
      </c>
      <c r="B303" s="256" t="s">
        <v>749</v>
      </c>
      <c r="C303" s="126"/>
      <c r="D303" s="126"/>
      <c r="E303" s="126"/>
      <c r="F303" s="251"/>
    </row>
    <row r="304" spans="1:6" hidden="1" x14ac:dyDescent="0.25">
      <c r="A304" s="182">
        <v>60120</v>
      </c>
      <c r="B304" s="256" t="s">
        <v>801</v>
      </c>
      <c r="C304" s="126"/>
      <c r="D304" s="126"/>
      <c r="E304" s="126"/>
      <c r="F304" s="251"/>
    </row>
    <row r="305" spans="1:6" hidden="1" x14ac:dyDescent="0.25">
      <c r="A305" s="182">
        <v>60121</v>
      </c>
      <c r="B305" s="256" t="s">
        <v>802</v>
      </c>
      <c r="C305" s="126"/>
      <c r="D305" s="126"/>
      <c r="E305" s="126"/>
      <c r="F305" s="251"/>
    </row>
    <row r="306" spans="1:6" hidden="1" x14ac:dyDescent="0.25">
      <c r="A306" s="182">
        <v>60122</v>
      </c>
      <c r="B306" s="256" t="s">
        <v>803</v>
      </c>
      <c r="C306" s="126"/>
      <c r="D306" s="126"/>
      <c r="E306" s="126"/>
      <c r="F306" s="251"/>
    </row>
    <row r="307" spans="1:6" hidden="1" x14ac:dyDescent="0.25">
      <c r="A307" s="182">
        <v>60123</v>
      </c>
      <c r="B307" s="256" t="s">
        <v>804</v>
      </c>
      <c r="C307" s="126"/>
      <c r="D307" s="126"/>
      <c r="E307" s="126"/>
      <c r="F307" s="251"/>
    </row>
    <row r="308" spans="1:6" hidden="1" x14ac:dyDescent="0.25">
      <c r="A308" s="182">
        <v>60124</v>
      </c>
      <c r="B308" s="256" t="s">
        <v>805</v>
      </c>
      <c r="C308" s="126"/>
      <c r="D308" s="126"/>
      <c r="E308" s="126"/>
      <c r="F308" s="251"/>
    </row>
    <row r="309" spans="1:6" hidden="1" x14ac:dyDescent="0.25">
      <c r="A309" s="182">
        <v>60125</v>
      </c>
      <c r="B309" s="256" t="s">
        <v>750</v>
      </c>
      <c r="C309" s="126"/>
      <c r="D309" s="126"/>
      <c r="E309" s="126"/>
      <c r="F309" s="251"/>
    </row>
    <row r="310" spans="1:6" hidden="1" x14ac:dyDescent="0.25">
      <c r="A310" s="182">
        <v>60126</v>
      </c>
      <c r="B310" s="256" t="s">
        <v>806</v>
      </c>
      <c r="C310" s="126"/>
      <c r="D310" s="126"/>
      <c r="E310" s="126"/>
      <c r="F310" s="251"/>
    </row>
    <row r="311" spans="1:6" hidden="1" x14ac:dyDescent="0.25">
      <c r="A311" s="182">
        <v>60127</v>
      </c>
      <c r="B311" s="256" t="s">
        <v>751</v>
      </c>
      <c r="C311" s="126"/>
      <c r="D311" s="126"/>
      <c r="E311" s="126"/>
      <c r="F311" s="251"/>
    </row>
    <row r="312" spans="1:6" hidden="1" x14ac:dyDescent="0.25">
      <c r="A312" s="182">
        <v>60128</v>
      </c>
      <c r="B312" s="256" t="s">
        <v>752</v>
      </c>
      <c r="C312" s="126"/>
      <c r="D312" s="126"/>
      <c r="E312" s="126"/>
      <c r="F312" s="251"/>
    </row>
    <row r="313" spans="1:6" hidden="1" x14ac:dyDescent="0.25">
      <c r="A313" s="182">
        <v>60129</v>
      </c>
      <c r="B313" s="256" t="s">
        <v>753</v>
      </c>
      <c r="C313" s="126"/>
      <c r="D313" s="126"/>
      <c r="E313" s="126"/>
      <c r="F313" s="251"/>
    </row>
    <row r="314" spans="1:6" hidden="1" x14ac:dyDescent="0.25">
      <c r="A314" s="182">
        <v>60130</v>
      </c>
      <c r="B314" s="256" t="s">
        <v>754</v>
      </c>
      <c r="C314" s="126"/>
      <c r="D314" s="126"/>
      <c r="E314" s="126"/>
      <c r="F314" s="251"/>
    </row>
    <row r="315" spans="1:6" hidden="1" x14ac:dyDescent="0.25">
      <c r="A315" s="182">
        <v>60131</v>
      </c>
      <c r="B315" s="256" t="s">
        <v>755</v>
      </c>
      <c r="C315" s="126"/>
      <c r="D315" s="126"/>
      <c r="E315" s="126"/>
      <c r="F315" s="251"/>
    </row>
    <row r="316" spans="1:6" hidden="1" x14ac:dyDescent="0.25">
      <c r="A316" s="182">
        <v>60132</v>
      </c>
      <c r="B316" s="256" t="s">
        <v>756</v>
      </c>
      <c r="C316" s="126"/>
      <c r="D316" s="126"/>
      <c r="E316" s="126"/>
      <c r="F316" s="251"/>
    </row>
    <row r="317" spans="1:6" hidden="1" x14ac:dyDescent="0.25">
      <c r="A317" s="182">
        <v>60133</v>
      </c>
      <c r="B317" s="256" t="s">
        <v>757</v>
      </c>
      <c r="C317" s="126"/>
      <c r="D317" s="126"/>
      <c r="E317" s="126"/>
      <c r="F317" s="251"/>
    </row>
    <row r="318" spans="1:6" hidden="1" x14ac:dyDescent="0.25">
      <c r="A318" s="182">
        <v>60134</v>
      </c>
      <c r="B318" s="256" t="s">
        <v>807</v>
      </c>
      <c r="C318" s="126"/>
      <c r="D318" s="126"/>
      <c r="E318" s="126"/>
      <c r="F318" s="251"/>
    </row>
    <row r="319" spans="1:6" hidden="1" x14ac:dyDescent="0.25">
      <c r="A319" s="182">
        <v>60135</v>
      </c>
      <c r="B319" s="256" t="s">
        <v>808</v>
      </c>
      <c r="C319" s="126"/>
      <c r="D319" s="126"/>
      <c r="E319" s="126"/>
      <c r="F319" s="251"/>
    </row>
    <row r="320" spans="1:6" hidden="1" x14ac:dyDescent="0.25">
      <c r="A320" s="182">
        <v>60136</v>
      </c>
      <c r="B320" s="256" t="s">
        <v>809</v>
      </c>
      <c r="C320" s="126"/>
      <c r="D320" s="126"/>
      <c r="E320" s="126"/>
      <c r="F320" s="251"/>
    </row>
    <row r="321" spans="1:6" hidden="1" x14ac:dyDescent="0.25">
      <c r="A321" s="182">
        <v>60137</v>
      </c>
      <c r="B321" s="256" t="s">
        <v>758</v>
      </c>
      <c r="C321" s="126"/>
      <c r="D321" s="126"/>
      <c r="E321" s="126"/>
      <c r="F321" s="251"/>
    </row>
    <row r="322" spans="1:6" hidden="1" x14ac:dyDescent="0.25">
      <c r="A322" s="182">
        <v>60138</v>
      </c>
      <c r="B322" s="256" t="s">
        <v>759</v>
      </c>
      <c r="C322" s="126"/>
      <c r="D322" s="126"/>
      <c r="E322" s="126"/>
      <c r="F322" s="251"/>
    </row>
    <row r="323" spans="1:6" hidden="1" x14ac:dyDescent="0.25">
      <c r="A323" s="182">
        <v>60142</v>
      </c>
      <c r="B323" s="256" t="s">
        <v>964</v>
      </c>
      <c r="C323" s="126"/>
      <c r="D323" s="126"/>
      <c r="E323" s="126"/>
      <c r="F323" s="251"/>
    </row>
    <row r="324" spans="1:6" hidden="1" x14ac:dyDescent="0.25">
      <c r="A324" s="182">
        <v>60143</v>
      </c>
      <c r="B324" s="256" t="s">
        <v>965</v>
      </c>
      <c r="C324" s="126"/>
      <c r="D324" s="126"/>
      <c r="E324" s="126"/>
      <c r="F324" s="251"/>
    </row>
    <row r="325" spans="1:6" hidden="1" x14ac:dyDescent="0.25">
      <c r="A325" s="182">
        <v>60144</v>
      </c>
      <c r="B325" s="256" t="s">
        <v>966</v>
      </c>
      <c r="C325" s="126"/>
      <c r="D325" s="126"/>
      <c r="E325" s="126"/>
      <c r="F325" s="251"/>
    </row>
    <row r="326" spans="1:6" hidden="1" x14ac:dyDescent="0.25">
      <c r="A326" s="182">
        <v>60145</v>
      </c>
      <c r="B326" s="256" t="s">
        <v>967</v>
      </c>
      <c r="C326" s="126"/>
      <c r="D326" s="126"/>
      <c r="E326" s="126"/>
      <c r="F326" s="251"/>
    </row>
    <row r="327" spans="1:6" hidden="1" x14ac:dyDescent="0.25">
      <c r="A327" s="182">
        <v>60146</v>
      </c>
      <c r="B327" s="256" t="s">
        <v>968</v>
      </c>
      <c r="C327" s="126"/>
      <c r="D327" s="126"/>
      <c r="E327" s="126"/>
      <c r="F327" s="251"/>
    </row>
    <row r="328" spans="1:6" hidden="1" x14ac:dyDescent="0.25">
      <c r="A328" s="182">
        <v>60147</v>
      </c>
      <c r="B328" s="256" t="s">
        <v>969</v>
      </c>
      <c r="C328" s="126"/>
      <c r="D328" s="126"/>
      <c r="E328" s="126"/>
      <c r="F328" s="251"/>
    </row>
    <row r="329" spans="1:6" hidden="1" x14ac:dyDescent="0.25">
      <c r="A329" s="182">
        <v>60148</v>
      </c>
      <c r="B329" s="256" t="s">
        <v>970</v>
      </c>
      <c r="C329" s="126"/>
      <c r="D329" s="126"/>
      <c r="E329" s="126"/>
      <c r="F329" s="251"/>
    </row>
    <row r="330" spans="1:6" hidden="1" x14ac:dyDescent="0.25">
      <c r="A330" s="182">
        <v>60149</v>
      </c>
      <c r="B330" s="256" t="s">
        <v>971</v>
      </c>
      <c r="C330" s="126"/>
      <c r="D330" s="126"/>
      <c r="E330" s="126"/>
      <c r="F330" s="251"/>
    </row>
    <row r="331" spans="1:6" hidden="1" x14ac:dyDescent="0.25">
      <c r="A331" s="182">
        <v>60150</v>
      </c>
      <c r="B331" s="256" t="s">
        <v>972</v>
      </c>
      <c r="C331" s="126"/>
      <c r="D331" s="126"/>
      <c r="E331" s="126"/>
      <c r="F331" s="251"/>
    </row>
    <row r="332" spans="1:6" hidden="1" x14ac:dyDescent="0.25">
      <c r="A332" s="182">
        <v>60151</v>
      </c>
      <c r="B332" s="256" t="s">
        <v>973</v>
      </c>
      <c r="C332" s="126"/>
      <c r="D332" s="126"/>
      <c r="E332" s="126"/>
      <c r="F332" s="251"/>
    </row>
    <row r="333" spans="1:6" hidden="1" x14ac:dyDescent="0.25">
      <c r="A333" s="182">
        <v>60152</v>
      </c>
      <c r="B333" s="256" t="s">
        <v>974</v>
      </c>
      <c r="C333" s="126"/>
      <c r="D333" s="126"/>
      <c r="E333" s="126"/>
      <c r="F333" s="251"/>
    </row>
    <row r="334" spans="1:6" hidden="1" x14ac:dyDescent="0.25">
      <c r="A334" s="182">
        <v>60153</v>
      </c>
      <c r="B334" s="256" t="s">
        <v>975</v>
      </c>
      <c r="C334" s="126"/>
      <c r="D334" s="126"/>
      <c r="E334" s="126"/>
      <c r="F334" s="251"/>
    </row>
    <row r="335" spans="1:6" hidden="1" x14ac:dyDescent="0.25">
      <c r="A335" s="182">
        <v>6114</v>
      </c>
      <c r="B335" s="256" t="s">
        <v>822</v>
      </c>
      <c r="C335" s="126"/>
      <c r="D335" s="126"/>
      <c r="E335" s="126"/>
      <c r="F335" s="251"/>
    </row>
    <row r="336" spans="1:6" hidden="1" x14ac:dyDescent="0.25">
      <c r="A336" s="182"/>
      <c r="B336" s="256" t="s">
        <v>1002</v>
      </c>
      <c r="C336" s="126"/>
      <c r="D336" s="126"/>
      <c r="E336" s="126"/>
      <c r="F336" s="251"/>
    </row>
    <row r="337" spans="1:6" hidden="1" x14ac:dyDescent="0.25">
      <c r="A337" s="182"/>
      <c r="B337" s="256" t="s">
        <v>1003</v>
      </c>
      <c r="C337" s="126"/>
      <c r="D337" s="126"/>
      <c r="E337" s="126"/>
      <c r="F337" s="251"/>
    </row>
    <row r="338" spans="1:6" hidden="1" x14ac:dyDescent="0.25">
      <c r="A338" s="248"/>
      <c r="B338" s="122" t="s">
        <v>1039</v>
      </c>
      <c r="C338" s="252"/>
      <c r="D338" s="252"/>
      <c r="E338" s="252"/>
      <c r="F338" s="253"/>
    </row>
    <row r="339" spans="1:6" s="5" customFormat="1" hidden="1" x14ac:dyDescent="0.25">
      <c r="A339" s="247" t="s">
        <v>584</v>
      </c>
      <c r="B339" s="122" t="s">
        <v>67</v>
      </c>
      <c r="C339" s="247" t="s">
        <v>836</v>
      </c>
      <c r="D339" s="247" t="s">
        <v>1027</v>
      </c>
      <c r="E339" s="247" t="s">
        <v>1026</v>
      </c>
      <c r="F339" s="247" t="s">
        <v>1028</v>
      </c>
    </row>
    <row r="340" spans="1:6" hidden="1" x14ac:dyDescent="0.25">
      <c r="A340" s="182">
        <v>60201</v>
      </c>
      <c r="B340" s="256" t="s">
        <v>760</v>
      </c>
      <c r="C340" s="126"/>
      <c r="D340" s="126"/>
      <c r="E340" s="126"/>
      <c r="F340" s="251"/>
    </row>
    <row r="341" spans="1:6" hidden="1" x14ac:dyDescent="0.25">
      <c r="A341" s="182">
        <v>60202</v>
      </c>
      <c r="B341" s="256" t="s">
        <v>810</v>
      </c>
      <c r="C341" s="126"/>
      <c r="D341" s="126"/>
      <c r="E341" s="126"/>
      <c r="F341" s="251"/>
    </row>
    <row r="342" spans="1:6" hidden="1" x14ac:dyDescent="0.25">
      <c r="A342" s="182">
        <v>60203</v>
      </c>
      <c r="B342" s="256" t="s">
        <v>761</v>
      </c>
      <c r="C342" s="126"/>
      <c r="D342" s="126"/>
      <c r="E342" s="126"/>
      <c r="F342" s="251"/>
    </row>
    <row r="343" spans="1:6" hidden="1" x14ac:dyDescent="0.25">
      <c r="A343" s="182">
        <v>60204</v>
      </c>
      <c r="B343" s="256" t="s">
        <v>762</v>
      </c>
      <c r="C343" s="126"/>
      <c r="D343" s="126"/>
      <c r="E343" s="126"/>
      <c r="F343" s="251"/>
    </row>
    <row r="344" spans="1:6" hidden="1" x14ac:dyDescent="0.25">
      <c r="A344" s="182">
        <v>60205</v>
      </c>
      <c r="B344" s="256" t="s">
        <v>811</v>
      </c>
      <c r="C344" s="126"/>
      <c r="D344" s="126"/>
      <c r="E344" s="126"/>
      <c r="F344" s="251"/>
    </row>
    <row r="345" spans="1:6" hidden="1" x14ac:dyDescent="0.25">
      <c r="A345" s="182">
        <v>60206</v>
      </c>
      <c r="B345" s="256" t="s">
        <v>812</v>
      </c>
      <c r="C345" s="126"/>
      <c r="D345" s="126"/>
      <c r="E345" s="126"/>
      <c r="F345" s="251"/>
    </row>
    <row r="346" spans="1:6" hidden="1" x14ac:dyDescent="0.25">
      <c r="A346" s="182">
        <v>60207</v>
      </c>
      <c r="B346" s="256" t="s">
        <v>813</v>
      </c>
      <c r="C346" s="126"/>
      <c r="D346" s="126"/>
      <c r="E346" s="126"/>
      <c r="F346" s="251"/>
    </row>
    <row r="347" spans="1:6" hidden="1" x14ac:dyDescent="0.25">
      <c r="A347" s="182">
        <v>60208</v>
      </c>
      <c r="B347" s="256" t="s">
        <v>814</v>
      </c>
      <c r="C347" s="126"/>
      <c r="D347" s="126"/>
      <c r="E347" s="126"/>
      <c r="F347" s="251"/>
    </row>
    <row r="348" spans="1:6" hidden="1" x14ac:dyDescent="0.25">
      <c r="A348" s="182">
        <v>60209</v>
      </c>
      <c r="B348" s="256" t="s">
        <v>815</v>
      </c>
      <c r="C348" s="126"/>
      <c r="D348" s="126"/>
      <c r="E348" s="126"/>
      <c r="F348" s="251"/>
    </row>
    <row r="349" spans="1:6" hidden="1" x14ac:dyDescent="0.25">
      <c r="A349" s="182">
        <v>60210</v>
      </c>
      <c r="B349" s="256" t="s">
        <v>816</v>
      </c>
      <c r="C349" s="126"/>
      <c r="D349" s="126"/>
      <c r="E349" s="126"/>
      <c r="F349" s="251"/>
    </row>
    <row r="350" spans="1:6" hidden="1" x14ac:dyDescent="0.25">
      <c r="A350" s="182">
        <v>60211</v>
      </c>
      <c r="B350" s="256" t="s">
        <v>817</v>
      </c>
      <c r="C350" s="126"/>
      <c r="D350" s="126"/>
      <c r="E350" s="126"/>
      <c r="F350" s="251"/>
    </row>
    <row r="351" spans="1:6" hidden="1" x14ac:dyDescent="0.25">
      <c r="A351" s="182">
        <v>60212</v>
      </c>
      <c r="B351" s="256" t="s">
        <v>818</v>
      </c>
      <c r="C351" s="126"/>
      <c r="D351" s="126"/>
      <c r="E351" s="126"/>
      <c r="F351" s="251"/>
    </row>
    <row r="352" spans="1:6" hidden="1" x14ac:dyDescent="0.25">
      <c r="A352" s="182">
        <v>60213</v>
      </c>
      <c r="B352" s="256" t="s">
        <v>819</v>
      </c>
      <c r="C352" s="126"/>
      <c r="D352" s="126"/>
      <c r="E352" s="126"/>
      <c r="F352" s="251"/>
    </row>
    <row r="353" spans="1:6" hidden="1" x14ac:dyDescent="0.25">
      <c r="A353" s="182">
        <v>60214</v>
      </c>
      <c r="B353" s="256" t="s">
        <v>299</v>
      </c>
      <c r="C353" s="126"/>
      <c r="D353" s="126"/>
      <c r="E353" s="126"/>
      <c r="F353" s="251"/>
    </row>
    <row r="354" spans="1:6" hidden="1" x14ac:dyDescent="0.25">
      <c r="A354" s="248"/>
      <c r="B354" s="122" t="s">
        <v>1040</v>
      </c>
      <c r="C354" s="252"/>
      <c r="D354" s="252"/>
      <c r="E354" s="252"/>
      <c r="F354" s="253"/>
    </row>
    <row r="355" spans="1:6" s="5" customFormat="1" hidden="1" x14ac:dyDescent="0.25">
      <c r="A355" s="247" t="s">
        <v>584</v>
      </c>
      <c r="B355" s="122" t="s">
        <v>67</v>
      </c>
      <c r="C355" s="247" t="s">
        <v>836</v>
      </c>
      <c r="D355" s="247" t="s">
        <v>1027</v>
      </c>
      <c r="E355" s="247" t="s">
        <v>1026</v>
      </c>
      <c r="F355" s="247" t="s">
        <v>1028</v>
      </c>
    </row>
    <row r="356" spans="1:6" hidden="1" x14ac:dyDescent="0.25">
      <c r="A356" s="182"/>
      <c r="B356" s="256" t="s">
        <v>763</v>
      </c>
      <c r="C356" s="126"/>
      <c r="D356" s="126"/>
      <c r="E356" s="126"/>
      <c r="F356" s="251"/>
    </row>
    <row r="357" spans="1:6" hidden="1" x14ac:dyDescent="0.25">
      <c r="A357" s="182"/>
      <c r="B357" s="256" t="s">
        <v>764</v>
      </c>
      <c r="C357" s="126"/>
      <c r="D357" s="126"/>
      <c r="E357" s="126"/>
      <c r="F357" s="251"/>
    </row>
    <row r="358" spans="1:6" hidden="1" x14ac:dyDescent="0.25">
      <c r="A358" s="182"/>
      <c r="B358" s="256" t="s">
        <v>765</v>
      </c>
      <c r="C358" s="126"/>
      <c r="D358" s="126"/>
      <c r="E358" s="126"/>
      <c r="F358" s="251"/>
    </row>
    <row r="359" spans="1:6" hidden="1" x14ac:dyDescent="0.25">
      <c r="A359" s="182"/>
      <c r="B359" s="256" t="s">
        <v>766</v>
      </c>
      <c r="C359" s="126"/>
      <c r="D359" s="126"/>
      <c r="E359" s="126"/>
      <c r="F359" s="251"/>
    </row>
    <row r="360" spans="1:6" hidden="1" x14ac:dyDescent="0.25">
      <c r="A360" s="182"/>
      <c r="B360" s="256" t="s">
        <v>767</v>
      </c>
      <c r="C360" s="126"/>
      <c r="D360" s="126"/>
      <c r="E360" s="126"/>
      <c r="F360" s="251"/>
    </row>
    <row r="361" spans="1:6" hidden="1" x14ac:dyDescent="0.25">
      <c r="A361" s="182"/>
      <c r="B361" s="256" t="s">
        <v>768</v>
      </c>
      <c r="C361" s="126"/>
      <c r="D361" s="126"/>
      <c r="E361" s="126"/>
      <c r="F361" s="251"/>
    </row>
    <row r="362" spans="1:6" hidden="1" x14ac:dyDescent="0.25">
      <c r="A362" s="248"/>
      <c r="B362" s="122" t="s">
        <v>1041</v>
      </c>
      <c r="C362" s="252"/>
      <c r="D362" s="252"/>
      <c r="E362" s="252"/>
      <c r="F362" s="253"/>
    </row>
    <row r="363" spans="1:6" s="5" customFormat="1" hidden="1" x14ac:dyDescent="0.25">
      <c r="A363" s="248" t="s">
        <v>584</v>
      </c>
      <c r="B363" s="122" t="s">
        <v>67</v>
      </c>
      <c r="C363" s="252" t="s">
        <v>836</v>
      </c>
      <c r="D363" s="252" t="s">
        <v>1027</v>
      </c>
      <c r="E363" s="252" t="s">
        <v>1026</v>
      </c>
      <c r="F363" s="253" t="s">
        <v>1028</v>
      </c>
    </row>
    <row r="364" spans="1:6" hidden="1" x14ac:dyDescent="0.25">
      <c r="A364" s="182">
        <v>61110</v>
      </c>
      <c r="B364" s="256" t="s">
        <v>783</v>
      </c>
      <c r="C364" s="126"/>
      <c r="D364" s="126"/>
      <c r="E364" s="126"/>
      <c r="F364" s="251"/>
    </row>
    <row r="365" spans="1:6" hidden="1" x14ac:dyDescent="0.25">
      <c r="A365" s="182">
        <v>61111</v>
      </c>
      <c r="B365" s="256" t="s">
        <v>782</v>
      </c>
      <c r="C365" s="126"/>
      <c r="D365" s="126"/>
      <c r="E365" s="126"/>
      <c r="F365" s="251"/>
    </row>
    <row r="366" spans="1:6" hidden="1" x14ac:dyDescent="0.25">
      <c r="A366" s="182">
        <v>61112</v>
      </c>
      <c r="B366" s="256" t="s">
        <v>781</v>
      </c>
      <c r="C366" s="126"/>
      <c r="D366" s="126"/>
      <c r="E366" s="126"/>
      <c r="F366" s="251"/>
    </row>
    <row r="367" spans="1:6" hidden="1" x14ac:dyDescent="0.25">
      <c r="A367" s="182">
        <v>61113</v>
      </c>
      <c r="B367" s="256" t="s">
        <v>784</v>
      </c>
      <c r="C367" s="126"/>
      <c r="D367" s="126"/>
      <c r="E367" s="126"/>
      <c r="F367" s="251"/>
    </row>
    <row r="368" spans="1:6" hidden="1" x14ac:dyDescent="0.25">
      <c r="A368" s="182">
        <v>61114</v>
      </c>
      <c r="B368" s="256" t="s">
        <v>772</v>
      </c>
      <c r="C368" s="126"/>
      <c r="D368" s="126"/>
      <c r="E368" s="126"/>
      <c r="F368" s="251"/>
    </row>
    <row r="369" spans="1:6" hidden="1" x14ac:dyDescent="0.25">
      <c r="A369" s="182">
        <v>61115</v>
      </c>
      <c r="B369" s="256" t="s">
        <v>785</v>
      </c>
      <c r="C369" s="126"/>
      <c r="D369" s="126"/>
      <c r="E369" s="126"/>
      <c r="F369" s="251"/>
    </row>
    <row r="370" spans="1:6" ht="22.5" hidden="1" x14ac:dyDescent="0.25">
      <c r="A370" s="182">
        <v>61116</v>
      </c>
      <c r="B370" s="256" t="s">
        <v>776</v>
      </c>
      <c r="C370" s="126"/>
      <c r="D370" s="126"/>
      <c r="E370" s="126"/>
      <c r="F370" s="251"/>
    </row>
    <row r="371" spans="1:6" ht="22.5" hidden="1" x14ac:dyDescent="0.25">
      <c r="A371" s="182">
        <v>61117</v>
      </c>
      <c r="B371" s="256" t="s">
        <v>779</v>
      </c>
      <c r="C371" s="126"/>
      <c r="D371" s="126"/>
      <c r="E371" s="126"/>
      <c r="F371" s="251"/>
    </row>
    <row r="372" spans="1:6" ht="22.5" hidden="1" x14ac:dyDescent="0.25">
      <c r="A372" s="182">
        <v>61118</v>
      </c>
      <c r="B372" s="256" t="s">
        <v>769</v>
      </c>
      <c r="C372" s="126"/>
      <c r="D372" s="126"/>
      <c r="E372" s="126"/>
      <c r="F372" s="251"/>
    </row>
    <row r="373" spans="1:6" hidden="1" x14ac:dyDescent="0.25">
      <c r="A373" s="182">
        <v>61119</v>
      </c>
      <c r="B373" s="256" t="s">
        <v>774</v>
      </c>
      <c r="C373" s="126"/>
      <c r="D373" s="126"/>
      <c r="E373" s="126"/>
      <c r="F373" s="251"/>
    </row>
    <row r="374" spans="1:6" ht="22.5" hidden="1" x14ac:dyDescent="0.25">
      <c r="A374" s="182">
        <v>61120</v>
      </c>
      <c r="B374" s="256" t="s">
        <v>777</v>
      </c>
      <c r="C374" s="126"/>
      <c r="D374" s="126"/>
      <c r="E374" s="126"/>
      <c r="F374" s="251"/>
    </row>
    <row r="375" spans="1:6" ht="22.5" hidden="1" x14ac:dyDescent="0.25">
      <c r="A375" s="182">
        <v>61121</v>
      </c>
      <c r="B375" s="256" t="s">
        <v>775</v>
      </c>
      <c r="C375" s="126"/>
      <c r="D375" s="126"/>
      <c r="E375" s="126"/>
      <c r="F375" s="251"/>
    </row>
    <row r="376" spans="1:6" ht="22.5" hidden="1" x14ac:dyDescent="0.25">
      <c r="A376" s="182">
        <v>61122</v>
      </c>
      <c r="B376" s="256" t="s">
        <v>778</v>
      </c>
      <c r="C376" s="126"/>
      <c r="D376" s="126"/>
      <c r="E376" s="126"/>
      <c r="F376" s="251"/>
    </row>
    <row r="377" spans="1:6" hidden="1" x14ac:dyDescent="0.25">
      <c r="A377" s="182">
        <v>61123</v>
      </c>
      <c r="B377" s="256" t="s">
        <v>773</v>
      </c>
      <c r="C377" s="126"/>
      <c r="D377" s="126"/>
      <c r="E377" s="126"/>
      <c r="F377" s="251"/>
    </row>
    <row r="378" spans="1:6" hidden="1" x14ac:dyDescent="0.25">
      <c r="A378" s="182">
        <v>61124</v>
      </c>
      <c r="B378" s="256" t="s">
        <v>771</v>
      </c>
      <c r="C378" s="126"/>
      <c r="D378" s="126"/>
      <c r="E378" s="126"/>
      <c r="F378" s="251"/>
    </row>
    <row r="379" spans="1:6" ht="33.75" hidden="1" x14ac:dyDescent="0.25">
      <c r="A379" s="182">
        <v>61125</v>
      </c>
      <c r="B379" s="256" t="s">
        <v>770</v>
      </c>
      <c r="C379" s="126"/>
      <c r="D379" s="126"/>
      <c r="E379" s="126"/>
      <c r="F379" s="251"/>
    </row>
    <row r="380" spans="1:6" hidden="1" x14ac:dyDescent="0.25">
      <c r="A380" s="182">
        <v>61126</v>
      </c>
      <c r="B380" s="256" t="s">
        <v>780</v>
      </c>
      <c r="C380" s="126"/>
      <c r="D380" s="126"/>
      <c r="E380" s="126"/>
      <c r="F380" s="251"/>
    </row>
    <row r="381" spans="1:6" hidden="1" x14ac:dyDescent="0.25">
      <c r="A381" s="248"/>
      <c r="B381" s="122" t="s">
        <v>1042</v>
      </c>
      <c r="C381" s="252"/>
      <c r="D381" s="252"/>
      <c r="E381" s="252"/>
      <c r="F381" s="253"/>
    </row>
    <row r="382" spans="1:6" s="5" customFormat="1" hidden="1" x14ac:dyDescent="0.25">
      <c r="A382" s="247" t="s">
        <v>584</v>
      </c>
      <c r="B382" s="122" t="s">
        <v>67</v>
      </c>
      <c r="C382" s="247" t="s">
        <v>836</v>
      </c>
      <c r="D382" s="247" t="s">
        <v>1027</v>
      </c>
      <c r="E382" s="247" t="s">
        <v>1026</v>
      </c>
      <c r="F382" s="247" t="s">
        <v>1028</v>
      </c>
    </row>
    <row r="383" spans="1:6" hidden="1" x14ac:dyDescent="0.25">
      <c r="A383" s="182">
        <v>61706</v>
      </c>
      <c r="B383" s="256" t="s">
        <v>786</v>
      </c>
      <c r="C383" s="126"/>
      <c r="D383" s="126"/>
      <c r="E383" s="126"/>
      <c r="F383" s="251"/>
    </row>
    <row r="384" spans="1:6" hidden="1" x14ac:dyDescent="0.25">
      <c r="A384" s="182">
        <v>61705</v>
      </c>
      <c r="B384" s="256" t="s">
        <v>787</v>
      </c>
      <c r="C384" s="126"/>
      <c r="D384" s="126"/>
      <c r="E384" s="126"/>
      <c r="F384" s="251"/>
    </row>
    <row r="385" spans="1:6" hidden="1" x14ac:dyDescent="0.25">
      <c r="A385" s="182">
        <v>61704</v>
      </c>
      <c r="B385" s="256" t="s">
        <v>788</v>
      </c>
      <c r="C385" s="126"/>
      <c r="D385" s="126"/>
      <c r="E385" s="126"/>
      <c r="F385" s="251"/>
    </row>
    <row r="386" spans="1:6" hidden="1" x14ac:dyDescent="0.25">
      <c r="A386" s="248"/>
      <c r="B386" s="122" t="s">
        <v>1043</v>
      </c>
      <c r="C386" s="252"/>
      <c r="D386" s="252"/>
      <c r="E386" s="252"/>
      <c r="F386" s="253"/>
    </row>
    <row r="387" spans="1:6" s="5" customFormat="1" hidden="1" x14ac:dyDescent="0.25">
      <c r="A387" s="247" t="s">
        <v>584</v>
      </c>
      <c r="B387" s="122" t="s">
        <v>67</v>
      </c>
      <c r="C387" s="247" t="s">
        <v>836</v>
      </c>
      <c r="D387" s="247" t="s">
        <v>1027</v>
      </c>
      <c r="E387" s="247" t="s">
        <v>1026</v>
      </c>
      <c r="F387" s="247" t="s">
        <v>1028</v>
      </c>
    </row>
    <row r="388" spans="1:6" hidden="1" x14ac:dyDescent="0.25">
      <c r="A388" s="182">
        <v>61606</v>
      </c>
      <c r="B388" s="256" t="s">
        <v>789</v>
      </c>
      <c r="C388" s="126"/>
      <c r="D388" s="126"/>
      <c r="E388" s="126"/>
      <c r="F388" s="251"/>
    </row>
    <row r="389" spans="1:6" ht="22.5" hidden="1" x14ac:dyDescent="0.25">
      <c r="A389" s="182">
        <v>61607</v>
      </c>
      <c r="B389" s="256" t="s">
        <v>793</v>
      </c>
      <c r="C389" s="126"/>
      <c r="D389" s="126"/>
      <c r="E389" s="126"/>
      <c r="F389" s="251"/>
    </row>
    <row r="390" spans="1:6" hidden="1" x14ac:dyDescent="0.25">
      <c r="A390" s="182">
        <v>61608</v>
      </c>
      <c r="B390" s="256" t="s">
        <v>795</v>
      </c>
      <c r="C390" s="126"/>
      <c r="D390" s="126"/>
      <c r="E390" s="126"/>
      <c r="F390" s="251"/>
    </row>
    <row r="391" spans="1:6" hidden="1" x14ac:dyDescent="0.25">
      <c r="A391" s="182">
        <v>61609</v>
      </c>
      <c r="B391" s="256" t="s">
        <v>791</v>
      </c>
      <c r="C391" s="126"/>
      <c r="D391" s="126"/>
      <c r="E391" s="126"/>
      <c r="F391" s="251"/>
    </row>
    <row r="392" spans="1:6" hidden="1" x14ac:dyDescent="0.25">
      <c r="A392" s="182">
        <v>61610</v>
      </c>
      <c r="B392" s="256" t="s">
        <v>790</v>
      </c>
      <c r="C392" s="126"/>
      <c r="D392" s="126"/>
      <c r="E392" s="126"/>
      <c r="F392" s="251"/>
    </row>
    <row r="393" spans="1:6" ht="33.75" hidden="1" x14ac:dyDescent="0.25">
      <c r="A393" s="182">
        <v>61611</v>
      </c>
      <c r="B393" s="256" t="s">
        <v>792</v>
      </c>
      <c r="C393" s="126"/>
      <c r="D393" s="126"/>
      <c r="E393" s="126"/>
      <c r="F393" s="251"/>
    </row>
    <row r="394" spans="1:6" hidden="1" x14ac:dyDescent="0.25">
      <c r="A394" s="182">
        <v>61612</v>
      </c>
      <c r="B394" s="256" t="s">
        <v>794</v>
      </c>
      <c r="C394" s="126"/>
      <c r="D394" s="126"/>
      <c r="E394" s="126"/>
      <c r="F394" s="251"/>
    </row>
    <row r="395" spans="1:6" hidden="1" x14ac:dyDescent="0.25">
      <c r="A395" s="248"/>
      <c r="B395" s="122" t="s">
        <v>1044</v>
      </c>
      <c r="C395" s="252"/>
      <c r="D395" s="252"/>
      <c r="E395" s="252"/>
      <c r="F395" s="253"/>
    </row>
    <row r="396" spans="1:6" s="5" customFormat="1" hidden="1" x14ac:dyDescent="0.25">
      <c r="A396" s="247" t="s">
        <v>584</v>
      </c>
      <c r="B396" s="122" t="s">
        <v>67</v>
      </c>
      <c r="C396" s="247" t="s">
        <v>836</v>
      </c>
      <c r="D396" s="247" t="s">
        <v>1027</v>
      </c>
      <c r="E396" s="247" t="s">
        <v>1026</v>
      </c>
      <c r="F396" s="247" t="s">
        <v>1028</v>
      </c>
    </row>
    <row r="397" spans="1:6" hidden="1" x14ac:dyDescent="0.25">
      <c r="A397" s="182">
        <v>606005</v>
      </c>
      <c r="B397" s="256" t="s">
        <v>978</v>
      </c>
      <c r="C397" s="126"/>
      <c r="D397" s="126"/>
      <c r="E397" s="126"/>
      <c r="F397" s="251"/>
    </row>
    <row r="398" spans="1:6" hidden="1" x14ac:dyDescent="0.25">
      <c r="A398" s="182">
        <v>606006</v>
      </c>
      <c r="B398" s="256" t="s">
        <v>979</v>
      </c>
      <c r="C398" s="126"/>
      <c r="D398" s="126"/>
      <c r="E398" s="126"/>
      <c r="F398" s="251"/>
    </row>
    <row r="399" spans="1:6" hidden="1" x14ac:dyDescent="0.25">
      <c r="A399" s="182">
        <v>606007</v>
      </c>
      <c r="B399" s="256" t="s">
        <v>980</v>
      </c>
      <c r="C399" s="126"/>
      <c r="D399" s="126"/>
      <c r="E399" s="126"/>
      <c r="F399" s="251"/>
    </row>
    <row r="400" spans="1:6" hidden="1" x14ac:dyDescent="0.25">
      <c r="A400" s="182">
        <v>606008</v>
      </c>
      <c r="B400" s="256" t="s">
        <v>996</v>
      </c>
      <c r="C400" s="126"/>
      <c r="D400" s="126"/>
      <c r="E400" s="126"/>
      <c r="F400" s="251"/>
    </row>
    <row r="401" spans="1:6" hidden="1" x14ac:dyDescent="0.25">
      <c r="A401" s="182">
        <v>606009</v>
      </c>
      <c r="B401" s="256" t="s">
        <v>995</v>
      </c>
      <c r="C401" s="126"/>
      <c r="D401" s="126"/>
      <c r="E401" s="126"/>
      <c r="F401" s="251"/>
    </row>
    <row r="402" spans="1:6" hidden="1" x14ac:dyDescent="0.25">
      <c r="A402" s="182">
        <v>606010</v>
      </c>
      <c r="B402" s="256" t="s">
        <v>981</v>
      </c>
      <c r="C402" s="126"/>
      <c r="D402" s="126"/>
      <c r="E402" s="126"/>
      <c r="F402" s="251"/>
    </row>
    <row r="403" spans="1:6" hidden="1" x14ac:dyDescent="0.25">
      <c r="A403" s="248"/>
      <c r="B403" s="122" t="s">
        <v>1045</v>
      </c>
      <c r="C403" s="252"/>
      <c r="D403" s="252"/>
      <c r="E403" s="252"/>
      <c r="F403" s="253"/>
    </row>
    <row r="404" spans="1:6" s="5" customFormat="1" hidden="1" x14ac:dyDescent="0.25">
      <c r="A404" s="247" t="s">
        <v>584</v>
      </c>
      <c r="B404" s="122" t="s">
        <v>67</v>
      </c>
      <c r="C404" s="247" t="s">
        <v>836</v>
      </c>
      <c r="D404" s="247" t="s">
        <v>1027</v>
      </c>
      <c r="E404" s="247" t="s">
        <v>1026</v>
      </c>
      <c r="F404" s="247" t="s">
        <v>1028</v>
      </c>
    </row>
    <row r="405" spans="1:6" hidden="1" x14ac:dyDescent="0.25">
      <c r="A405" s="184">
        <v>619988</v>
      </c>
      <c r="B405" s="250" t="s">
        <v>997</v>
      </c>
      <c r="C405" s="126"/>
      <c r="D405" s="126"/>
      <c r="E405" s="126"/>
      <c r="F405" s="251"/>
    </row>
    <row r="406" spans="1:6" hidden="1" x14ac:dyDescent="0.25">
      <c r="A406" s="184">
        <v>619989</v>
      </c>
      <c r="B406" s="250" t="s">
        <v>998</v>
      </c>
      <c r="C406" s="126"/>
      <c r="D406" s="126"/>
      <c r="E406" s="126"/>
      <c r="F406" s="251"/>
    </row>
    <row r="407" spans="1:6" hidden="1" x14ac:dyDescent="0.25">
      <c r="A407" s="184">
        <v>619990</v>
      </c>
      <c r="B407" s="250" t="s">
        <v>999</v>
      </c>
      <c r="C407" s="126"/>
      <c r="D407" s="126"/>
      <c r="E407" s="126"/>
      <c r="F407" s="251"/>
    </row>
    <row r="408" spans="1:6" hidden="1" x14ac:dyDescent="0.25">
      <c r="A408" s="184">
        <v>619991</v>
      </c>
      <c r="B408" s="250" t="s">
        <v>1000</v>
      </c>
      <c r="C408" s="126"/>
      <c r="D408" s="126"/>
      <c r="E408" s="126"/>
      <c r="F408" s="251"/>
    </row>
    <row r="409" spans="1:6" hidden="1" x14ac:dyDescent="0.25">
      <c r="A409" s="248"/>
      <c r="B409" s="122" t="s">
        <v>1046</v>
      </c>
      <c r="C409" s="252"/>
      <c r="D409" s="252"/>
      <c r="E409" s="252"/>
      <c r="F409" s="253"/>
    </row>
    <row r="410" spans="1:6" s="5" customFormat="1" hidden="1" x14ac:dyDescent="0.25">
      <c r="A410" s="247" t="s">
        <v>584</v>
      </c>
      <c r="B410" s="122" t="s">
        <v>67</v>
      </c>
      <c r="C410" s="247" t="s">
        <v>836</v>
      </c>
      <c r="D410" s="247" t="s">
        <v>1027</v>
      </c>
      <c r="E410" s="247" t="s">
        <v>1026</v>
      </c>
      <c r="F410" s="247" t="s">
        <v>1028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Q17"/>
  <sheetViews>
    <sheetView workbookViewId="0">
      <selection activeCell="H16" sqref="H16"/>
    </sheetView>
  </sheetViews>
  <sheetFormatPr baseColWidth="10" defaultRowHeight="15" x14ac:dyDescent="0.25"/>
  <cols>
    <col min="2" max="2" width="11.5703125" style="4" bestFit="1" customWidth="1"/>
    <col min="3" max="6" width="13.140625" style="4" bestFit="1" customWidth="1"/>
    <col min="7" max="7" width="13.140625" bestFit="1" customWidth="1"/>
  </cols>
  <sheetData>
    <row r="6" spans="2:17" x14ac:dyDescent="0.25">
      <c r="O6">
        <v>3830043.92</v>
      </c>
    </row>
    <row r="7" spans="2:17" x14ac:dyDescent="0.25">
      <c r="O7">
        <f>+O6*0.3</f>
        <v>1149013.176</v>
      </c>
    </row>
    <row r="8" spans="2:17" x14ac:dyDescent="0.25">
      <c r="I8">
        <v>272617.03000000003</v>
      </c>
    </row>
    <row r="9" spans="2:17" x14ac:dyDescent="0.25">
      <c r="I9">
        <f>+I8*1.16</f>
        <v>316235.7548</v>
      </c>
      <c r="N9">
        <v>2713813.07</v>
      </c>
      <c r="P9">
        <v>74304.850000000006</v>
      </c>
      <c r="Q9">
        <f>+P9*0.005</f>
        <v>371.52425000000005</v>
      </c>
    </row>
    <row r="10" spans="2:17" x14ac:dyDescent="0.25">
      <c r="I10">
        <f>+I9*0.3</f>
        <v>94870.726439999999</v>
      </c>
      <c r="L10">
        <v>162106.88</v>
      </c>
      <c r="N10">
        <f>+N9*1.16</f>
        <v>3148023.1611999995</v>
      </c>
      <c r="P10">
        <f>+P9*1.16</f>
        <v>86193.626000000004</v>
      </c>
    </row>
    <row r="11" spans="2:17" x14ac:dyDescent="0.25">
      <c r="I11">
        <f>+I8*0.025</f>
        <v>6815.4257500000012</v>
      </c>
      <c r="L11">
        <f>+L10*1.16</f>
        <v>188043.98079999999</v>
      </c>
      <c r="N11">
        <v>794237.57</v>
      </c>
      <c r="P11">
        <f>+P9*0.005</f>
        <v>371.52425000000005</v>
      </c>
    </row>
    <row r="12" spans="2:17" x14ac:dyDescent="0.25">
      <c r="B12" s="4">
        <f>+B13/1.16</f>
        <v>745423.32758620696</v>
      </c>
      <c r="C12" s="4">
        <f>+C13/1.16</f>
        <v>862068.96551724139</v>
      </c>
      <c r="D12" s="4">
        <f>+D13/1.16</f>
        <v>1230801.7241379311</v>
      </c>
      <c r="E12" s="4">
        <f t="shared" ref="E12:E17" si="0">+B12+C12+D12</f>
        <v>2838294.0172413792</v>
      </c>
      <c r="F12" s="4">
        <v>2838294.02</v>
      </c>
      <c r="G12" s="243">
        <f t="shared" ref="G12:G17" si="1">+E12-F12</f>
        <v>-2.758620772510767E-3</v>
      </c>
      <c r="I12">
        <f>+I9-I10-I11</f>
        <v>214549.60261</v>
      </c>
      <c r="L12">
        <f>+L10*0.005</f>
        <v>810.53440000000001</v>
      </c>
      <c r="N12">
        <f>+N9*0.005</f>
        <v>13569.065349999999</v>
      </c>
      <c r="P12">
        <f>+P9*0.002</f>
        <v>148.6097</v>
      </c>
    </row>
    <row r="13" spans="2:17" x14ac:dyDescent="0.25">
      <c r="B13" s="4">
        <v>864691.06</v>
      </c>
      <c r="C13" s="4">
        <v>1000000</v>
      </c>
      <c r="D13" s="4">
        <v>1427730</v>
      </c>
      <c r="E13" s="4">
        <f t="shared" si="0"/>
        <v>3292421.06</v>
      </c>
      <c r="F13" s="4">
        <f>+F12*1.16</f>
        <v>3292421.0631999997</v>
      </c>
      <c r="G13" s="243">
        <f t="shared" si="1"/>
        <v>-3.1999996863305569E-3</v>
      </c>
      <c r="H13" t="s">
        <v>456</v>
      </c>
      <c r="L13">
        <f>+L10*0.025</f>
        <v>4052.6720000000005</v>
      </c>
      <c r="N13">
        <f>+N9*0.002</f>
        <v>5427.6261399999994</v>
      </c>
      <c r="P13">
        <f>+P10-P11-P12</f>
        <v>85673.492050000001</v>
      </c>
    </row>
    <row r="14" spans="2:17" x14ac:dyDescent="0.25">
      <c r="B14" s="4">
        <v>321148.65999999997</v>
      </c>
      <c r="C14" s="4">
        <v>300000</v>
      </c>
      <c r="D14" s="4">
        <v>428319</v>
      </c>
      <c r="E14" s="4">
        <f t="shared" si="0"/>
        <v>1049467.6599999999</v>
      </c>
      <c r="F14" s="4">
        <f>904713.5+144754.16</f>
        <v>1049467.6599999999</v>
      </c>
      <c r="G14" s="243">
        <f t="shared" si="1"/>
        <v>0</v>
      </c>
      <c r="H14" t="s">
        <v>456</v>
      </c>
      <c r="L14">
        <f>+L11-L12-L13</f>
        <v>183180.77439999999</v>
      </c>
      <c r="N14">
        <f>+N10-N11-N12-N13</f>
        <v>2334788.89971</v>
      </c>
    </row>
    <row r="15" spans="2:17" x14ac:dyDescent="0.25">
      <c r="B15" s="4">
        <v>18635</v>
      </c>
      <c r="C15" s="4">
        <v>21552</v>
      </c>
      <c r="D15" s="4">
        <v>30770</v>
      </c>
      <c r="E15" s="4">
        <f t="shared" si="0"/>
        <v>70957</v>
      </c>
      <c r="F15" s="4">
        <v>70957</v>
      </c>
      <c r="G15" s="243">
        <f t="shared" si="1"/>
        <v>0</v>
      </c>
    </row>
    <row r="16" spans="2:17" x14ac:dyDescent="0.25">
      <c r="B16" s="4">
        <v>3727</v>
      </c>
      <c r="C16" s="4">
        <v>4310</v>
      </c>
      <c r="D16" s="4">
        <v>6154</v>
      </c>
      <c r="E16" s="4">
        <f t="shared" si="0"/>
        <v>14191</v>
      </c>
      <c r="F16" s="4">
        <v>14191</v>
      </c>
      <c r="G16" s="243">
        <f t="shared" si="1"/>
        <v>0</v>
      </c>
    </row>
    <row r="17" spans="2:7" x14ac:dyDescent="0.25">
      <c r="B17" s="4">
        <f>+B13-B14-B15-B16</f>
        <v>521180.40000000014</v>
      </c>
      <c r="C17" s="4">
        <f>+C13-C14-C15-C16</f>
        <v>674138</v>
      </c>
      <c r="D17" s="4">
        <f>+D13-D14-D15-D16</f>
        <v>962487</v>
      </c>
      <c r="E17" s="4">
        <f t="shared" si="0"/>
        <v>2157805.4000000004</v>
      </c>
      <c r="F17" s="4">
        <f>+F13-F14-F15-F16</f>
        <v>2157805.4031999996</v>
      </c>
      <c r="G17" s="243">
        <f t="shared" si="1"/>
        <v>-3.1999992206692696E-3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Hoja2</vt:lpstr>
      <vt:lpstr>DESGLOCE POR OBRA</vt:lpstr>
      <vt:lpstr>Hoja3</vt:lpstr>
      <vt:lpstr>Hoja4</vt:lpstr>
      <vt:lpstr>Hoja1</vt:lpstr>
      <vt:lpstr>Hoja5</vt:lpstr>
      <vt:lpstr>Hoja6</vt:lpstr>
      <vt:lpstr>Hoja7</vt:lpstr>
      <vt:lpstr>Hoja8</vt:lpstr>
      <vt:lpstr>Hoja9</vt:lpstr>
      <vt:lpstr>REINTEGROS RAMO 23</vt:lpstr>
      <vt:lpstr>'DESGLOCE POR OBRA'!Área_de_impresión</vt:lpstr>
      <vt:lpstr>'REINTEGROS RAMO 23'!Área_de_impresión</vt:lpstr>
      <vt:lpstr>'DESGLOCE POR OBRA'!Títulos_a_imprimir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ROSALES</dc:creator>
  <cp:lastModifiedBy>EndUser</cp:lastModifiedBy>
  <cp:lastPrinted>2016-01-20T22:23:19Z</cp:lastPrinted>
  <dcterms:created xsi:type="dcterms:W3CDTF">2010-08-10T14:09:22Z</dcterms:created>
  <dcterms:modified xsi:type="dcterms:W3CDTF">2016-04-07T17:08:07Z</dcterms:modified>
</cp:coreProperties>
</file>