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LDF\2020\1 TRIMESTRE 2020\"/>
    </mc:Choice>
  </mc:AlternateContent>
  <workbookProtection workbookAlgorithmName="SHA-512" workbookHashValue="3RYcFRU+M564LKh2bHkiIgSzgCEbkWMWYulZIakL96u5XOqKpbA5CV657hZvaril+eZZUEDMnOY97NgaUdynQw==" workbookSaltValue="AV41yxNelOd9ZT8dh5r6dw==" workbookSpinCount="100000" lockStructure="1"/>
  <bookViews>
    <workbookView xWindow="0" yWindow="0" windowWidth="20490" windowHeight="7050" activeTab="7"/>
  </bookViews>
  <sheets>
    <sheet name="F1_ESF" sheetId="10" r:id="rId1"/>
    <sheet name="F2_EADOP" sheetId="11" r:id="rId2"/>
    <sheet name="F3_IAODF" sheetId="12" r:id="rId3"/>
    <sheet name="BP" sheetId="6" r:id="rId4"/>
    <sheet name="COG" sheetId="7" r:id="rId5"/>
    <sheet name="FUNCIONAL" sheetId="8" r:id="rId6"/>
    <sheet name="ADMINISTRATIVO" sheetId="9" r:id="rId7"/>
    <sheet name="LDF - SP" sheetId="5" r:id="rId8"/>
  </sheets>
  <externalReferences>
    <externalReference r:id="rId9"/>
    <externalReference r:id="rId10"/>
  </externalReferences>
  <definedNames>
    <definedName name="_xlnm.Print_Area" localSheetId="6">ADMINISTRATIVO!$B$2:$H$20</definedName>
    <definedName name="_xlnm.Print_Area" localSheetId="3">BP!$B$2:$E$86</definedName>
    <definedName name="_xlnm.Print_Area" localSheetId="4">COG!$A$1:$H$162</definedName>
    <definedName name="_xlnm.Print_Area" localSheetId="0">F1_ESF!$C$2:$I$89</definedName>
    <definedName name="_xlnm.Print_Area" localSheetId="2">F3_IAODF!$B$2:$L$38</definedName>
    <definedName name="_xlnm.Print_Area" localSheetId="5">FUNCIONAL!$A$1:$G$88</definedName>
    <definedName name="_xlnm.Print_Area" localSheetId="7">'LDF - SP'!$A$1:$G$33</definedName>
    <definedName name="_xlnm.Print_Titles" localSheetId="3">BP!$2:$5</definedName>
    <definedName name="_xlnm.Print_Titles" localSheetId="4">COG!$1:$8</definedName>
    <definedName name="_xlnm.Print_Titles" localSheetId="5">FUNCIONAL!$2:$9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2" l="1"/>
  <c r="K24" i="12"/>
  <c r="K23" i="12"/>
  <c r="L23" i="12" s="1"/>
  <c r="H23" i="12"/>
  <c r="K22" i="12"/>
  <c r="L22" i="12" s="1"/>
  <c r="K21" i="12"/>
  <c r="L21" i="12" s="1"/>
  <c r="H21" i="12"/>
  <c r="K20" i="12"/>
  <c r="K19" i="12"/>
  <c r="L19" i="12" s="1"/>
  <c r="K18" i="12"/>
  <c r="L18" i="12" s="1"/>
  <c r="K17" i="12"/>
  <c r="L17" i="12" s="1"/>
  <c r="F17" i="12"/>
  <c r="K16" i="12"/>
  <c r="K15" i="12" s="1"/>
  <c r="H16" i="12"/>
  <c r="H15" i="12" s="1"/>
  <c r="J15" i="12"/>
  <c r="I15" i="12"/>
  <c r="G15" i="12"/>
  <c r="F15" i="12"/>
  <c r="L14" i="12"/>
  <c r="L13" i="12"/>
  <c r="L12" i="12"/>
  <c r="L11" i="12"/>
  <c r="L10" i="12"/>
  <c r="L9" i="12" s="1"/>
  <c r="K9" i="12"/>
  <c r="K27" i="12" s="1"/>
  <c r="J9" i="12"/>
  <c r="J27" i="12" s="1"/>
  <c r="I9" i="12"/>
  <c r="I27" i="12" s="1"/>
  <c r="H9" i="12"/>
  <c r="H27" i="12" s="1"/>
  <c r="G9" i="12"/>
  <c r="G27" i="12" s="1"/>
  <c r="F9" i="12"/>
  <c r="F27" i="12" s="1"/>
  <c r="E9" i="12"/>
  <c r="D9" i="12"/>
  <c r="C9" i="12"/>
  <c r="G36" i="11"/>
  <c r="F36" i="11"/>
  <c r="E36" i="11"/>
  <c r="D36" i="11"/>
  <c r="C36" i="11"/>
  <c r="G29" i="11"/>
  <c r="G28" i="11"/>
  <c r="G27" i="11"/>
  <c r="G26" i="11" s="1"/>
  <c r="I26" i="11"/>
  <c r="H26" i="11"/>
  <c r="F26" i="11"/>
  <c r="E26" i="11"/>
  <c r="D26" i="11"/>
  <c r="C26" i="11"/>
  <c r="G24" i="11"/>
  <c r="G23" i="11"/>
  <c r="G22" i="11"/>
  <c r="G21" i="11" s="1"/>
  <c r="I21" i="11"/>
  <c r="H21" i="11"/>
  <c r="F21" i="11"/>
  <c r="E21" i="11"/>
  <c r="D21" i="11"/>
  <c r="C21" i="11"/>
  <c r="C19" i="11"/>
  <c r="G16" i="11"/>
  <c r="G15" i="11"/>
  <c r="G14" i="11"/>
  <c r="G13" i="11" s="1"/>
  <c r="I13" i="11"/>
  <c r="I8" i="11" s="1"/>
  <c r="I19" i="11" s="1"/>
  <c r="H13" i="11"/>
  <c r="F13" i="11"/>
  <c r="F8" i="11" s="1"/>
  <c r="F19" i="11" s="1"/>
  <c r="E13" i="11"/>
  <c r="D13" i="11"/>
  <c r="G12" i="11"/>
  <c r="G11" i="11"/>
  <c r="G10" i="11"/>
  <c r="G9" i="11" s="1"/>
  <c r="G8" i="11" s="1"/>
  <c r="G19" i="11" s="1"/>
  <c r="I9" i="11"/>
  <c r="H9" i="11"/>
  <c r="E9" i="11"/>
  <c r="E8" i="11" s="1"/>
  <c r="E19" i="11" s="1"/>
  <c r="D9" i="11"/>
  <c r="C9" i="11"/>
  <c r="H8" i="11"/>
  <c r="H19" i="11" s="1"/>
  <c r="D8" i="11"/>
  <c r="D19" i="11" s="1"/>
  <c r="I75" i="10"/>
  <c r="H75" i="10"/>
  <c r="I68" i="10"/>
  <c r="H68" i="10"/>
  <c r="I63" i="10"/>
  <c r="I79" i="10" s="1"/>
  <c r="H63" i="10"/>
  <c r="H79" i="10" s="1"/>
  <c r="E60" i="10"/>
  <c r="D60" i="10"/>
  <c r="I57" i="10"/>
  <c r="H57" i="10"/>
  <c r="I42" i="10"/>
  <c r="H42" i="10"/>
  <c r="E41" i="10"/>
  <c r="D41" i="10"/>
  <c r="I38" i="10"/>
  <c r="H38" i="10"/>
  <c r="E38" i="10"/>
  <c r="D38" i="10"/>
  <c r="I31" i="10"/>
  <c r="H31" i="10"/>
  <c r="E31" i="10"/>
  <c r="D31" i="10"/>
  <c r="I27" i="10"/>
  <c r="H27" i="10"/>
  <c r="E25" i="10"/>
  <c r="E47" i="10" s="1"/>
  <c r="E62" i="10" s="1"/>
  <c r="D25" i="10"/>
  <c r="D47" i="10" s="1"/>
  <c r="D62" i="10" s="1"/>
  <c r="I23" i="10"/>
  <c r="H23" i="10"/>
  <c r="I19" i="10"/>
  <c r="H19" i="10"/>
  <c r="E17" i="10"/>
  <c r="D17" i="10"/>
  <c r="I9" i="10"/>
  <c r="I47" i="10" s="1"/>
  <c r="I59" i="10" s="1"/>
  <c r="I81" i="10" s="1"/>
  <c r="H9" i="10"/>
  <c r="H47" i="10" s="1"/>
  <c r="H59" i="10" s="1"/>
  <c r="H81" i="10" s="1"/>
  <c r="E9" i="10"/>
  <c r="D9" i="10"/>
  <c r="L16" i="12" l="1"/>
  <c r="L15" i="12" s="1"/>
  <c r="L27" i="12" s="1"/>
  <c r="D62" i="7"/>
  <c r="E62" i="7"/>
  <c r="F62" i="7"/>
  <c r="G62" i="7"/>
  <c r="H62" i="7"/>
  <c r="F71" i="7"/>
  <c r="G71" i="7"/>
  <c r="H71" i="7"/>
  <c r="H75" i="7"/>
  <c r="D150" i="7"/>
  <c r="E150" i="7"/>
  <c r="F150" i="7"/>
  <c r="G150" i="7"/>
  <c r="H150" i="7"/>
  <c r="D146" i="7"/>
  <c r="E146" i="7"/>
  <c r="F146" i="7"/>
  <c r="G146" i="7"/>
  <c r="H146" i="7"/>
  <c r="D133" i="7"/>
  <c r="E133" i="7"/>
  <c r="F133" i="7"/>
  <c r="G133" i="7"/>
  <c r="H133" i="7"/>
  <c r="D123" i="7"/>
  <c r="E123" i="7"/>
  <c r="F123" i="7"/>
  <c r="G123" i="7"/>
  <c r="H123" i="7"/>
  <c r="D113" i="7"/>
  <c r="E113" i="7"/>
  <c r="F113" i="7"/>
  <c r="G113" i="7"/>
  <c r="H113" i="7"/>
  <c r="D103" i="7"/>
  <c r="E103" i="7"/>
  <c r="F103" i="7"/>
  <c r="G103" i="7"/>
  <c r="H103" i="7"/>
  <c r="H85" i="7"/>
  <c r="C85" i="7"/>
  <c r="H93" i="7"/>
  <c r="E12" i="8" l="1"/>
  <c r="D12" i="8"/>
  <c r="C113" i="7"/>
  <c r="C38" i="7"/>
  <c r="D38" i="7"/>
  <c r="E38" i="7"/>
  <c r="F38" i="7"/>
  <c r="G38" i="7"/>
  <c r="H38" i="7"/>
  <c r="H48" i="7"/>
  <c r="G48" i="7"/>
  <c r="F48" i="7"/>
  <c r="E48" i="7"/>
  <c r="D48" i="7"/>
  <c r="C48" i="7"/>
  <c r="G58" i="7"/>
  <c r="F58" i="7"/>
  <c r="E58" i="7"/>
  <c r="D58" i="7"/>
  <c r="H58" i="7"/>
  <c r="H18" i="7"/>
  <c r="D17" i="9" l="1"/>
  <c r="E15" i="9"/>
  <c r="E13" i="9" s="1"/>
  <c r="E14" i="9"/>
  <c r="H14" i="9" s="1"/>
  <c r="G13" i="9"/>
  <c r="F13" i="9"/>
  <c r="D13" i="9"/>
  <c r="C13" i="9"/>
  <c r="E11" i="9"/>
  <c r="H11" i="9" s="1"/>
  <c r="E10" i="9"/>
  <c r="H10" i="9" s="1"/>
  <c r="G9" i="9"/>
  <c r="G17" i="9" s="1"/>
  <c r="F9" i="9"/>
  <c r="F17" i="9" s="1"/>
  <c r="E9" i="9"/>
  <c r="E17" i="9" s="1"/>
  <c r="D9" i="9"/>
  <c r="C9" i="9"/>
  <c r="C17" i="9" s="1"/>
  <c r="D83" i="8"/>
  <c r="D79" i="8" s="1"/>
  <c r="G79" i="8" s="1"/>
  <c r="D82" i="8"/>
  <c r="G82" i="8" s="1"/>
  <c r="D81" i="8"/>
  <c r="G81" i="8" s="1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D68" i="8" s="1"/>
  <c r="G68" i="8" s="1"/>
  <c r="D71" i="8"/>
  <c r="G71" i="8" s="1"/>
  <c r="D70" i="8"/>
  <c r="G70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G63" i="8"/>
  <c r="G62" i="8"/>
  <c r="D62" i="8"/>
  <c r="D61" i="8"/>
  <c r="D59" i="8" s="1"/>
  <c r="G59" i="8" s="1"/>
  <c r="G60" i="8"/>
  <c r="D60" i="8"/>
  <c r="F59" i="8"/>
  <c r="E59" i="8"/>
  <c r="C59" i="8"/>
  <c r="B59" i="8"/>
  <c r="G57" i="8"/>
  <c r="D57" i="8"/>
  <c r="G56" i="8"/>
  <c r="D56" i="8"/>
  <c r="D55" i="8"/>
  <c r="G55" i="8" s="1"/>
  <c r="D54" i="8"/>
  <c r="D49" i="8" s="1"/>
  <c r="G53" i="8"/>
  <c r="D53" i="8"/>
  <c r="G52" i="8"/>
  <c r="D51" i="8"/>
  <c r="G51" i="8" s="1"/>
  <c r="D50" i="8"/>
  <c r="G50" i="8" s="1"/>
  <c r="F49" i="8"/>
  <c r="F48" i="8" s="1"/>
  <c r="E49" i="8"/>
  <c r="C49" i="8"/>
  <c r="C48" i="8" s="1"/>
  <c r="B49" i="8"/>
  <c r="B48" i="8" s="1"/>
  <c r="E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D22" i="8" s="1"/>
  <c r="G22" i="8" s="1"/>
  <c r="D23" i="8"/>
  <c r="G23" i="8" s="1"/>
  <c r="F22" i="8"/>
  <c r="F11" i="8" s="1"/>
  <c r="F85" i="8" s="1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F12" i="8"/>
  <c r="G12" i="8"/>
  <c r="C12" i="8"/>
  <c r="B12" i="8"/>
  <c r="E11" i="8"/>
  <c r="E85" i="8" s="1"/>
  <c r="C11" i="8"/>
  <c r="B11" i="8"/>
  <c r="B85" i="8" s="1"/>
  <c r="H157" i="7"/>
  <c r="E157" i="7"/>
  <c r="E156" i="7"/>
  <c r="H156" i="7" s="1"/>
  <c r="H155" i="7"/>
  <c r="E155" i="7"/>
  <c r="E154" i="7"/>
  <c r="H154" i="7" s="1"/>
  <c r="H153" i="7"/>
  <c r="E153" i="7"/>
  <c r="E152" i="7"/>
  <c r="H152" i="7" s="1"/>
  <c r="H151" i="7"/>
  <c r="E151" i="7"/>
  <c r="C150" i="7"/>
  <c r="H149" i="7"/>
  <c r="E149" i="7"/>
  <c r="E148" i="7"/>
  <c r="H148" i="7" s="1"/>
  <c r="H147" i="7"/>
  <c r="E147" i="7"/>
  <c r="C146" i="7"/>
  <c r="H145" i="7"/>
  <c r="E145" i="7"/>
  <c r="E144" i="7"/>
  <c r="H144" i="7" s="1"/>
  <c r="H143" i="7"/>
  <c r="E143" i="7"/>
  <c r="E142" i="7"/>
  <c r="H142" i="7" s="1"/>
  <c r="H141" i="7"/>
  <c r="E141" i="7"/>
  <c r="E140" i="7"/>
  <c r="H140" i="7" s="1"/>
  <c r="H139" i="7"/>
  <c r="E139" i="7"/>
  <c r="E138" i="7"/>
  <c r="H138" i="7" s="1"/>
  <c r="G137" i="7"/>
  <c r="F137" i="7"/>
  <c r="E137" i="7"/>
  <c r="H137" i="7" s="1"/>
  <c r="D137" i="7"/>
  <c r="C137" i="7"/>
  <c r="E136" i="7"/>
  <c r="H136" i="7" s="1"/>
  <c r="H135" i="7"/>
  <c r="E135" i="7"/>
  <c r="E134" i="7"/>
  <c r="H134" i="7" s="1"/>
  <c r="C133" i="7"/>
  <c r="H132" i="7"/>
  <c r="H131" i="7"/>
  <c r="H130" i="7"/>
  <c r="E130" i="7"/>
  <c r="H129" i="7"/>
  <c r="E128" i="7"/>
  <c r="E127" i="7"/>
  <c r="H127" i="7" s="1"/>
  <c r="H126" i="7"/>
  <c r="H125" i="7"/>
  <c r="E125" i="7"/>
  <c r="H124" i="7"/>
  <c r="C123" i="7"/>
  <c r="E122" i="7"/>
  <c r="H122" i="7" s="1"/>
  <c r="E121" i="7"/>
  <c r="H121" i="7" s="1"/>
  <c r="E120" i="7"/>
  <c r="H120" i="7" s="1"/>
  <c r="E119" i="7"/>
  <c r="H119" i="7" s="1"/>
  <c r="E118" i="7"/>
  <c r="H118" i="7" s="1"/>
  <c r="H117" i="7"/>
  <c r="H116" i="7"/>
  <c r="E116" i="7"/>
  <c r="E115" i="7"/>
  <c r="H115" i="7" s="1"/>
  <c r="H114" i="7"/>
  <c r="E114" i="7"/>
  <c r="H112" i="7"/>
  <c r="E112" i="7"/>
  <c r="E111" i="7"/>
  <c r="H111" i="7" s="1"/>
  <c r="H110" i="7"/>
  <c r="E110" i="7"/>
  <c r="E109" i="7"/>
  <c r="H109" i="7" s="1"/>
  <c r="H108" i="7"/>
  <c r="E108" i="7"/>
  <c r="E107" i="7"/>
  <c r="H107" i="7" s="1"/>
  <c r="H106" i="7"/>
  <c r="E106" i="7"/>
  <c r="E105" i="7"/>
  <c r="H105" i="7" s="1"/>
  <c r="H104" i="7"/>
  <c r="E104" i="7"/>
  <c r="C103" i="7"/>
  <c r="C84" i="7" s="1"/>
  <c r="H102" i="7"/>
  <c r="H101" i="7"/>
  <c r="E100" i="7"/>
  <c r="H100" i="7" s="1"/>
  <c r="H99" i="7"/>
  <c r="H98" i="7"/>
  <c r="H97" i="7"/>
  <c r="H96" i="7"/>
  <c r="H95" i="7"/>
  <c r="H94" i="7"/>
  <c r="G93" i="7"/>
  <c r="F93" i="7"/>
  <c r="E93" i="7"/>
  <c r="D93" i="7"/>
  <c r="C93" i="7"/>
  <c r="H92" i="7"/>
  <c r="E92" i="7"/>
  <c r="H91" i="7"/>
  <c r="H90" i="7"/>
  <c r="H89" i="7"/>
  <c r="H88" i="7"/>
  <c r="H87" i="7"/>
  <c r="H86" i="7"/>
  <c r="G85" i="7"/>
  <c r="F85" i="7"/>
  <c r="E85" i="7"/>
  <c r="D85" i="7"/>
  <c r="D84" i="7" s="1"/>
  <c r="G84" i="7"/>
  <c r="F84" i="7"/>
  <c r="H82" i="7"/>
  <c r="E81" i="7"/>
  <c r="H81" i="7" s="1"/>
  <c r="H80" i="7"/>
  <c r="H79" i="7"/>
  <c r="E79" i="7"/>
  <c r="E78" i="7"/>
  <c r="H78" i="7" s="1"/>
  <c r="H77" i="7"/>
  <c r="E77" i="7"/>
  <c r="E76" i="7"/>
  <c r="H76" i="7" s="1"/>
  <c r="G75" i="7"/>
  <c r="F75" i="7"/>
  <c r="H74" i="7"/>
  <c r="E74" i="7"/>
  <c r="E73" i="7"/>
  <c r="H73" i="7" s="1"/>
  <c r="H72" i="7"/>
  <c r="E72" i="7"/>
  <c r="D71" i="7"/>
  <c r="C71" i="7"/>
  <c r="H70" i="7"/>
  <c r="E70" i="7"/>
  <c r="H69" i="7"/>
  <c r="E69" i="7"/>
  <c r="H68" i="7"/>
  <c r="E68" i="7"/>
  <c r="H67" i="7"/>
  <c r="E66" i="7"/>
  <c r="H66" i="7" s="1"/>
  <c r="E65" i="7"/>
  <c r="H65" i="7" s="1"/>
  <c r="E64" i="7"/>
  <c r="E63" i="7"/>
  <c r="H63" i="7" s="1"/>
  <c r="C62" i="7"/>
  <c r="E61" i="7"/>
  <c r="H61" i="7" s="1"/>
  <c r="E60" i="7"/>
  <c r="H60" i="7" s="1"/>
  <c r="E59" i="7"/>
  <c r="C58" i="7"/>
  <c r="E57" i="7"/>
  <c r="H57" i="7" s="1"/>
  <c r="E56" i="7"/>
  <c r="H56" i="7" s="1"/>
  <c r="E55" i="7"/>
  <c r="H55" i="7" s="1"/>
  <c r="E54" i="7"/>
  <c r="H54" i="7" s="1"/>
  <c r="E53" i="7"/>
  <c r="H53" i="7" s="1"/>
  <c r="E52" i="7"/>
  <c r="H52" i="7" s="1"/>
  <c r="E51" i="7"/>
  <c r="H51" i="7" s="1"/>
  <c r="E50" i="7"/>
  <c r="H50" i="7" s="1"/>
  <c r="E49" i="7"/>
  <c r="E47" i="7"/>
  <c r="H47" i="7" s="1"/>
  <c r="E46" i="7"/>
  <c r="H46" i="7" s="1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E37" i="7"/>
  <c r="H37" i="7" s="1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 s="1"/>
  <c r="G28" i="7"/>
  <c r="F28" i="7"/>
  <c r="D28" i="7"/>
  <c r="C28" i="7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E18" i="7" s="1"/>
  <c r="G18" i="7"/>
  <c r="F18" i="7"/>
  <c r="D18" i="7"/>
  <c r="C18" i="7"/>
  <c r="E17" i="7"/>
  <c r="H17" i="7" s="1"/>
  <c r="E16" i="7"/>
  <c r="H16" i="7" s="1"/>
  <c r="E15" i="7"/>
  <c r="H15" i="7" s="1"/>
  <c r="E14" i="7"/>
  <c r="H14" i="7" s="1"/>
  <c r="E13" i="7"/>
  <c r="H13" i="7" s="1"/>
  <c r="E12" i="7"/>
  <c r="E10" i="7" s="1"/>
  <c r="E11" i="7"/>
  <c r="H11" i="7" s="1"/>
  <c r="G10" i="7"/>
  <c r="G9" i="7" s="1"/>
  <c r="F10" i="7"/>
  <c r="D10" i="7"/>
  <c r="D9" i="7" s="1"/>
  <c r="C10" i="7"/>
  <c r="C9" i="7" s="1"/>
  <c r="F9" i="7"/>
  <c r="F159" i="7" l="1"/>
  <c r="G159" i="7"/>
  <c r="H13" i="9"/>
  <c r="H9" i="9"/>
  <c r="H15" i="9"/>
  <c r="D48" i="8"/>
  <c r="G48" i="8" s="1"/>
  <c r="G49" i="8"/>
  <c r="C85" i="8"/>
  <c r="G72" i="8"/>
  <c r="G83" i="8"/>
  <c r="D31" i="8"/>
  <c r="G31" i="8" s="1"/>
  <c r="G11" i="8" s="1"/>
  <c r="G85" i="8" s="1"/>
  <c r="D42" i="8"/>
  <c r="G42" i="8" s="1"/>
  <c r="G54" i="8"/>
  <c r="G61" i="8"/>
  <c r="G24" i="8"/>
  <c r="D159" i="7"/>
  <c r="C159" i="7"/>
  <c r="H84" i="7"/>
  <c r="E71" i="7"/>
  <c r="H12" i="7"/>
  <c r="H10" i="7" s="1"/>
  <c r="H9" i="7" s="1"/>
  <c r="H64" i="7"/>
  <c r="E75" i="7"/>
  <c r="H128" i="7"/>
  <c r="H19" i="7"/>
  <c r="H29" i="7"/>
  <c r="H28" i="7" s="1"/>
  <c r="H39" i="7"/>
  <c r="H49" i="7"/>
  <c r="H59" i="7"/>
  <c r="D14" i="6"/>
  <c r="D22" i="6" s="1"/>
  <c r="D24" i="6" s="1"/>
  <c r="D26" i="6" s="1"/>
  <c r="E9" i="6"/>
  <c r="E22" i="6" s="1"/>
  <c r="E24" i="6" s="1"/>
  <c r="E26" i="6" s="1"/>
  <c r="D9" i="6"/>
  <c r="D48" i="6"/>
  <c r="C48" i="6"/>
  <c r="C26" i="6"/>
  <c r="C24" i="6"/>
  <c r="C22" i="6"/>
  <c r="E18" i="6"/>
  <c r="D18" i="6"/>
  <c r="C18" i="6"/>
  <c r="C14" i="6"/>
  <c r="C9" i="6"/>
  <c r="E14" i="6"/>
  <c r="H159" i="7" l="1"/>
  <c r="H17" i="9"/>
  <c r="D11" i="8"/>
  <c r="D85" i="8" s="1"/>
  <c r="E9" i="7"/>
  <c r="E84" i="7"/>
  <c r="E80" i="6"/>
  <c r="D80" i="6"/>
  <c r="E78" i="6"/>
  <c r="D78" i="6"/>
  <c r="C78" i="6"/>
  <c r="E76" i="6"/>
  <c r="D76" i="6"/>
  <c r="C76" i="6"/>
  <c r="E75" i="6"/>
  <c r="E74" i="6" s="1"/>
  <c r="D75" i="6"/>
  <c r="D74" i="6" s="1"/>
  <c r="C75" i="6"/>
  <c r="C74" i="6" s="1"/>
  <c r="E72" i="6"/>
  <c r="E82" i="6" s="1"/>
  <c r="E84" i="6" s="1"/>
  <c r="D72" i="6"/>
  <c r="C72" i="6"/>
  <c r="C82" i="6" s="1"/>
  <c r="C84" i="6" s="1"/>
  <c r="C64" i="6"/>
  <c r="C66" i="6" s="1"/>
  <c r="E62" i="6"/>
  <c r="D62" i="6"/>
  <c r="E60" i="6"/>
  <c r="D60" i="6"/>
  <c r="C60" i="6"/>
  <c r="E58" i="6"/>
  <c r="D58" i="6"/>
  <c r="C58" i="6"/>
  <c r="E57" i="6"/>
  <c r="D57" i="6"/>
  <c r="C57" i="6"/>
  <c r="E56" i="6"/>
  <c r="D56" i="6"/>
  <c r="C56" i="6"/>
  <c r="E54" i="6"/>
  <c r="E64" i="6" s="1"/>
  <c r="E66" i="6" s="1"/>
  <c r="D54" i="6"/>
  <c r="D64" i="6" s="1"/>
  <c r="D66" i="6" s="1"/>
  <c r="C54" i="6"/>
  <c r="E48" i="6"/>
  <c r="E44" i="6"/>
  <c r="D44" i="6"/>
  <c r="C44" i="6"/>
  <c r="E41" i="6"/>
  <c r="D41" i="6"/>
  <c r="C41" i="6"/>
  <c r="E31" i="6"/>
  <c r="D31" i="6"/>
  <c r="C31" i="6"/>
  <c r="D35" i="6"/>
  <c r="E35" i="6"/>
  <c r="C35" i="6"/>
  <c r="D30" i="5"/>
  <c r="G30" i="5" s="1"/>
  <c r="G29" i="5"/>
  <c r="D29" i="5"/>
  <c r="D28" i="5"/>
  <c r="G28" i="5" s="1"/>
  <c r="F27" i="5"/>
  <c r="E27" i="5"/>
  <c r="C27" i="5"/>
  <c r="C20" i="5" s="1"/>
  <c r="B27" i="5"/>
  <c r="D26" i="5"/>
  <c r="G26" i="5" s="1"/>
  <c r="D25" i="5"/>
  <c r="G25" i="5" s="1"/>
  <c r="D24" i="5"/>
  <c r="G24" i="5" s="1"/>
  <c r="F23" i="5"/>
  <c r="F20" i="5" s="1"/>
  <c r="E23" i="5"/>
  <c r="C23" i="5"/>
  <c r="B23" i="5"/>
  <c r="D23" i="5" s="1"/>
  <c r="G23" i="5" s="1"/>
  <c r="D22" i="5"/>
  <c r="G22" i="5" s="1"/>
  <c r="G21" i="5"/>
  <c r="D21" i="5"/>
  <c r="E20" i="5"/>
  <c r="B20" i="5"/>
  <c r="G18" i="5"/>
  <c r="D18" i="5"/>
  <c r="D17" i="5"/>
  <c r="G17" i="5" s="1"/>
  <c r="D16" i="5"/>
  <c r="G16" i="5" s="1"/>
  <c r="F15" i="5"/>
  <c r="F8" i="5" s="1"/>
  <c r="E15" i="5"/>
  <c r="D15" i="5"/>
  <c r="G15" i="5" s="1"/>
  <c r="C15" i="5"/>
  <c r="B15" i="5"/>
  <c r="D14" i="5"/>
  <c r="G14" i="5" s="1"/>
  <c r="D13" i="5"/>
  <c r="G13" i="5" s="1"/>
  <c r="G12" i="5"/>
  <c r="D12" i="5"/>
  <c r="F11" i="5"/>
  <c r="E11" i="5"/>
  <c r="E8" i="5" s="1"/>
  <c r="E31" i="5" s="1"/>
  <c r="C11" i="5"/>
  <c r="B11" i="5"/>
  <c r="D11" i="5" s="1"/>
  <c r="G11" i="5" s="1"/>
  <c r="G10" i="5"/>
  <c r="D10" i="5"/>
  <c r="D8" i="5" s="1"/>
  <c r="D9" i="5"/>
  <c r="G9" i="5" s="1"/>
  <c r="C8" i="5"/>
  <c r="C31" i="5" s="1"/>
  <c r="B8" i="5"/>
  <c r="B31" i="5" s="1"/>
  <c r="E159" i="7" l="1"/>
  <c r="D82" i="6"/>
  <c r="D84" i="6" s="1"/>
  <c r="G8" i="5"/>
  <c r="F31" i="5"/>
  <c r="D27" i="5"/>
  <c r="G27" i="5" s="1"/>
  <c r="D20" i="5" l="1"/>
  <c r="G20" i="5" l="1"/>
  <c r="G31" i="5" s="1"/>
  <c r="D31" i="5"/>
</calcChain>
</file>

<file path=xl/sharedStrings.xml><?xml version="1.0" encoding="utf-8"?>
<sst xmlns="http://schemas.openxmlformats.org/spreadsheetml/2006/main" count="639" uniqueCount="433">
  <si>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</si>
  <si>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</si>
  <si>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</si>
  <si>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</si>
  <si>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</si>
  <si>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</si>
  <si>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</si>
  <si>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</si>
  <si>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</si>
  <si>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</si>
  <si>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</si>
  <si>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</si>
  <si>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</si>
  <si>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</si>
  <si>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</si>
  <si>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</si>
  <si>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</si>
  <si>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</si>
  <si>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</si>
  <si>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</si>
  <si>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</si>
  <si>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</si>
  <si>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</si>
  <si>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</si>
  <si>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</si>
  <si>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</si>
  <si>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</si>
  <si>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</si>
  <si>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</si>
  <si>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</si>
  <si>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</si>
  <si>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</si>
  <si>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</si>
  <si>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</si>
  <si>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</si>
  <si>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</si>
  <si>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</si>
  <si>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</si>
  <si>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</si>
  <si>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</si>
  <si>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</si>
  <si>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</si>
  <si>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</si>
  <si>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</si>
  <si>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</si>
  <si>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</si>
  <si>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</si>
  <si>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</si>
  <si>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</si>
  <si>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</si>
  <si>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</si>
  <si>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</si>
  <si>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</si>
  <si>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</si>
  <si>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</si>
  <si>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</si>
  <si>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</si>
  <si>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</si>
  <si>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</si>
  <si>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</si>
  <si>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</si>
  <si>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</si>
  <si>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</si>
  <si>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</si>
  <si>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</si>
  <si>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</si>
  <si>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</si>
  <si>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</si>
  <si>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</si>
  <si>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</si>
  <si>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</si>
  <si>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</si>
  <si>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</si>
  <si>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</si>
  <si>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</si>
  <si>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</si>
  <si>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</si>
  <si>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</si>
  <si>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</si>
  <si>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</si>
  <si>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</si>
  <si>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</si>
  <si>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</si>
  <si>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</si>
  <si>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</si>
  <si>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</si>
  <si>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</si>
  <si>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2020 (b)</t>
  </si>
  <si>
    <t>Municipio de Corregidora, Querétaro (a)</t>
  </si>
  <si>
    <t>Clasificación Funcional (Finalidad y Función)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</si>
  <si>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</si>
  <si>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</si>
  <si>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</si>
  <si>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</si>
  <si>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</si>
  <si>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</si>
  <si>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</si>
  <si>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</si>
  <si>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</si>
  <si>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</si>
  <si>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</si>
  <si>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</si>
  <si>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</si>
  <si>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</si>
  <si>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</si>
  <si>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</si>
  <si>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</si>
  <si>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</si>
  <si>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</si>
  <si>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</si>
  <si>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</si>
  <si>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</si>
  <si>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</si>
  <si>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</si>
  <si>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</si>
  <si>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</si>
  <si>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</si>
  <si>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</si>
  <si>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</si>
  <si>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</si>
  <si>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</si>
  <si>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</si>
  <si>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</si>
  <si>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</si>
  <si>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</si>
  <si>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Administrativa</t>
  </si>
  <si>
    <t>Ampliaciones/ (Reducciones)</t>
  </si>
  <si>
    <t>Modificado</t>
  </si>
  <si>
    <t>I. Gasto No Etiquetado  (I=A+B+C+D+E+F+G+H)</t>
  </si>
  <si>
    <t>A Organo Ejecutivo Municipal (Ayuntamiento)</t>
  </si>
  <si>
    <t>B Entidades Paraestatales y Fideicomisos No Empresariales y No Financieros</t>
  </si>
  <si>
    <t>II. Gasto Etiquetado     (II=A+B+C+D+E+F+G+H)</t>
  </si>
  <si>
    <t>Municipio de Corregidora, Querétaro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</si>
  <si>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</si>
  <si>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</si>
  <si>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</si>
  <si>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</si>
  <si>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</si>
  <si>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</si>
  <si>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</si>
  <si>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</si>
  <si>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</si>
  <si>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</si>
  <si>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</si>
  <si>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</si>
  <si>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</si>
  <si>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</si>
  <si>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</si>
  <si>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*Columna 3: Ampliaciones/Reducciones y Aumentos/Disminuciones
Bajo protesta de decir la verdad declaro que los Estados Financieros y sus Notas, son razonablemente correctos y responsabilidad del emisor 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</si>
  <si>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</si>
  <si>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</si>
  <si>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</si>
  <si>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</si>
  <si>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</si>
  <si>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</si>
  <si>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</si>
  <si>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</si>
  <si>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</si>
  <si>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</si>
  <si>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</si>
  <si>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</si>
  <si>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</si>
  <si>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</si>
  <si>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</si>
  <si>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</si>
  <si>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</si>
  <si>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</si>
  <si>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</si>
  <si>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</si>
  <si>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</si>
  <si>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</si>
  <si>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</si>
  <si>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</si>
  <si>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</si>
  <si>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</si>
  <si>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</si>
  <si>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</si>
  <si>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</si>
  <si>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</si>
  <si>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</si>
  <si>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</si>
  <si>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</si>
  <si>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</si>
  <si>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</si>
  <si>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</si>
  <si>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</si>
  <si>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</si>
  <si>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Bajo protesta de decir la verdad declaro que los Estados Financieros y sus Notas, son razonablemente correctos y responsabilidad del emisor </t>
  </si>
  <si>
    <t>*Columna 3: Ampliaciones/Reducciones y Aumentos/Disminuciones</t>
  </si>
  <si>
    <t xml:space="preserve"> </t>
  </si>
  <si>
    <t>MUNICIPIO DE CORREGIDORA, QUERÉTARO</t>
  </si>
  <si>
    <t>Estado de Situación Financiera Detallado - LDF</t>
  </si>
  <si>
    <t>Del 1 de Enero de 2020  al 31 de Marzo de 2020 (b)</t>
  </si>
  <si>
    <t>31 de Marzo de 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</si>
  <si>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</si>
  <si>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</si>
  <si>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</si>
  <si>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</si>
  <si>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</si>
  <si>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</si>
  <si>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</si>
  <si>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Efectivo</t>
  </si>
  <si>
    <t>a1) Efectivo</t>
  </si>
  <si>
    <t>Servicios Personales por Pagar a Corto Plazo</t>
  </si>
  <si>
    <t>a1) Servicios Personales por Pagar a Corto Plazo</t>
  </si>
  <si>
    <t>Bancos/Tesorería</t>
  </si>
  <si>
    <t>a2) Bancos/Tesorería</t>
  </si>
  <si>
    <t>Proveedores por Pagar a Corto Plazo</t>
  </si>
  <si>
    <t>a2) Proveedores por Pagar a Corto Plazo</t>
  </si>
  <si>
    <t>a3) Bancos/Dependencias y Otros</t>
  </si>
  <si>
    <t>Contratistas por Obras Públicas por Pagar a Corto Plazo</t>
  </si>
  <si>
    <t>a3) Contratistas por Obras Públicas por Pagar a Corto Plazo</t>
  </si>
  <si>
    <t>Inversiones Temporales (Hasta 3 meses)</t>
  </si>
  <si>
    <t>a4) Inversiones Temporales (Hasta 3 meses)</t>
  </si>
  <si>
    <t>a4) Participaciones y Aportaciones por Pagar a Corto Plazo</t>
  </si>
  <si>
    <t>a5) Fondos con Afectación Específica</t>
  </si>
  <si>
    <t>Transferencias Otorgadas por Pagar a Corto Plazo</t>
  </si>
  <si>
    <t>a5) Transferencias Otorgadas por Pagar a Corto Plazo</t>
  </si>
  <si>
    <t>a6) Depósitos de Fondos de Terceros en Garantía y/o Administración</t>
  </si>
  <si>
    <t>Intereses, Comisiones y Otros Gastos de la Deuda Pública por Pagar a Corto Plazo</t>
  </si>
  <si>
    <t>a6) Intereses, Comisiones y Otros Gastos de la Deuda Pública por Pagar a Corto Plazo</t>
  </si>
  <si>
    <t>a7) Otros Efectivos y Equivalentes</t>
  </si>
  <si>
    <t>Retenciones y Contribuciones por Pagar a Corto Plazo</t>
  </si>
  <si>
    <t>a7) Retenciones y Contribuciones por Pagar a Corto Plazo</t>
  </si>
  <si>
    <t>b. Derechos a Recibir Efectivo o Equivalentes (b=b1+b2+b3+b4+b5+b6+b7)</t>
  </si>
  <si>
    <t>Devoluciones de la Ley de Ingresos por Pagar a Corto Plazo</t>
  </si>
  <si>
    <t>a8) Devoluciones de la Ley de Ingresos por Pagar a Corto Plazo</t>
  </si>
  <si>
    <t>b1) Inversiones Financieras de Corto Plazo</t>
  </si>
  <si>
    <t>Otras Cuentas por Pagar a Corto Plazo</t>
  </si>
  <si>
    <t>a9) Otras Cuentas por Pagar a Corto Plazo</t>
  </si>
  <si>
    <t>Cuentas por Cobrar a Corto Plazo</t>
  </si>
  <si>
    <t>b2) Cuentas por Cobrar a Corto Plazo</t>
  </si>
  <si>
    <t>b. Documentos por Pagar a Corto Plazo (b=b1+b2+b3)</t>
  </si>
  <si>
    <t>Deudores Diversos por Cobrar a Corto Plazo</t>
  </si>
  <si>
    <t>b3) Deudores Diversos por Cobrar a Corto Plazo</t>
  </si>
  <si>
    <t>b1) Documentos Comerciales por Pagar a Corto Plazo</t>
  </si>
  <si>
    <t>Ingresos por Recuperar a Corto Plazo</t>
  </si>
  <si>
    <t>b4) Ingresos por Recuperar a Corto Plazo</t>
  </si>
  <si>
    <t>b2) Documentos con Contratistas por Obras Públicas por Pagar a Corto Plazo</t>
  </si>
  <si>
    <t>Deudores por Anticipos de la Tesorería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</si>
  <si>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</si>
  <si>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</si>
  <si>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</si>
  <si>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</si>
  <si>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Derechos a Recibir Efectivo o Equivalentes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</si>
  <si>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</si>
  <si>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</si>
  <si>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</si>
  <si>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</si>
  <si>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</si>
  <si>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</si>
  <si>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</si>
  <si>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</si>
  <si>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</si>
  <si>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</si>
  <si>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Anticipo a Contratistas por Obras Públicas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</si>
  <si>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</si>
  <si>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</si>
  <si>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</si>
  <si>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</si>
  <si>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</si>
  <si>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</si>
  <si>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</si>
  <si>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</si>
  <si>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</si>
  <si>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</si>
  <si>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</si>
  <si>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</si>
  <si>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</si>
  <si>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</si>
  <si>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</si>
  <si>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</si>
  <si>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</si>
  <si>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</si>
  <si>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</si>
  <si>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</si>
  <si>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</si>
  <si>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Provisión para Demandas y Juicios a Corto Plazo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</si>
  <si>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</si>
  <si>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</si>
  <si>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</si>
  <si>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</si>
  <si>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Otras Provisiones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</si>
  <si>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</si>
  <si>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</si>
  <si>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</si>
  <si>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</si>
  <si>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Ingresos por Clasificar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</si>
  <si>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</si>
  <si>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</si>
  <si>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</si>
  <si>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</si>
  <si>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</si>
  <si>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</si>
  <si>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</si>
  <si>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</si>
  <si>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</si>
  <si>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Inversiones Financieras a Largo Plazo</t>
  </si>
  <si>
    <t>a. Inversiones Financieras a Largo Plazo</t>
  </si>
  <si>
    <t>Cuentas por Pagar a Largo Plazo</t>
  </si>
  <si>
    <t>a. Cuentas por Pagar a Largo Plazo</t>
  </si>
  <si>
    <t>Derechos a Recibir Efectivo o Equivalentes a Largo Plazo</t>
  </si>
  <si>
    <t xml:space="preserve">b. Derechos a Recibir Efectivo o Equivalentes a Largo Plazo </t>
  </si>
  <si>
    <t>b. Documentos por Pagar a Largo Plazo</t>
  </si>
  <si>
    <t>Bienes Inmuebles, Infraestructura y Construcciones en Proceso</t>
  </si>
  <si>
    <t xml:space="preserve">c. Bienes Inmuebles, Infraestructura y Construcciones en Proceso </t>
  </si>
  <si>
    <t>Deuda Pública a Largo Plazo</t>
  </si>
  <si>
    <t>c. Deuda Pública a Largo Plazo</t>
  </si>
  <si>
    <t>Bienes Muebles</t>
  </si>
  <si>
    <t xml:space="preserve">d. Bienes Muebles </t>
  </si>
  <si>
    <t>d. Pasivos Diferidos a Largo Plazo</t>
  </si>
  <si>
    <t>Activos Intangibles</t>
  </si>
  <si>
    <t xml:space="preserve">e. Activos Intangibles </t>
  </si>
  <si>
    <t>e. Fondos y Bienes de Terceros en Garantía y/o en Administración a Largo Plazo</t>
  </si>
  <si>
    <t>Depreciación, Deterioro y Amortización Acumulada de Bienes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</si>
  <si>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</si>
  <si>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</si>
  <si>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</si>
  <si>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</si>
  <si>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</si>
  <si>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</si>
  <si>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</si>
  <si>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</si>
  <si>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</si>
  <si>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</si>
  <si>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</si>
  <si>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Aportaciones</t>
  </si>
  <si>
    <t>a. Aportaciones</t>
  </si>
  <si>
    <t>Donaciones de Capital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</si>
  <si>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</si>
  <si>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</si>
  <si>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</si>
  <si>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</si>
  <si>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Resultados de Ejercicios Anteriores</t>
  </si>
  <si>
    <t>b. Resultados de Ejercicios Anteriores</t>
  </si>
  <si>
    <t>Revalúos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</si>
  <si>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</si>
  <si>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</si>
  <si>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</si>
  <si>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</si>
  <si>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</si>
  <si>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</si>
  <si>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</si>
  <si>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</si>
  <si>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</si>
  <si>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Informe Analítico de la Deuda Pública y Otros Pasivos - LDF</t>
  </si>
  <si>
    <t>Del 01 de Enero al 31 de Marzo 2020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</si>
  <si>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</si>
  <si>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</si>
  <si>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</si>
  <si>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</si>
  <si>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</si>
  <si>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</si>
  <si>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</si>
  <si>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</si>
  <si>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</si>
  <si>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</si>
  <si>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</si>
  <si>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</si>
  <si>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</si>
  <si>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</si>
  <si>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</si>
  <si>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</si>
  <si>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</si>
  <si>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52,121,220.00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</si>
  <si>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</si>
  <si>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</si>
  <si>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</si>
  <si>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</si>
  <si>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</si>
  <si>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44,303,040.00</t>
  </si>
  <si>
    <t>b1) Instituciones de Crédito</t>
  </si>
  <si>
    <t>b2) Títulos y Valores</t>
  </si>
  <si>
    <t>b3) Arrendamientos Financieros</t>
  </si>
  <si>
    <t xml:space="preserve">2. Otros Pasivos </t>
  </si>
  <si>
    <t>81,790,725.77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</si>
  <si>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</si>
  <si>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</si>
  <si>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</si>
  <si>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</si>
  <si>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</si>
  <si>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</si>
  <si>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</si>
  <si>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</si>
  <si>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</si>
  <si>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</si>
  <si>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</si>
  <si>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</si>
  <si>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</si>
  <si>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</si>
  <si>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</si>
  <si>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</si>
  <si>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</si>
  <si>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</si>
  <si>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</si>
  <si>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</si>
  <si>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</si>
  <si>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TIIE + 1%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</si>
  <si>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</si>
  <si>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</si>
  <si>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</si>
  <si>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</si>
  <si>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</si>
  <si>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</si>
  <si>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</si>
  <si>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</si>
  <si>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</si>
  <si>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</si>
  <si>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</si>
  <si>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</si>
  <si>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</si>
  <si>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</si>
  <si>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</si>
  <si>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</si>
  <si>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</si>
  <si>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</si>
  <si>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</si>
  <si>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</si>
  <si>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</si>
  <si>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</si>
  <si>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</si>
  <si>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</si>
  <si>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Lumo Financiero del Centro, S.A.  De C.V. SOFORM, E.N.R.</t>
  </si>
  <si>
    <t>b) Lumo Financiero del Centro, S.A.  De C.V. SOFORM, E.N.R.</t>
  </si>
  <si>
    <t>c) Lumo Financiero del Centro, S.A.  De C.V. SOFORM, E.N.R.</t>
  </si>
  <si>
    <t>d) Sulo México, S. A. DE C. V.</t>
  </si>
  <si>
    <t>e) Corporación MOMA</t>
  </si>
  <si>
    <t>f) Citelum México, S.A. de C.V.</t>
  </si>
  <si>
    <t>g) Citelum México, S.A. de C.V.</t>
  </si>
  <si>
    <t>h) TDFA S.A. de C.V.</t>
  </si>
  <si>
    <t>i) Arriaga Resendiz Raul Agapito</t>
  </si>
  <si>
    <t>C. Total de Obligaciones Diferentes de Financiamiento (C=A+B)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</si>
  <si>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B.c) Se reporta en cero la columna "monto de la inversión pactado", ya que se determina a valor unitario por tonelada siendo variable el importe a pagar mensual.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</si>
</sst>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0.000%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9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3"/>
    </xf>
    <xf numFmtId="0" fontId="2" fillId="0" borderId="11" xfId="0" applyFont="1" applyBorder="1"/>
    <xf numFmtId="164" fontId="2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indent="2"/>
    </xf>
    <xf numFmtId="164" fontId="2" fillId="0" borderId="16" xfId="0" applyNumberFormat="1" applyFont="1" applyBorder="1" applyAlignment="1" applyProtection="1">
      <alignment vertical="center"/>
      <protection locked="0"/>
    </xf>
    <xf numFmtId="164" fontId="2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left" vertical="center" wrapText="1" indent="5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164" fontId="2" fillId="0" borderId="11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1" fillId="2" borderId="22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 applyProtection="1">
      <alignment vertical="center" wrapText="1"/>
      <protection locked="0"/>
    </xf>
    <xf numFmtId="164" fontId="1" fillId="0" borderId="14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1" fillId="2" borderId="9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left" vertical="center" indent="5"/>
    </xf>
    <xf numFmtId="164" fontId="2" fillId="0" borderId="13" xfId="0" applyNumberFormat="1" applyFont="1" applyBorder="1" applyAlignment="1" applyProtection="1">
      <alignment vertical="center"/>
      <protection locked="0"/>
    </xf>
    <xf numFmtId="164" fontId="1" fillId="0" borderId="14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3" borderId="11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horizontal="left" vertical="center" indent="1"/>
    </xf>
    <xf numFmtId="164" fontId="1" fillId="0" borderId="13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left" vertical="center" wrapText="1" indent="1"/>
    </xf>
    <xf numFmtId="43" fontId="2" fillId="0" borderId="0" xfId="1" applyFont="1"/>
    <xf numFmtId="4" fontId="2" fillId="0" borderId="0" xfId="0" applyNumberFormat="1" applyFont="1"/>
    <xf numFmtId="43" fontId="2" fillId="0" borderId="0" xfId="0" applyNumberFormat="1" applyFont="1"/>
    <xf numFmtId="164" fontId="1" fillId="2" borderId="11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 indent="2"/>
    </xf>
    <xf numFmtId="3" fontId="10" fillId="0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horizontal="left" vertical="center" wrapText="1" indent="2"/>
    </xf>
    <xf numFmtId="3" fontId="8" fillId="0" borderId="11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 indent="2"/>
    </xf>
    <xf numFmtId="4" fontId="8" fillId="0" borderId="11" xfId="0" applyNumberFormat="1" applyFont="1" applyFill="1" applyBorder="1" applyAlignment="1" applyProtection="1">
      <alignment horizontal="right" vertical="center" wrapText="1"/>
    </xf>
    <xf numFmtId="4" fontId="8" fillId="0" borderId="11" xfId="0" applyNumberFormat="1" applyFont="1" applyFill="1" applyBorder="1" applyAlignment="1">
      <alignment horizontal="left" vertical="center" wrapText="1" indent="2"/>
    </xf>
    <xf numFmtId="4" fontId="8" fillId="0" borderId="11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 indent="4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8" fillId="0" borderId="13" xfId="0" applyNumberFormat="1" applyFont="1" applyFill="1" applyBorder="1" applyAlignment="1">
      <alignment horizontal="left" vertical="center" wrapText="1" indent="4"/>
    </xf>
    <xf numFmtId="4" fontId="8" fillId="0" borderId="13" xfId="0" applyNumberFormat="1" applyFont="1" applyFill="1" applyBorder="1" applyAlignment="1">
      <alignment horizontal="left" vertical="center" indent="4"/>
    </xf>
    <xf numFmtId="0" fontId="10" fillId="0" borderId="17" xfId="0" applyFont="1" applyFill="1" applyBorder="1" applyAlignment="1">
      <alignment horizontal="left" vertical="center" wrapText="1" indent="2"/>
    </xf>
    <xf numFmtId="4" fontId="8" fillId="0" borderId="16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/>
    <xf numFmtId="0" fontId="10" fillId="0" borderId="20" xfId="0" applyFont="1" applyFill="1" applyBorder="1" applyAlignment="1">
      <alignment horizontal="left" vertical="center" wrapText="1" indent="2"/>
    </xf>
    <xf numFmtId="4" fontId="8" fillId="0" borderId="19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left" vertical="center" wrapText="1" indent="2"/>
    </xf>
    <xf numFmtId="4" fontId="10" fillId="0" borderId="11" xfId="0" applyNumberFormat="1" applyFont="1" applyFill="1" applyBorder="1" applyAlignment="1">
      <alignment horizontal="left" vertical="center" wrapText="1" indent="2"/>
    </xf>
    <xf numFmtId="0" fontId="8" fillId="6" borderId="0" xfId="0" applyFont="1" applyFill="1" applyBorder="1"/>
    <xf numFmtId="4" fontId="11" fillId="0" borderId="11" xfId="0" applyNumberFormat="1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vertical="center" wrapText="1" indent="2"/>
    </xf>
    <xf numFmtId="3" fontId="8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left" vertical="center" wrapText="1" indent="2"/>
    </xf>
    <xf numFmtId="3" fontId="8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3" fillId="7" borderId="0" xfId="0" applyFont="1" applyFill="1" applyBorder="1"/>
    <xf numFmtId="4" fontId="14" fillId="7" borderId="0" xfId="0" applyNumberFormat="1" applyFont="1" applyFill="1" applyBorder="1" applyAlignment="1">
      <alignment vertical="top"/>
    </xf>
    <xf numFmtId="4" fontId="14" fillId="7" borderId="0" xfId="0" applyNumberFormat="1" applyFont="1" applyFill="1" applyBorder="1" applyAlignment="1" applyProtection="1">
      <protection locked="0"/>
    </xf>
    <xf numFmtId="0" fontId="14" fillId="7" borderId="0" xfId="0" applyFont="1" applyFill="1" applyBorder="1" applyAlignment="1" applyProtection="1">
      <protection locked="0"/>
    </xf>
    <xf numFmtId="4" fontId="14" fillId="7" borderId="0" xfId="1" applyNumberFormat="1" applyFont="1" applyFill="1" applyBorder="1"/>
    <xf numFmtId="4" fontId="13" fillId="7" borderId="0" xfId="0" applyNumberFormat="1" applyFont="1" applyFill="1" applyBorder="1"/>
    <xf numFmtId="43" fontId="14" fillId="7" borderId="0" xfId="1" applyFont="1" applyFill="1" applyBorder="1"/>
    <xf numFmtId="0" fontId="15" fillId="0" borderId="0" xfId="0" applyFont="1" applyFill="1" applyBorder="1"/>
    <xf numFmtId="0" fontId="13" fillId="7" borderId="0" xfId="0" applyFont="1" applyFill="1" applyBorder="1" applyAlignment="1" applyProtection="1">
      <alignment horizontal="center"/>
      <protection locked="0"/>
    </xf>
    <xf numFmtId="4" fontId="16" fillId="7" borderId="0" xfId="0" applyNumberFormat="1" applyFont="1" applyFill="1" applyBorder="1" applyAlignment="1">
      <alignment horizontal="right" vertical="top"/>
    </xf>
    <xf numFmtId="4" fontId="13" fillId="7" borderId="0" xfId="0" applyNumberFormat="1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Alignment="1">
      <alignment vertical="top"/>
    </xf>
    <xf numFmtId="0" fontId="14" fillId="7" borderId="0" xfId="0" applyFont="1" applyFill="1" applyBorder="1" applyAlignment="1" applyProtection="1">
      <alignment horizontal="center" vertical="top" wrapText="1"/>
      <protection locked="0"/>
    </xf>
    <xf numFmtId="43" fontId="17" fillId="7" borderId="0" xfId="1" applyFont="1" applyFill="1" applyBorder="1" applyAlignment="1">
      <alignment horizontal="right"/>
    </xf>
    <xf numFmtId="4" fontId="14" fillId="7" borderId="0" xfId="0" applyNumberFormat="1" applyFont="1" applyFill="1" applyBorder="1" applyAlignment="1" applyProtection="1">
      <alignment horizontal="center" vertical="top" wrapText="1"/>
      <protection locked="0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justify" vertical="center" wrapText="1"/>
    </xf>
    <xf numFmtId="164" fontId="18" fillId="0" borderId="11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left" vertical="center" wrapText="1" indent="2"/>
    </xf>
    <xf numFmtId="164" fontId="19" fillId="0" borderId="11" xfId="0" applyNumberFormat="1" applyFont="1" applyFill="1" applyBorder="1" applyAlignment="1">
      <alignment horizontal="right" vertical="center" wrapText="1"/>
    </xf>
    <xf numFmtId="164" fontId="18" fillId="9" borderId="11" xfId="0" applyNumberFormat="1" applyFont="1" applyFill="1" applyBorder="1" applyAlignment="1">
      <alignment horizontal="right" vertical="center" wrapText="1"/>
    </xf>
    <xf numFmtId="164" fontId="19" fillId="5" borderId="11" xfId="0" applyNumberFormat="1" applyFont="1" applyFill="1" applyBorder="1" applyAlignment="1">
      <alignment horizontal="right" vertical="center" wrapText="1"/>
    </xf>
    <xf numFmtId="164" fontId="19" fillId="9" borderId="11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justify" vertical="center" wrapText="1"/>
    </xf>
    <xf numFmtId="164" fontId="18" fillId="0" borderId="13" xfId="0" applyNumberFormat="1" applyFont="1" applyFill="1" applyBorder="1" applyAlignment="1">
      <alignment horizontal="justify" vertical="center"/>
    </xf>
    <xf numFmtId="164" fontId="20" fillId="0" borderId="13" xfId="0" applyNumberFormat="1" applyFont="1" applyFill="1" applyBorder="1" applyAlignment="1">
      <alignment horizontal="justify" vertical="center" wrapText="1"/>
    </xf>
    <xf numFmtId="164" fontId="20" fillId="0" borderId="11" xfId="0" applyNumberFormat="1" applyFont="1" applyFill="1" applyBorder="1" applyAlignment="1">
      <alignment horizontal="right" vertical="center" wrapText="1"/>
    </xf>
    <xf numFmtId="164" fontId="20" fillId="0" borderId="14" xfId="0" applyNumberFormat="1" applyFont="1" applyFill="1" applyBorder="1" applyAlignment="1">
      <alignment horizontal="justify" vertical="center" wrapText="1"/>
    </xf>
    <xf numFmtId="164" fontId="20" fillId="0" borderId="12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/>
    <xf numFmtId="164" fontId="20" fillId="0" borderId="0" xfId="0" applyNumberFormat="1" applyFont="1" applyFill="1" applyBorder="1" applyAlignment="1">
      <alignment horizontal="right" vertical="center" wrapText="1"/>
    </xf>
    <xf numFmtId="164" fontId="18" fillId="8" borderId="26" xfId="0" applyNumberFormat="1" applyFont="1" applyFill="1" applyBorder="1" applyAlignment="1">
      <alignment horizontal="center" vertical="center" wrapText="1"/>
    </xf>
    <xf numFmtId="164" fontId="18" fillId="8" borderId="27" xfId="0" applyNumberFormat="1" applyFont="1" applyFill="1" applyBorder="1" applyAlignment="1">
      <alignment horizontal="center" vertical="center" wrapText="1"/>
    </xf>
    <xf numFmtId="164" fontId="18" fillId="8" borderId="29" xfId="0" applyNumberFormat="1" applyFont="1" applyFill="1" applyBorder="1" applyAlignment="1">
      <alignment horizontal="center" vertical="center" wrapText="1"/>
    </xf>
    <xf numFmtId="164" fontId="18" fillId="8" borderId="30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left" vertical="center" wrapText="1"/>
    </xf>
    <xf numFmtId="165" fontId="19" fillId="7" borderId="11" xfId="2" applyNumberFormat="1" applyFont="1" applyFill="1" applyBorder="1" applyAlignment="1">
      <alignment horizontal="right" vertical="center" wrapText="1"/>
    </xf>
    <xf numFmtId="164" fontId="19" fillId="0" borderId="14" xfId="0" applyNumberFormat="1" applyFont="1" applyFill="1" applyBorder="1" applyAlignment="1">
      <alignment horizontal="justify" vertical="center" wrapText="1"/>
    </xf>
    <xf numFmtId="164" fontId="19" fillId="0" borderId="12" xfId="0" applyNumberFormat="1" applyFont="1" applyFill="1" applyBorder="1" applyAlignment="1">
      <alignment horizontal="right" vertical="center" wrapText="1"/>
    </xf>
    <xf numFmtId="43" fontId="3" fillId="0" borderId="0" xfId="1" applyFont="1"/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left" vertical="center" wrapText="1"/>
    </xf>
    <xf numFmtId="164" fontId="23" fillId="0" borderId="11" xfId="0" applyNumberFormat="1" applyFont="1" applyBorder="1" applyAlignment="1">
      <alignment horizontal="right" wrapText="1"/>
    </xf>
    <xf numFmtId="3" fontId="23" fillId="0" borderId="11" xfId="0" applyNumberFormat="1" applyFont="1" applyBorder="1" applyAlignment="1">
      <alignment horizontal="right" wrapText="1"/>
    </xf>
    <xf numFmtId="3" fontId="23" fillId="10" borderId="11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 horizontal="right" wrapText="1"/>
    </xf>
    <xf numFmtId="3" fontId="23" fillId="0" borderId="11" xfId="0" applyNumberFormat="1" applyFont="1" applyBorder="1" applyAlignment="1" applyProtection="1">
      <alignment horizontal="right" wrapText="1"/>
    </xf>
    <xf numFmtId="0" fontId="25" fillId="0" borderId="13" xfId="0" applyFont="1" applyBorder="1" applyAlignment="1" applyProtection="1">
      <alignment horizontal="left" vertical="center" wrapText="1" indent="1"/>
      <protection locked="0"/>
    </xf>
    <xf numFmtId="164" fontId="25" fillId="0" borderId="11" xfId="0" applyNumberFormat="1" applyFont="1" applyBorder="1" applyAlignment="1" applyProtection="1">
      <alignment horizontal="right" wrapText="1"/>
      <protection locked="0"/>
    </xf>
    <xf numFmtId="3" fontId="25" fillId="0" borderId="11" xfId="0" applyNumberFormat="1" applyFont="1" applyBorder="1" applyAlignment="1" applyProtection="1">
      <alignment horizontal="right" wrapText="1"/>
      <protection locked="0"/>
    </xf>
    <xf numFmtId="3" fontId="25" fillId="10" borderId="11" xfId="0" applyNumberFormat="1" applyFont="1" applyFill="1" applyBorder="1" applyAlignment="1" applyProtection="1">
      <alignment horizontal="right" wrapText="1"/>
      <protection locked="0"/>
    </xf>
    <xf numFmtId="3" fontId="25" fillId="0" borderId="0" xfId="0" applyNumberFormat="1" applyFont="1" applyBorder="1" applyAlignment="1" applyProtection="1">
      <alignment horizontal="right" wrapText="1"/>
      <protection locked="0"/>
    </xf>
    <xf numFmtId="3" fontId="25" fillId="0" borderId="13" xfId="0" applyNumberFormat="1" applyFont="1" applyBorder="1" applyAlignment="1" applyProtection="1">
      <alignment horizontal="right" wrapText="1"/>
      <protection locked="0"/>
    </xf>
    <xf numFmtId="3" fontId="25" fillId="0" borderId="11" xfId="0" applyNumberFormat="1" applyFont="1" applyBorder="1" applyAlignment="1" applyProtection="1">
      <alignment horizontal="right" wrapText="1"/>
    </xf>
    <xf numFmtId="0" fontId="0" fillId="0" borderId="0" xfId="0" applyProtection="1"/>
    <xf numFmtId="43" fontId="3" fillId="0" borderId="0" xfId="1" applyFont="1" applyProtection="1"/>
    <xf numFmtId="0" fontId="25" fillId="0" borderId="13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wrapText="1"/>
    </xf>
    <xf numFmtId="3" fontId="25" fillId="0" borderId="11" xfId="0" applyNumberFormat="1" applyFont="1" applyBorder="1" applyAlignment="1">
      <alignment horizontal="right" wrapText="1"/>
    </xf>
    <xf numFmtId="3" fontId="25" fillId="10" borderId="11" xfId="0" applyNumberFormat="1" applyFont="1" applyFill="1" applyBorder="1" applyAlignment="1">
      <alignment horizontal="right" wrapText="1"/>
    </xf>
    <xf numFmtId="3" fontId="25" fillId="0" borderId="0" xfId="0" applyNumberFormat="1" applyFont="1" applyBorder="1" applyAlignment="1">
      <alignment horizontal="right" wrapText="1"/>
    </xf>
    <xf numFmtId="3" fontId="25" fillId="0" borderId="13" xfId="0" applyNumberFormat="1" applyFont="1" applyBorder="1" applyAlignment="1">
      <alignment horizontal="right" wrapText="1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1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3" fillId="10" borderId="0" xfId="1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6" fillId="10" borderId="11" xfId="3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3" fontId="3" fillId="0" borderId="0" xfId="1" applyFont="1" applyFill="1"/>
    <xf numFmtId="3" fontId="14" fillId="10" borderId="11" xfId="0" applyNumberFormat="1" applyFont="1" applyFill="1" applyBorder="1" applyAlignment="1" applyProtection="1">
      <alignment horizontal="right" vertical="center" wrapText="1"/>
    </xf>
    <xf numFmtId="3" fontId="2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 applyFill="1"/>
    <xf numFmtId="3" fontId="0" fillId="0" borderId="0" xfId="0" applyNumberFormat="1"/>
    <xf numFmtId="0" fontId="25" fillId="10" borderId="13" xfId="0" applyFont="1" applyFill="1" applyBorder="1" applyAlignment="1" applyProtection="1">
      <alignment horizontal="left" vertical="center" wrapText="1" indent="1"/>
      <protection locked="0"/>
    </xf>
    <xf numFmtId="14" fontId="25" fillId="10" borderId="11" xfId="0" applyNumberFormat="1" applyFont="1" applyFill="1" applyBorder="1" applyAlignment="1" applyProtection="1">
      <alignment horizontal="right" wrapText="1"/>
      <protection locked="0"/>
    </xf>
    <xf numFmtId="164" fontId="25" fillId="10" borderId="11" xfId="0" applyNumberFormat="1" applyFont="1" applyFill="1" applyBorder="1" applyAlignment="1" applyProtection="1">
      <alignment horizontal="right" wrapText="1"/>
      <protection locked="0"/>
    </xf>
    <xf numFmtId="3" fontId="13" fillId="10" borderId="0" xfId="1" applyNumberFormat="1" applyFont="1" applyFill="1" applyBorder="1" applyAlignment="1">
      <alignment horizontal="right"/>
    </xf>
    <xf numFmtId="3" fontId="25" fillId="10" borderId="13" xfId="0" applyNumberFormat="1" applyFont="1" applyFill="1" applyBorder="1" applyAlignment="1" applyProtection="1">
      <alignment horizontal="right" wrapText="1"/>
      <protection locked="0"/>
    </xf>
    <xf numFmtId="3" fontId="25" fillId="10" borderId="11" xfId="0" applyNumberFormat="1" applyFont="1" applyFill="1" applyBorder="1" applyAlignment="1" applyProtection="1">
      <alignment horizontal="right" wrapText="1"/>
    </xf>
    <xf numFmtId="3" fontId="25" fillId="10" borderId="0" xfId="0" applyNumberFormat="1" applyFont="1" applyFill="1" applyBorder="1" applyAlignment="1">
      <alignment horizontal="right" wrapText="1"/>
    </xf>
    <xf numFmtId="0" fontId="25" fillId="0" borderId="14" xfId="0" applyFont="1" applyBorder="1" applyAlignment="1">
      <alignment horizontal="justify" vertical="center" wrapText="1"/>
    </xf>
    <xf numFmtId="164" fontId="23" fillId="0" borderId="12" xfId="0" applyNumberFormat="1" applyFont="1" applyBorder="1" applyAlignment="1">
      <alignment horizontal="justify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0" fontId="0" fillId="0" borderId="0" xfId="0" applyBorder="1"/>
    <xf numFmtId="43" fontId="0" fillId="0" borderId="0" xfId="0" applyNumberFormat="1"/>
    <xf numFmtId="0" fontId="13" fillId="7" borderId="0" xfId="0" applyFont="1" applyFill="1" applyBorder="1" applyAlignment="1" applyProtection="1">
      <alignment horizontal="center"/>
      <protection locked="0"/>
    </xf>
    <xf numFmtId="0" fontId="14" fillId="7" borderId="0" xfId="0" applyFont="1" applyFill="1" applyBorder="1" applyAlignment="1" applyProtection="1">
      <alignment horizontal="center" vertical="top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164" fontId="18" fillId="8" borderId="25" xfId="0" applyNumberFormat="1" applyFont="1" applyFill="1" applyBorder="1" applyAlignment="1">
      <alignment horizontal="center" vertical="center" wrapText="1"/>
    </xf>
    <xf numFmtId="164" fontId="18" fillId="8" borderId="28" xfId="0" applyNumberFormat="1" applyFont="1" applyFill="1" applyBorder="1" applyAlignment="1">
      <alignment horizontal="center" vertical="center" wrapText="1"/>
    </xf>
    <xf numFmtId="164" fontId="18" fillId="8" borderId="26" xfId="0" applyNumberFormat="1" applyFont="1" applyFill="1" applyBorder="1" applyAlignment="1">
      <alignment horizontal="center" vertical="center" wrapText="1"/>
    </xf>
    <xf numFmtId="164" fontId="18" fillId="8" borderId="29" xfId="0" applyNumberFormat="1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</cellXfs>
  <cellStyles count="4">
    <cellStyle name="Énfasis6" xfId="3" builtinId="49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ownloads/PAPEL%20DE%20TRABAJO%20INTEGRACION%20DE%20PASIVO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LEY%20DE%20DISIPLINA%20FINANCIERA/4.-%20CUARTO%20TRIMESTRE%202019/PAPEL%20DE%20TRABAJO%20INTEGRACION%20DE%20PASIVOS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INTEGRACION PASIVOS"/>
      <sheetName val="PROYECCIONES"/>
      <sheetName val="PAG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PROYECCIONES"/>
      <sheetName val="PAGOS"/>
    </sheetNames>
    <sheetDataSet>
      <sheetData sheetId="0"/>
      <sheetData sheetId="1"/>
      <sheetData sheetId="2">
        <row r="27">
          <cell r="N27">
            <v>47997308.780000001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M91"/>
  <sheetViews>
    <sheetView showGridLines="0" view="pageBreakPreview" zoomScaleNormal="100" zoomScaleSheetLayoutView="100" workbookViewId="0">
      <pane ySplit="570" topLeftCell="A76" activePane="bottomLeft"/>
      <selection activeCell="I1" sqref="I1:I65536"/>
      <selection pane="bottomLeft" activeCell="C10" sqref="C10"/>
    </sheetView>
  </sheetViews>
  <sheetFormatPr baseColWidth="10" defaultRowHeight="12.75" x14ac:dyDescent="0.2"/>
  <cols>
    <col min="1" max="1" width="11.42578125" style="104"/>
    <col min="2" max="2" width="19.42578125" style="104" hidden="1" customWidth="1"/>
    <col min="3" max="3" width="60.42578125" style="104" customWidth="1"/>
    <col min="4" max="4" width="22.7109375" style="105" bestFit="1" customWidth="1"/>
    <col min="5" max="5" width="22.5703125" style="105" bestFit="1" customWidth="1"/>
    <col min="6" max="6" width="37.5703125" style="105" hidden="1" customWidth="1"/>
    <col min="7" max="7" width="63.28515625" style="104" customWidth="1"/>
    <col min="8" max="8" width="19.140625" style="105" bestFit="1" customWidth="1"/>
    <col min="9" max="9" width="21.42578125" style="105" customWidth="1"/>
    <col min="10" max="257" width="11.42578125" style="104"/>
    <col min="258" max="258" width="0" style="104" hidden="1" customWidth="1"/>
    <col min="259" max="259" width="60.42578125" style="104" customWidth="1"/>
    <col min="260" max="260" width="22.7109375" style="104" bestFit="1" customWidth="1"/>
    <col min="261" max="261" width="22.5703125" style="104" bestFit="1" customWidth="1"/>
    <col min="262" max="262" width="0" style="104" hidden="1" customWidth="1"/>
    <col min="263" max="263" width="63.28515625" style="104" customWidth="1"/>
    <col min="264" max="264" width="19.140625" style="104" bestFit="1" customWidth="1"/>
    <col min="265" max="265" width="21.42578125" style="104" customWidth="1"/>
    <col min="266" max="513" width="11.42578125" style="104"/>
    <col min="514" max="514" width="0" style="104" hidden="1" customWidth="1"/>
    <col min="515" max="515" width="60.42578125" style="104" customWidth="1"/>
    <col min="516" max="516" width="22.7109375" style="104" bestFit="1" customWidth="1"/>
    <col min="517" max="517" width="22.5703125" style="104" bestFit="1" customWidth="1"/>
    <col min="518" max="518" width="0" style="104" hidden="1" customWidth="1"/>
    <col min="519" max="519" width="63.28515625" style="104" customWidth="1"/>
    <col min="520" max="520" width="19.140625" style="104" bestFit="1" customWidth="1"/>
    <col min="521" max="521" width="21.42578125" style="104" customWidth="1"/>
    <col min="522" max="769" width="11.42578125" style="104"/>
    <col min="770" max="770" width="0" style="104" hidden="1" customWidth="1"/>
    <col min="771" max="771" width="60.42578125" style="104" customWidth="1"/>
    <col min="772" max="772" width="22.7109375" style="104" bestFit="1" customWidth="1"/>
    <col min="773" max="773" width="22.5703125" style="104" bestFit="1" customWidth="1"/>
    <col min="774" max="774" width="0" style="104" hidden="1" customWidth="1"/>
    <col min="775" max="775" width="63.28515625" style="104" customWidth="1"/>
    <col min="776" max="776" width="19.140625" style="104" bestFit="1" customWidth="1"/>
    <col min="777" max="777" width="21.42578125" style="104" customWidth="1"/>
    <col min="778" max="1025" width="11.42578125" style="104"/>
    <col min="1026" max="1026" width="0" style="104" hidden="1" customWidth="1"/>
    <col min="1027" max="1027" width="60.42578125" style="104" customWidth="1"/>
    <col min="1028" max="1028" width="22.7109375" style="104" bestFit="1" customWidth="1"/>
    <col min="1029" max="1029" width="22.5703125" style="104" bestFit="1" customWidth="1"/>
    <col min="1030" max="1030" width="0" style="104" hidden="1" customWidth="1"/>
    <col min="1031" max="1031" width="63.28515625" style="104" customWidth="1"/>
    <col min="1032" max="1032" width="19.140625" style="104" bestFit="1" customWidth="1"/>
    <col min="1033" max="1033" width="21.42578125" style="104" customWidth="1"/>
    <col min="1034" max="1281" width="11.42578125" style="104"/>
    <col min="1282" max="1282" width="0" style="104" hidden="1" customWidth="1"/>
    <col min="1283" max="1283" width="60.42578125" style="104" customWidth="1"/>
    <col min="1284" max="1284" width="22.7109375" style="104" bestFit="1" customWidth="1"/>
    <col min="1285" max="1285" width="22.5703125" style="104" bestFit="1" customWidth="1"/>
    <col min="1286" max="1286" width="0" style="104" hidden="1" customWidth="1"/>
    <col min="1287" max="1287" width="63.28515625" style="104" customWidth="1"/>
    <col min="1288" max="1288" width="19.140625" style="104" bestFit="1" customWidth="1"/>
    <col min="1289" max="1289" width="21.42578125" style="104" customWidth="1"/>
    <col min="1290" max="1537" width="11.42578125" style="104"/>
    <col min="1538" max="1538" width="0" style="104" hidden="1" customWidth="1"/>
    <col min="1539" max="1539" width="60.42578125" style="104" customWidth="1"/>
    <col min="1540" max="1540" width="22.7109375" style="104" bestFit="1" customWidth="1"/>
    <col min="1541" max="1541" width="22.5703125" style="104" bestFit="1" customWidth="1"/>
    <col min="1542" max="1542" width="0" style="104" hidden="1" customWidth="1"/>
    <col min="1543" max="1543" width="63.28515625" style="104" customWidth="1"/>
    <col min="1544" max="1544" width="19.140625" style="104" bestFit="1" customWidth="1"/>
    <col min="1545" max="1545" width="21.42578125" style="104" customWidth="1"/>
    <col min="1546" max="1793" width="11.42578125" style="104"/>
    <col min="1794" max="1794" width="0" style="104" hidden="1" customWidth="1"/>
    <col min="1795" max="1795" width="60.42578125" style="104" customWidth="1"/>
    <col min="1796" max="1796" width="22.7109375" style="104" bestFit="1" customWidth="1"/>
    <col min="1797" max="1797" width="22.5703125" style="104" bestFit="1" customWidth="1"/>
    <col min="1798" max="1798" width="0" style="104" hidden="1" customWidth="1"/>
    <col min="1799" max="1799" width="63.28515625" style="104" customWidth="1"/>
    <col min="1800" max="1800" width="19.140625" style="104" bestFit="1" customWidth="1"/>
    <col min="1801" max="1801" width="21.42578125" style="104" customWidth="1"/>
    <col min="1802" max="2049" width="11.42578125" style="104"/>
    <col min="2050" max="2050" width="0" style="104" hidden="1" customWidth="1"/>
    <col min="2051" max="2051" width="60.42578125" style="104" customWidth="1"/>
    <col min="2052" max="2052" width="22.7109375" style="104" bestFit="1" customWidth="1"/>
    <col min="2053" max="2053" width="22.5703125" style="104" bestFit="1" customWidth="1"/>
    <col min="2054" max="2054" width="0" style="104" hidden="1" customWidth="1"/>
    <col min="2055" max="2055" width="63.28515625" style="104" customWidth="1"/>
    <col min="2056" max="2056" width="19.140625" style="104" bestFit="1" customWidth="1"/>
    <col min="2057" max="2057" width="21.42578125" style="104" customWidth="1"/>
    <col min="2058" max="2305" width="11.42578125" style="104"/>
    <col min="2306" max="2306" width="0" style="104" hidden="1" customWidth="1"/>
    <col min="2307" max="2307" width="60.42578125" style="104" customWidth="1"/>
    <col min="2308" max="2308" width="22.7109375" style="104" bestFit="1" customWidth="1"/>
    <col min="2309" max="2309" width="22.5703125" style="104" bestFit="1" customWidth="1"/>
    <col min="2310" max="2310" width="0" style="104" hidden="1" customWidth="1"/>
    <col min="2311" max="2311" width="63.28515625" style="104" customWidth="1"/>
    <col min="2312" max="2312" width="19.140625" style="104" bestFit="1" customWidth="1"/>
    <col min="2313" max="2313" width="21.42578125" style="104" customWidth="1"/>
    <col min="2314" max="2561" width="11.42578125" style="104"/>
    <col min="2562" max="2562" width="0" style="104" hidden="1" customWidth="1"/>
    <col min="2563" max="2563" width="60.42578125" style="104" customWidth="1"/>
    <col min="2564" max="2564" width="22.7109375" style="104" bestFit="1" customWidth="1"/>
    <col min="2565" max="2565" width="22.5703125" style="104" bestFit="1" customWidth="1"/>
    <col min="2566" max="2566" width="0" style="104" hidden="1" customWidth="1"/>
    <col min="2567" max="2567" width="63.28515625" style="104" customWidth="1"/>
    <col min="2568" max="2568" width="19.140625" style="104" bestFit="1" customWidth="1"/>
    <col min="2569" max="2569" width="21.42578125" style="104" customWidth="1"/>
    <col min="2570" max="2817" width="11.42578125" style="104"/>
    <col min="2818" max="2818" width="0" style="104" hidden="1" customWidth="1"/>
    <col min="2819" max="2819" width="60.42578125" style="104" customWidth="1"/>
    <col min="2820" max="2820" width="22.7109375" style="104" bestFit="1" customWidth="1"/>
    <col min="2821" max="2821" width="22.5703125" style="104" bestFit="1" customWidth="1"/>
    <col min="2822" max="2822" width="0" style="104" hidden="1" customWidth="1"/>
    <col min="2823" max="2823" width="63.28515625" style="104" customWidth="1"/>
    <col min="2824" max="2824" width="19.140625" style="104" bestFit="1" customWidth="1"/>
    <col min="2825" max="2825" width="21.42578125" style="104" customWidth="1"/>
    <col min="2826" max="3073" width="11.42578125" style="104"/>
    <col min="3074" max="3074" width="0" style="104" hidden="1" customWidth="1"/>
    <col min="3075" max="3075" width="60.42578125" style="104" customWidth="1"/>
    <col min="3076" max="3076" width="22.7109375" style="104" bestFit="1" customWidth="1"/>
    <col min="3077" max="3077" width="22.5703125" style="104" bestFit="1" customWidth="1"/>
    <col min="3078" max="3078" width="0" style="104" hidden="1" customWidth="1"/>
    <col min="3079" max="3079" width="63.28515625" style="104" customWidth="1"/>
    <col min="3080" max="3080" width="19.140625" style="104" bestFit="1" customWidth="1"/>
    <col min="3081" max="3081" width="21.42578125" style="104" customWidth="1"/>
    <col min="3082" max="3329" width="11.42578125" style="104"/>
    <col min="3330" max="3330" width="0" style="104" hidden="1" customWidth="1"/>
    <col min="3331" max="3331" width="60.42578125" style="104" customWidth="1"/>
    <col min="3332" max="3332" width="22.7109375" style="104" bestFit="1" customWidth="1"/>
    <col min="3333" max="3333" width="22.5703125" style="104" bestFit="1" customWidth="1"/>
    <col min="3334" max="3334" width="0" style="104" hidden="1" customWidth="1"/>
    <col min="3335" max="3335" width="63.28515625" style="104" customWidth="1"/>
    <col min="3336" max="3336" width="19.140625" style="104" bestFit="1" customWidth="1"/>
    <col min="3337" max="3337" width="21.42578125" style="104" customWidth="1"/>
    <col min="3338" max="3585" width="11.42578125" style="104"/>
    <col min="3586" max="3586" width="0" style="104" hidden="1" customWidth="1"/>
    <col min="3587" max="3587" width="60.42578125" style="104" customWidth="1"/>
    <col min="3588" max="3588" width="22.7109375" style="104" bestFit="1" customWidth="1"/>
    <col min="3589" max="3589" width="22.5703125" style="104" bestFit="1" customWidth="1"/>
    <col min="3590" max="3590" width="0" style="104" hidden="1" customWidth="1"/>
    <col min="3591" max="3591" width="63.28515625" style="104" customWidth="1"/>
    <col min="3592" max="3592" width="19.140625" style="104" bestFit="1" customWidth="1"/>
    <col min="3593" max="3593" width="21.42578125" style="104" customWidth="1"/>
    <col min="3594" max="3841" width="11.42578125" style="104"/>
    <col min="3842" max="3842" width="0" style="104" hidden="1" customWidth="1"/>
    <col min="3843" max="3843" width="60.42578125" style="104" customWidth="1"/>
    <col min="3844" max="3844" width="22.7109375" style="104" bestFit="1" customWidth="1"/>
    <col min="3845" max="3845" width="22.5703125" style="104" bestFit="1" customWidth="1"/>
    <col min="3846" max="3846" width="0" style="104" hidden="1" customWidth="1"/>
    <col min="3847" max="3847" width="63.28515625" style="104" customWidth="1"/>
    <col min="3848" max="3848" width="19.140625" style="104" bestFit="1" customWidth="1"/>
    <col min="3849" max="3849" width="21.42578125" style="104" customWidth="1"/>
    <col min="3850" max="4097" width="11.42578125" style="104"/>
    <col min="4098" max="4098" width="0" style="104" hidden="1" customWidth="1"/>
    <col min="4099" max="4099" width="60.42578125" style="104" customWidth="1"/>
    <col min="4100" max="4100" width="22.7109375" style="104" bestFit="1" customWidth="1"/>
    <col min="4101" max="4101" width="22.5703125" style="104" bestFit="1" customWidth="1"/>
    <col min="4102" max="4102" width="0" style="104" hidden="1" customWidth="1"/>
    <col min="4103" max="4103" width="63.28515625" style="104" customWidth="1"/>
    <col min="4104" max="4104" width="19.140625" style="104" bestFit="1" customWidth="1"/>
    <col min="4105" max="4105" width="21.42578125" style="104" customWidth="1"/>
    <col min="4106" max="4353" width="11.42578125" style="104"/>
    <col min="4354" max="4354" width="0" style="104" hidden="1" customWidth="1"/>
    <col min="4355" max="4355" width="60.42578125" style="104" customWidth="1"/>
    <col min="4356" max="4356" width="22.7109375" style="104" bestFit="1" customWidth="1"/>
    <col min="4357" max="4357" width="22.5703125" style="104" bestFit="1" customWidth="1"/>
    <col min="4358" max="4358" width="0" style="104" hidden="1" customWidth="1"/>
    <col min="4359" max="4359" width="63.28515625" style="104" customWidth="1"/>
    <col min="4360" max="4360" width="19.140625" style="104" bestFit="1" customWidth="1"/>
    <col min="4361" max="4361" width="21.42578125" style="104" customWidth="1"/>
    <col min="4362" max="4609" width="11.42578125" style="104"/>
    <col min="4610" max="4610" width="0" style="104" hidden="1" customWidth="1"/>
    <col min="4611" max="4611" width="60.42578125" style="104" customWidth="1"/>
    <col min="4612" max="4612" width="22.7109375" style="104" bestFit="1" customWidth="1"/>
    <col min="4613" max="4613" width="22.5703125" style="104" bestFit="1" customWidth="1"/>
    <col min="4614" max="4614" width="0" style="104" hidden="1" customWidth="1"/>
    <col min="4615" max="4615" width="63.28515625" style="104" customWidth="1"/>
    <col min="4616" max="4616" width="19.140625" style="104" bestFit="1" customWidth="1"/>
    <col min="4617" max="4617" width="21.42578125" style="104" customWidth="1"/>
    <col min="4618" max="4865" width="11.42578125" style="104"/>
    <col min="4866" max="4866" width="0" style="104" hidden="1" customWidth="1"/>
    <col min="4867" max="4867" width="60.42578125" style="104" customWidth="1"/>
    <col min="4868" max="4868" width="22.7109375" style="104" bestFit="1" customWidth="1"/>
    <col min="4869" max="4869" width="22.5703125" style="104" bestFit="1" customWidth="1"/>
    <col min="4870" max="4870" width="0" style="104" hidden="1" customWidth="1"/>
    <col min="4871" max="4871" width="63.28515625" style="104" customWidth="1"/>
    <col min="4872" max="4872" width="19.140625" style="104" bestFit="1" customWidth="1"/>
    <col min="4873" max="4873" width="21.42578125" style="104" customWidth="1"/>
    <col min="4874" max="5121" width="11.42578125" style="104"/>
    <col min="5122" max="5122" width="0" style="104" hidden="1" customWidth="1"/>
    <col min="5123" max="5123" width="60.42578125" style="104" customWidth="1"/>
    <col min="5124" max="5124" width="22.7109375" style="104" bestFit="1" customWidth="1"/>
    <col min="5125" max="5125" width="22.5703125" style="104" bestFit="1" customWidth="1"/>
    <col min="5126" max="5126" width="0" style="104" hidden="1" customWidth="1"/>
    <col min="5127" max="5127" width="63.28515625" style="104" customWidth="1"/>
    <col min="5128" max="5128" width="19.140625" style="104" bestFit="1" customWidth="1"/>
    <col min="5129" max="5129" width="21.42578125" style="104" customWidth="1"/>
    <col min="5130" max="5377" width="11.42578125" style="104"/>
    <col min="5378" max="5378" width="0" style="104" hidden="1" customWidth="1"/>
    <col min="5379" max="5379" width="60.42578125" style="104" customWidth="1"/>
    <col min="5380" max="5380" width="22.7109375" style="104" bestFit="1" customWidth="1"/>
    <col min="5381" max="5381" width="22.5703125" style="104" bestFit="1" customWidth="1"/>
    <col min="5382" max="5382" width="0" style="104" hidden="1" customWidth="1"/>
    <col min="5383" max="5383" width="63.28515625" style="104" customWidth="1"/>
    <col min="5384" max="5384" width="19.140625" style="104" bestFit="1" customWidth="1"/>
    <col min="5385" max="5385" width="21.42578125" style="104" customWidth="1"/>
    <col min="5386" max="5633" width="11.42578125" style="104"/>
    <col min="5634" max="5634" width="0" style="104" hidden="1" customWidth="1"/>
    <col min="5635" max="5635" width="60.42578125" style="104" customWidth="1"/>
    <col min="5636" max="5636" width="22.7109375" style="104" bestFit="1" customWidth="1"/>
    <col min="5637" max="5637" width="22.5703125" style="104" bestFit="1" customWidth="1"/>
    <col min="5638" max="5638" width="0" style="104" hidden="1" customWidth="1"/>
    <col min="5639" max="5639" width="63.28515625" style="104" customWidth="1"/>
    <col min="5640" max="5640" width="19.140625" style="104" bestFit="1" customWidth="1"/>
    <col min="5641" max="5641" width="21.42578125" style="104" customWidth="1"/>
    <col min="5642" max="5889" width="11.42578125" style="104"/>
    <col min="5890" max="5890" width="0" style="104" hidden="1" customWidth="1"/>
    <col min="5891" max="5891" width="60.42578125" style="104" customWidth="1"/>
    <col min="5892" max="5892" width="22.7109375" style="104" bestFit="1" customWidth="1"/>
    <col min="5893" max="5893" width="22.5703125" style="104" bestFit="1" customWidth="1"/>
    <col min="5894" max="5894" width="0" style="104" hidden="1" customWidth="1"/>
    <col min="5895" max="5895" width="63.28515625" style="104" customWidth="1"/>
    <col min="5896" max="5896" width="19.140625" style="104" bestFit="1" customWidth="1"/>
    <col min="5897" max="5897" width="21.42578125" style="104" customWidth="1"/>
    <col min="5898" max="6145" width="11.42578125" style="104"/>
    <col min="6146" max="6146" width="0" style="104" hidden="1" customWidth="1"/>
    <col min="6147" max="6147" width="60.42578125" style="104" customWidth="1"/>
    <col min="6148" max="6148" width="22.7109375" style="104" bestFit="1" customWidth="1"/>
    <col min="6149" max="6149" width="22.5703125" style="104" bestFit="1" customWidth="1"/>
    <col min="6150" max="6150" width="0" style="104" hidden="1" customWidth="1"/>
    <col min="6151" max="6151" width="63.28515625" style="104" customWidth="1"/>
    <col min="6152" max="6152" width="19.140625" style="104" bestFit="1" customWidth="1"/>
    <col min="6153" max="6153" width="21.42578125" style="104" customWidth="1"/>
    <col min="6154" max="6401" width="11.42578125" style="104"/>
    <col min="6402" max="6402" width="0" style="104" hidden="1" customWidth="1"/>
    <col min="6403" max="6403" width="60.42578125" style="104" customWidth="1"/>
    <col min="6404" max="6404" width="22.7109375" style="104" bestFit="1" customWidth="1"/>
    <col min="6405" max="6405" width="22.5703125" style="104" bestFit="1" customWidth="1"/>
    <col min="6406" max="6406" width="0" style="104" hidden="1" customWidth="1"/>
    <col min="6407" max="6407" width="63.28515625" style="104" customWidth="1"/>
    <col min="6408" max="6408" width="19.140625" style="104" bestFit="1" customWidth="1"/>
    <col min="6409" max="6409" width="21.42578125" style="104" customWidth="1"/>
    <col min="6410" max="6657" width="11.42578125" style="104"/>
    <col min="6658" max="6658" width="0" style="104" hidden="1" customWidth="1"/>
    <col min="6659" max="6659" width="60.42578125" style="104" customWidth="1"/>
    <col min="6660" max="6660" width="22.7109375" style="104" bestFit="1" customWidth="1"/>
    <col min="6661" max="6661" width="22.5703125" style="104" bestFit="1" customWidth="1"/>
    <col min="6662" max="6662" width="0" style="104" hidden="1" customWidth="1"/>
    <col min="6663" max="6663" width="63.28515625" style="104" customWidth="1"/>
    <col min="6664" max="6664" width="19.140625" style="104" bestFit="1" customWidth="1"/>
    <col min="6665" max="6665" width="21.42578125" style="104" customWidth="1"/>
    <col min="6666" max="6913" width="11.42578125" style="104"/>
    <col min="6914" max="6914" width="0" style="104" hidden="1" customWidth="1"/>
    <col min="6915" max="6915" width="60.42578125" style="104" customWidth="1"/>
    <col min="6916" max="6916" width="22.7109375" style="104" bestFit="1" customWidth="1"/>
    <col min="6917" max="6917" width="22.5703125" style="104" bestFit="1" customWidth="1"/>
    <col min="6918" max="6918" width="0" style="104" hidden="1" customWidth="1"/>
    <col min="6919" max="6919" width="63.28515625" style="104" customWidth="1"/>
    <col min="6920" max="6920" width="19.140625" style="104" bestFit="1" customWidth="1"/>
    <col min="6921" max="6921" width="21.42578125" style="104" customWidth="1"/>
    <col min="6922" max="7169" width="11.42578125" style="104"/>
    <col min="7170" max="7170" width="0" style="104" hidden="1" customWidth="1"/>
    <col min="7171" max="7171" width="60.42578125" style="104" customWidth="1"/>
    <col min="7172" max="7172" width="22.7109375" style="104" bestFit="1" customWidth="1"/>
    <col min="7173" max="7173" width="22.5703125" style="104" bestFit="1" customWidth="1"/>
    <col min="7174" max="7174" width="0" style="104" hidden="1" customWidth="1"/>
    <col min="7175" max="7175" width="63.28515625" style="104" customWidth="1"/>
    <col min="7176" max="7176" width="19.140625" style="104" bestFit="1" customWidth="1"/>
    <col min="7177" max="7177" width="21.42578125" style="104" customWidth="1"/>
    <col min="7178" max="7425" width="11.42578125" style="104"/>
    <col min="7426" max="7426" width="0" style="104" hidden="1" customWidth="1"/>
    <col min="7427" max="7427" width="60.42578125" style="104" customWidth="1"/>
    <col min="7428" max="7428" width="22.7109375" style="104" bestFit="1" customWidth="1"/>
    <col min="7429" max="7429" width="22.5703125" style="104" bestFit="1" customWidth="1"/>
    <col min="7430" max="7430" width="0" style="104" hidden="1" customWidth="1"/>
    <col min="7431" max="7431" width="63.28515625" style="104" customWidth="1"/>
    <col min="7432" max="7432" width="19.140625" style="104" bestFit="1" customWidth="1"/>
    <col min="7433" max="7433" width="21.42578125" style="104" customWidth="1"/>
    <col min="7434" max="7681" width="11.42578125" style="104"/>
    <col min="7682" max="7682" width="0" style="104" hidden="1" customWidth="1"/>
    <col min="7683" max="7683" width="60.42578125" style="104" customWidth="1"/>
    <col min="7684" max="7684" width="22.7109375" style="104" bestFit="1" customWidth="1"/>
    <col min="7685" max="7685" width="22.5703125" style="104" bestFit="1" customWidth="1"/>
    <col min="7686" max="7686" width="0" style="104" hidden="1" customWidth="1"/>
    <col min="7687" max="7687" width="63.28515625" style="104" customWidth="1"/>
    <col min="7688" max="7688" width="19.140625" style="104" bestFit="1" customWidth="1"/>
    <col min="7689" max="7689" width="21.42578125" style="104" customWidth="1"/>
    <col min="7690" max="7937" width="11.42578125" style="104"/>
    <col min="7938" max="7938" width="0" style="104" hidden="1" customWidth="1"/>
    <col min="7939" max="7939" width="60.42578125" style="104" customWidth="1"/>
    <col min="7940" max="7940" width="22.7109375" style="104" bestFit="1" customWidth="1"/>
    <col min="7941" max="7941" width="22.5703125" style="104" bestFit="1" customWidth="1"/>
    <col min="7942" max="7942" width="0" style="104" hidden="1" customWidth="1"/>
    <col min="7943" max="7943" width="63.28515625" style="104" customWidth="1"/>
    <col min="7944" max="7944" width="19.140625" style="104" bestFit="1" customWidth="1"/>
    <col min="7945" max="7945" width="21.42578125" style="104" customWidth="1"/>
    <col min="7946" max="8193" width="11.42578125" style="104"/>
    <col min="8194" max="8194" width="0" style="104" hidden="1" customWidth="1"/>
    <col min="8195" max="8195" width="60.42578125" style="104" customWidth="1"/>
    <col min="8196" max="8196" width="22.7109375" style="104" bestFit="1" customWidth="1"/>
    <col min="8197" max="8197" width="22.5703125" style="104" bestFit="1" customWidth="1"/>
    <col min="8198" max="8198" width="0" style="104" hidden="1" customWidth="1"/>
    <col min="8199" max="8199" width="63.28515625" style="104" customWidth="1"/>
    <col min="8200" max="8200" width="19.140625" style="104" bestFit="1" customWidth="1"/>
    <col min="8201" max="8201" width="21.42578125" style="104" customWidth="1"/>
    <col min="8202" max="8449" width="11.42578125" style="104"/>
    <col min="8450" max="8450" width="0" style="104" hidden="1" customWidth="1"/>
    <col min="8451" max="8451" width="60.42578125" style="104" customWidth="1"/>
    <col min="8452" max="8452" width="22.7109375" style="104" bestFit="1" customWidth="1"/>
    <col min="8453" max="8453" width="22.5703125" style="104" bestFit="1" customWidth="1"/>
    <col min="8454" max="8454" width="0" style="104" hidden="1" customWidth="1"/>
    <col min="8455" max="8455" width="63.28515625" style="104" customWidth="1"/>
    <col min="8456" max="8456" width="19.140625" style="104" bestFit="1" customWidth="1"/>
    <col min="8457" max="8457" width="21.42578125" style="104" customWidth="1"/>
    <col min="8458" max="8705" width="11.42578125" style="104"/>
    <col min="8706" max="8706" width="0" style="104" hidden="1" customWidth="1"/>
    <col min="8707" max="8707" width="60.42578125" style="104" customWidth="1"/>
    <col min="8708" max="8708" width="22.7109375" style="104" bestFit="1" customWidth="1"/>
    <col min="8709" max="8709" width="22.5703125" style="104" bestFit="1" customWidth="1"/>
    <col min="8710" max="8710" width="0" style="104" hidden="1" customWidth="1"/>
    <col min="8711" max="8711" width="63.28515625" style="104" customWidth="1"/>
    <col min="8712" max="8712" width="19.140625" style="104" bestFit="1" customWidth="1"/>
    <col min="8713" max="8713" width="21.42578125" style="104" customWidth="1"/>
    <col min="8714" max="8961" width="11.42578125" style="104"/>
    <col min="8962" max="8962" width="0" style="104" hidden="1" customWidth="1"/>
    <col min="8963" max="8963" width="60.42578125" style="104" customWidth="1"/>
    <col min="8964" max="8964" width="22.7109375" style="104" bestFit="1" customWidth="1"/>
    <col min="8965" max="8965" width="22.5703125" style="104" bestFit="1" customWidth="1"/>
    <col min="8966" max="8966" width="0" style="104" hidden="1" customWidth="1"/>
    <col min="8967" max="8967" width="63.28515625" style="104" customWidth="1"/>
    <col min="8968" max="8968" width="19.140625" style="104" bestFit="1" customWidth="1"/>
    <col min="8969" max="8969" width="21.42578125" style="104" customWidth="1"/>
    <col min="8970" max="9217" width="11.42578125" style="104"/>
    <col min="9218" max="9218" width="0" style="104" hidden="1" customWidth="1"/>
    <col min="9219" max="9219" width="60.42578125" style="104" customWidth="1"/>
    <col min="9220" max="9220" width="22.7109375" style="104" bestFit="1" customWidth="1"/>
    <col min="9221" max="9221" width="22.5703125" style="104" bestFit="1" customWidth="1"/>
    <col min="9222" max="9222" width="0" style="104" hidden="1" customWidth="1"/>
    <col min="9223" max="9223" width="63.28515625" style="104" customWidth="1"/>
    <col min="9224" max="9224" width="19.140625" style="104" bestFit="1" customWidth="1"/>
    <col min="9225" max="9225" width="21.42578125" style="104" customWidth="1"/>
    <col min="9226" max="9473" width="11.42578125" style="104"/>
    <col min="9474" max="9474" width="0" style="104" hidden="1" customWidth="1"/>
    <col min="9475" max="9475" width="60.42578125" style="104" customWidth="1"/>
    <col min="9476" max="9476" width="22.7109375" style="104" bestFit="1" customWidth="1"/>
    <col min="9477" max="9477" width="22.5703125" style="104" bestFit="1" customWidth="1"/>
    <col min="9478" max="9478" width="0" style="104" hidden="1" customWidth="1"/>
    <col min="9479" max="9479" width="63.28515625" style="104" customWidth="1"/>
    <col min="9480" max="9480" width="19.140625" style="104" bestFit="1" customWidth="1"/>
    <col min="9481" max="9481" width="21.42578125" style="104" customWidth="1"/>
    <col min="9482" max="9729" width="11.42578125" style="104"/>
    <col min="9730" max="9730" width="0" style="104" hidden="1" customWidth="1"/>
    <col min="9731" max="9731" width="60.42578125" style="104" customWidth="1"/>
    <col min="9732" max="9732" width="22.7109375" style="104" bestFit="1" customWidth="1"/>
    <col min="9733" max="9733" width="22.5703125" style="104" bestFit="1" customWidth="1"/>
    <col min="9734" max="9734" width="0" style="104" hidden="1" customWidth="1"/>
    <col min="9735" max="9735" width="63.28515625" style="104" customWidth="1"/>
    <col min="9736" max="9736" width="19.140625" style="104" bestFit="1" customWidth="1"/>
    <col min="9737" max="9737" width="21.42578125" style="104" customWidth="1"/>
    <col min="9738" max="9985" width="11.42578125" style="104"/>
    <col min="9986" max="9986" width="0" style="104" hidden="1" customWidth="1"/>
    <col min="9987" max="9987" width="60.42578125" style="104" customWidth="1"/>
    <col min="9988" max="9988" width="22.7109375" style="104" bestFit="1" customWidth="1"/>
    <col min="9989" max="9989" width="22.5703125" style="104" bestFit="1" customWidth="1"/>
    <col min="9990" max="9990" width="0" style="104" hidden="1" customWidth="1"/>
    <col min="9991" max="9991" width="63.28515625" style="104" customWidth="1"/>
    <col min="9992" max="9992" width="19.140625" style="104" bestFit="1" customWidth="1"/>
    <col min="9993" max="9993" width="21.42578125" style="104" customWidth="1"/>
    <col min="9994" max="10241" width="11.42578125" style="104"/>
    <col min="10242" max="10242" width="0" style="104" hidden="1" customWidth="1"/>
    <col min="10243" max="10243" width="60.42578125" style="104" customWidth="1"/>
    <col min="10244" max="10244" width="22.7109375" style="104" bestFit="1" customWidth="1"/>
    <col min="10245" max="10245" width="22.5703125" style="104" bestFit="1" customWidth="1"/>
    <col min="10246" max="10246" width="0" style="104" hidden="1" customWidth="1"/>
    <col min="10247" max="10247" width="63.28515625" style="104" customWidth="1"/>
    <col min="10248" max="10248" width="19.140625" style="104" bestFit="1" customWidth="1"/>
    <col min="10249" max="10249" width="21.42578125" style="104" customWidth="1"/>
    <col min="10250" max="10497" width="11.42578125" style="104"/>
    <col min="10498" max="10498" width="0" style="104" hidden="1" customWidth="1"/>
    <col min="10499" max="10499" width="60.42578125" style="104" customWidth="1"/>
    <col min="10500" max="10500" width="22.7109375" style="104" bestFit="1" customWidth="1"/>
    <col min="10501" max="10501" width="22.5703125" style="104" bestFit="1" customWidth="1"/>
    <col min="10502" max="10502" width="0" style="104" hidden="1" customWidth="1"/>
    <col min="10503" max="10503" width="63.28515625" style="104" customWidth="1"/>
    <col min="10504" max="10504" width="19.140625" style="104" bestFit="1" customWidth="1"/>
    <col min="10505" max="10505" width="21.42578125" style="104" customWidth="1"/>
    <col min="10506" max="10753" width="11.42578125" style="104"/>
    <col min="10754" max="10754" width="0" style="104" hidden="1" customWidth="1"/>
    <col min="10755" max="10755" width="60.42578125" style="104" customWidth="1"/>
    <col min="10756" max="10756" width="22.7109375" style="104" bestFit="1" customWidth="1"/>
    <col min="10757" max="10757" width="22.5703125" style="104" bestFit="1" customWidth="1"/>
    <col min="10758" max="10758" width="0" style="104" hidden="1" customWidth="1"/>
    <col min="10759" max="10759" width="63.28515625" style="104" customWidth="1"/>
    <col min="10760" max="10760" width="19.140625" style="104" bestFit="1" customWidth="1"/>
    <col min="10761" max="10761" width="21.42578125" style="104" customWidth="1"/>
    <col min="10762" max="11009" width="11.42578125" style="104"/>
    <col min="11010" max="11010" width="0" style="104" hidden="1" customWidth="1"/>
    <col min="11011" max="11011" width="60.42578125" style="104" customWidth="1"/>
    <col min="11012" max="11012" width="22.7109375" style="104" bestFit="1" customWidth="1"/>
    <col min="11013" max="11013" width="22.5703125" style="104" bestFit="1" customWidth="1"/>
    <col min="11014" max="11014" width="0" style="104" hidden="1" customWidth="1"/>
    <col min="11015" max="11015" width="63.28515625" style="104" customWidth="1"/>
    <col min="11016" max="11016" width="19.140625" style="104" bestFit="1" customWidth="1"/>
    <col min="11017" max="11017" width="21.42578125" style="104" customWidth="1"/>
    <col min="11018" max="11265" width="11.42578125" style="104"/>
    <col min="11266" max="11266" width="0" style="104" hidden="1" customWidth="1"/>
    <col min="11267" max="11267" width="60.42578125" style="104" customWidth="1"/>
    <col min="11268" max="11268" width="22.7109375" style="104" bestFit="1" customWidth="1"/>
    <col min="11269" max="11269" width="22.5703125" style="104" bestFit="1" customWidth="1"/>
    <col min="11270" max="11270" width="0" style="104" hidden="1" customWidth="1"/>
    <col min="11271" max="11271" width="63.28515625" style="104" customWidth="1"/>
    <col min="11272" max="11272" width="19.140625" style="104" bestFit="1" customWidth="1"/>
    <col min="11273" max="11273" width="21.42578125" style="104" customWidth="1"/>
    <col min="11274" max="11521" width="11.42578125" style="104"/>
    <col min="11522" max="11522" width="0" style="104" hidden="1" customWidth="1"/>
    <col min="11523" max="11523" width="60.42578125" style="104" customWidth="1"/>
    <col min="11524" max="11524" width="22.7109375" style="104" bestFit="1" customWidth="1"/>
    <col min="11525" max="11525" width="22.5703125" style="104" bestFit="1" customWidth="1"/>
    <col min="11526" max="11526" width="0" style="104" hidden="1" customWidth="1"/>
    <col min="11527" max="11527" width="63.28515625" style="104" customWidth="1"/>
    <col min="11528" max="11528" width="19.140625" style="104" bestFit="1" customWidth="1"/>
    <col min="11529" max="11529" width="21.42578125" style="104" customWidth="1"/>
    <col min="11530" max="11777" width="11.42578125" style="104"/>
    <col min="11778" max="11778" width="0" style="104" hidden="1" customWidth="1"/>
    <col min="11779" max="11779" width="60.42578125" style="104" customWidth="1"/>
    <col min="11780" max="11780" width="22.7109375" style="104" bestFit="1" customWidth="1"/>
    <col min="11781" max="11781" width="22.5703125" style="104" bestFit="1" customWidth="1"/>
    <col min="11782" max="11782" width="0" style="104" hidden="1" customWidth="1"/>
    <col min="11783" max="11783" width="63.28515625" style="104" customWidth="1"/>
    <col min="11784" max="11784" width="19.140625" style="104" bestFit="1" customWidth="1"/>
    <col min="11785" max="11785" width="21.42578125" style="104" customWidth="1"/>
    <col min="11786" max="12033" width="11.42578125" style="104"/>
    <col min="12034" max="12034" width="0" style="104" hidden="1" customWidth="1"/>
    <col min="12035" max="12035" width="60.42578125" style="104" customWidth="1"/>
    <col min="12036" max="12036" width="22.7109375" style="104" bestFit="1" customWidth="1"/>
    <col min="12037" max="12037" width="22.5703125" style="104" bestFit="1" customWidth="1"/>
    <col min="12038" max="12038" width="0" style="104" hidden="1" customWidth="1"/>
    <col min="12039" max="12039" width="63.28515625" style="104" customWidth="1"/>
    <col min="12040" max="12040" width="19.140625" style="104" bestFit="1" customWidth="1"/>
    <col min="12041" max="12041" width="21.42578125" style="104" customWidth="1"/>
    <col min="12042" max="12289" width="11.42578125" style="104"/>
    <col min="12290" max="12290" width="0" style="104" hidden="1" customWidth="1"/>
    <col min="12291" max="12291" width="60.42578125" style="104" customWidth="1"/>
    <col min="12292" max="12292" width="22.7109375" style="104" bestFit="1" customWidth="1"/>
    <col min="12293" max="12293" width="22.5703125" style="104" bestFit="1" customWidth="1"/>
    <col min="12294" max="12294" width="0" style="104" hidden="1" customWidth="1"/>
    <col min="12295" max="12295" width="63.28515625" style="104" customWidth="1"/>
    <col min="12296" max="12296" width="19.140625" style="104" bestFit="1" customWidth="1"/>
    <col min="12297" max="12297" width="21.42578125" style="104" customWidth="1"/>
    <col min="12298" max="12545" width="11.42578125" style="104"/>
    <col min="12546" max="12546" width="0" style="104" hidden="1" customWidth="1"/>
    <col min="12547" max="12547" width="60.42578125" style="104" customWidth="1"/>
    <col min="12548" max="12548" width="22.7109375" style="104" bestFit="1" customWidth="1"/>
    <col min="12549" max="12549" width="22.5703125" style="104" bestFit="1" customWidth="1"/>
    <col min="12550" max="12550" width="0" style="104" hidden="1" customWidth="1"/>
    <col min="12551" max="12551" width="63.28515625" style="104" customWidth="1"/>
    <col min="12552" max="12552" width="19.140625" style="104" bestFit="1" customWidth="1"/>
    <col min="12553" max="12553" width="21.42578125" style="104" customWidth="1"/>
    <col min="12554" max="12801" width="11.42578125" style="104"/>
    <col min="12802" max="12802" width="0" style="104" hidden="1" customWidth="1"/>
    <col min="12803" max="12803" width="60.42578125" style="104" customWidth="1"/>
    <col min="12804" max="12804" width="22.7109375" style="104" bestFit="1" customWidth="1"/>
    <col min="12805" max="12805" width="22.5703125" style="104" bestFit="1" customWidth="1"/>
    <col min="12806" max="12806" width="0" style="104" hidden="1" customWidth="1"/>
    <col min="12807" max="12807" width="63.28515625" style="104" customWidth="1"/>
    <col min="12808" max="12808" width="19.140625" style="104" bestFit="1" customWidth="1"/>
    <col min="12809" max="12809" width="21.42578125" style="104" customWidth="1"/>
    <col min="12810" max="13057" width="11.42578125" style="104"/>
    <col min="13058" max="13058" width="0" style="104" hidden="1" customWidth="1"/>
    <col min="13059" max="13059" width="60.42578125" style="104" customWidth="1"/>
    <col min="13060" max="13060" width="22.7109375" style="104" bestFit="1" customWidth="1"/>
    <col min="13061" max="13061" width="22.5703125" style="104" bestFit="1" customWidth="1"/>
    <col min="13062" max="13062" width="0" style="104" hidden="1" customWidth="1"/>
    <col min="13063" max="13063" width="63.28515625" style="104" customWidth="1"/>
    <col min="13064" max="13064" width="19.140625" style="104" bestFit="1" customWidth="1"/>
    <col min="13065" max="13065" width="21.42578125" style="104" customWidth="1"/>
    <col min="13066" max="13313" width="11.42578125" style="104"/>
    <col min="13314" max="13314" width="0" style="104" hidden="1" customWidth="1"/>
    <col min="13315" max="13315" width="60.42578125" style="104" customWidth="1"/>
    <col min="13316" max="13316" width="22.7109375" style="104" bestFit="1" customWidth="1"/>
    <col min="13317" max="13317" width="22.5703125" style="104" bestFit="1" customWidth="1"/>
    <col min="13318" max="13318" width="0" style="104" hidden="1" customWidth="1"/>
    <col min="13319" max="13319" width="63.28515625" style="104" customWidth="1"/>
    <col min="13320" max="13320" width="19.140625" style="104" bestFit="1" customWidth="1"/>
    <col min="13321" max="13321" width="21.42578125" style="104" customWidth="1"/>
    <col min="13322" max="13569" width="11.42578125" style="104"/>
    <col min="13570" max="13570" width="0" style="104" hidden="1" customWidth="1"/>
    <col min="13571" max="13571" width="60.42578125" style="104" customWidth="1"/>
    <col min="13572" max="13572" width="22.7109375" style="104" bestFit="1" customWidth="1"/>
    <col min="13573" max="13573" width="22.5703125" style="104" bestFit="1" customWidth="1"/>
    <col min="13574" max="13574" width="0" style="104" hidden="1" customWidth="1"/>
    <col min="13575" max="13575" width="63.28515625" style="104" customWidth="1"/>
    <col min="13576" max="13576" width="19.140625" style="104" bestFit="1" customWidth="1"/>
    <col min="13577" max="13577" width="21.42578125" style="104" customWidth="1"/>
    <col min="13578" max="13825" width="11.42578125" style="104"/>
    <col min="13826" max="13826" width="0" style="104" hidden="1" customWidth="1"/>
    <col min="13827" max="13827" width="60.42578125" style="104" customWidth="1"/>
    <col min="13828" max="13828" width="22.7109375" style="104" bestFit="1" customWidth="1"/>
    <col min="13829" max="13829" width="22.5703125" style="104" bestFit="1" customWidth="1"/>
    <col min="13830" max="13830" width="0" style="104" hidden="1" customWidth="1"/>
    <col min="13831" max="13831" width="63.28515625" style="104" customWidth="1"/>
    <col min="13832" max="13832" width="19.140625" style="104" bestFit="1" customWidth="1"/>
    <col min="13833" max="13833" width="21.42578125" style="104" customWidth="1"/>
    <col min="13834" max="14081" width="11.42578125" style="104"/>
    <col min="14082" max="14082" width="0" style="104" hidden="1" customWidth="1"/>
    <col min="14083" max="14083" width="60.42578125" style="104" customWidth="1"/>
    <col min="14084" max="14084" width="22.7109375" style="104" bestFit="1" customWidth="1"/>
    <col min="14085" max="14085" width="22.5703125" style="104" bestFit="1" customWidth="1"/>
    <col min="14086" max="14086" width="0" style="104" hidden="1" customWidth="1"/>
    <col min="14087" max="14087" width="63.28515625" style="104" customWidth="1"/>
    <col min="14088" max="14088" width="19.140625" style="104" bestFit="1" customWidth="1"/>
    <col min="14089" max="14089" width="21.42578125" style="104" customWidth="1"/>
    <col min="14090" max="14337" width="11.42578125" style="104"/>
    <col min="14338" max="14338" width="0" style="104" hidden="1" customWidth="1"/>
    <col min="14339" max="14339" width="60.42578125" style="104" customWidth="1"/>
    <col min="14340" max="14340" width="22.7109375" style="104" bestFit="1" customWidth="1"/>
    <col min="14341" max="14341" width="22.5703125" style="104" bestFit="1" customWidth="1"/>
    <col min="14342" max="14342" width="0" style="104" hidden="1" customWidth="1"/>
    <col min="14343" max="14343" width="63.28515625" style="104" customWidth="1"/>
    <col min="14344" max="14344" width="19.140625" style="104" bestFit="1" customWidth="1"/>
    <col min="14345" max="14345" width="21.42578125" style="104" customWidth="1"/>
    <col min="14346" max="14593" width="11.42578125" style="104"/>
    <col min="14594" max="14594" width="0" style="104" hidden="1" customWidth="1"/>
    <col min="14595" max="14595" width="60.42578125" style="104" customWidth="1"/>
    <col min="14596" max="14596" width="22.7109375" style="104" bestFit="1" customWidth="1"/>
    <col min="14597" max="14597" width="22.5703125" style="104" bestFit="1" customWidth="1"/>
    <col min="14598" max="14598" width="0" style="104" hidden="1" customWidth="1"/>
    <col min="14599" max="14599" width="63.28515625" style="104" customWidth="1"/>
    <col min="14600" max="14600" width="19.140625" style="104" bestFit="1" customWidth="1"/>
    <col min="14601" max="14601" width="21.42578125" style="104" customWidth="1"/>
    <col min="14602" max="14849" width="11.42578125" style="104"/>
    <col min="14850" max="14850" width="0" style="104" hidden="1" customWidth="1"/>
    <col min="14851" max="14851" width="60.42578125" style="104" customWidth="1"/>
    <col min="14852" max="14852" width="22.7109375" style="104" bestFit="1" customWidth="1"/>
    <col min="14853" max="14853" width="22.5703125" style="104" bestFit="1" customWidth="1"/>
    <col min="14854" max="14854" width="0" style="104" hidden="1" customWidth="1"/>
    <col min="14855" max="14855" width="63.28515625" style="104" customWidth="1"/>
    <col min="14856" max="14856" width="19.140625" style="104" bestFit="1" customWidth="1"/>
    <col min="14857" max="14857" width="21.42578125" style="104" customWidth="1"/>
    <col min="14858" max="15105" width="11.42578125" style="104"/>
    <col min="15106" max="15106" width="0" style="104" hidden="1" customWidth="1"/>
    <col min="15107" max="15107" width="60.42578125" style="104" customWidth="1"/>
    <col min="15108" max="15108" width="22.7109375" style="104" bestFit="1" customWidth="1"/>
    <col min="15109" max="15109" width="22.5703125" style="104" bestFit="1" customWidth="1"/>
    <col min="15110" max="15110" width="0" style="104" hidden="1" customWidth="1"/>
    <col min="15111" max="15111" width="63.28515625" style="104" customWidth="1"/>
    <col min="15112" max="15112" width="19.140625" style="104" bestFit="1" customWidth="1"/>
    <col min="15113" max="15113" width="21.42578125" style="104" customWidth="1"/>
    <col min="15114" max="15361" width="11.42578125" style="104"/>
    <col min="15362" max="15362" width="0" style="104" hidden="1" customWidth="1"/>
    <col min="15363" max="15363" width="60.42578125" style="104" customWidth="1"/>
    <col min="15364" max="15364" width="22.7109375" style="104" bestFit="1" customWidth="1"/>
    <col min="15365" max="15365" width="22.5703125" style="104" bestFit="1" customWidth="1"/>
    <col min="15366" max="15366" width="0" style="104" hidden="1" customWidth="1"/>
    <col min="15367" max="15367" width="63.28515625" style="104" customWidth="1"/>
    <col min="15368" max="15368" width="19.140625" style="104" bestFit="1" customWidth="1"/>
    <col min="15369" max="15369" width="21.42578125" style="104" customWidth="1"/>
    <col min="15370" max="15617" width="11.42578125" style="104"/>
    <col min="15618" max="15618" width="0" style="104" hidden="1" customWidth="1"/>
    <col min="15619" max="15619" width="60.42578125" style="104" customWidth="1"/>
    <col min="15620" max="15620" width="22.7109375" style="104" bestFit="1" customWidth="1"/>
    <col min="15621" max="15621" width="22.5703125" style="104" bestFit="1" customWidth="1"/>
    <col min="15622" max="15622" width="0" style="104" hidden="1" customWidth="1"/>
    <col min="15623" max="15623" width="63.28515625" style="104" customWidth="1"/>
    <col min="15624" max="15624" width="19.140625" style="104" bestFit="1" customWidth="1"/>
    <col min="15625" max="15625" width="21.42578125" style="104" customWidth="1"/>
    <col min="15626" max="15873" width="11.42578125" style="104"/>
    <col min="15874" max="15874" width="0" style="104" hidden="1" customWidth="1"/>
    <col min="15875" max="15875" width="60.42578125" style="104" customWidth="1"/>
    <col min="15876" max="15876" width="22.7109375" style="104" bestFit="1" customWidth="1"/>
    <col min="15877" max="15877" width="22.5703125" style="104" bestFit="1" customWidth="1"/>
    <col min="15878" max="15878" width="0" style="104" hidden="1" customWidth="1"/>
    <col min="15879" max="15879" width="63.28515625" style="104" customWidth="1"/>
    <col min="15880" max="15880" width="19.140625" style="104" bestFit="1" customWidth="1"/>
    <col min="15881" max="15881" width="21.42578125" style="104" customWidth="1"/>
    <col min="15882" max="16129" width="11.42578125" style="104"/>
    <col min="16130" max="16130" width="0" style="104" hidden="1" customWidth="1"/>
    <col min="16131" max="16131" width="60.42578125" style="104" customWidth="1"/>
    <col min="16132" max="16132" width="22.7109375" style="104" bestFit="1" customWidth="1"/>
    <col min="16133" max="16133" width="22.5703125" style="104" bestFit="1" customWidth="1"/>
    <col min="16134" max="16134" width="0" style="104" hidden="1" customWidth="1"/>
    <col min="16135" max="16135" width="63.28515625" style="104" customWidth="1"/>
    <col min="16136" max="16136" width="19.140625" style="104" bestFit="1" customWidth="1"/>
    <col min="16137" max="16137" width="21.42578125" style="104" customWidth="1"/>
    <col min="16138" max="16384" width="11.42578125" style="104"/>
  </cols>
  <sheetData>
    <row r="1" spans="2:9" ht="13.5" thickBot="1" x14ac:dyDescent="0.25"/>
    <row r="2" spans="2:9" x14ac:dyDescent="0.2">
      <c r="C2" s="240" t="s">
        <v>190</v>
      </c>
      <c r="D2" s="241"/>
      <c r="E2" s="241"/>
      <c r="F2" s="241"/>
      <c r="G2" s="241"/>
      <c r="H2" s="241"/>
      <c r="I2" s="242"/>
    </row>
    <row r="3" spans="2:9" x14ac:dyDescent="0.2">
      <c r="C3" s="243" t="s">
        <v>191</v>
      </c>
      <c r="D3" s="244"/>
      <c r="E3" s="244"/>
      <c r="F3" s="244"/>
      <c r="G3" s="244"/>
      <c r="H3" s="244"/>
      <c r="I3" s="245"/>
    </row>
    <row r="4" spans="2:9" x14ac:dyDescent="0.2">
      <c r="C4" s="243" t="s">
        <v>192</v>
      </c>
      <c r="D4" s="244"/>
      <c r="E4" s="244"/>
      <c r="F4" s="244"/>
      <c r="G4" s="244"/>
      <c r="H4" s="244"/>
      <c r="I4" s="245"/>
    </row>
    <row r="5" spans="2:9" ht="13.5" thickBot="1" x14ac:dyDescent="0.25">
      <c r="C5" s="246" t="s">
        <v>2</v>
      </c>
      <c r="D5" s="247"/>
      <c r="E5" s="247"/>
      <c r="F5" s="247"/>
      <c r="G5" s="247"/>
      <c r="H5" s="247"/>
      <c r="I5" s="248"/>
    </row>
    <row r="6" spans="2:9" ht="26.25" thickBot="1" x14ac:dyDescent="0.25">
      <c r="C6" s="106" t="s">
        <v>3</v>
      </c>
      <c r="D6" s="107" t="s">
        <v>193</v>
      </c>
      <c r="E6" s="107" t="s">
        <v>194</v>
      </c>
      <c r="F6" s="107"/>
      <c r="G6" s="108" t="s">
        <v>3</v>
      </c>
      <c r="H6" s="107" t="s">
        <v>193</v>
      </c>
      <c r="I6" s="107" t="s">
        <v>194</v>
      </c>
    </row>
    <row r="7" spans="2:9" x14ac:dyDescent="0.2">
      <c r="C7" s="109" t="s">
        <v>195</v>
      </c>
      <c r="D7" s="110"/>
      <c r="E7" s="110"/>
      <c r="F7" s="110"/>
      <c r="G7" s="111" t="s">
        <v>196</v>
      </c>
      <c r="H7" s="110"/>
      <c r="I7" s="110"/>
    </row>
    <row r="8" spans="2:9" x14ac:dyDescent="0.2">
      <c r="C8" s="109" t="s">
        <v>197</v>
      </c>
      <c r="D8" s="112"/>
      <c r="E8" s="112"/>
      <c r="F8" s="112"/>
      <c r="G8" s="111" t="s">
        <v>198</v>
      </c>
      <c r="H8" s="112"/>
      <c r="I8" s="112"/>
    </row>
    <row r="9" spans="2:9" x14ac:dyDescent="0.2">
      <c r="C9" s="113" t="s">
        <v>199</v>
      </c>
      <c r="D9" s="114">
        <f>SUM(D10:D16)</f>
        <v>539411064.88999999</v>
      </c>
      <c r="E9" s="114">
        <f>SUM(E10:E16)</f>
        <v>313393458.52999997</v>
      </c>
      <c r="F9" s="114"/>
      <c r="G9" s="115" t="s">
        <v>200</v>
      </c>
      <c r="H9" s="116">
        <f>SUM(H10:H22)</f>
        <v>19013453.34</v>
      </c>
      <c r="I9" s="116">
        <f>SUM(I10:I22)</f>
        <v>56974719.699999996</v>
      </c>
    </row>
    <row r="10" spans="2:9" ht="15" x14ac:dyDescent="0.25">
      <c r="B10" t="s">
        <v>201</v>
      </c>
      <c r="C10" s="117" t="s">
        <v>202</v>
      </c>
      <c r="D10" s="118">
        <v>56000</v>
      </c>
      <c r="E10" s="118">
        <v>128000</v>
      </c>
      <c r="F10" s="119" t="s">
        <v>203</v>
      </c>
      <c r="G10" s="120" t="s">
        <v>204</v>
      </c>
      <c r="H10" s="118">
        <v>19709.169999999998</v>
      </c>
      <c r="I10" s="118">
        <v>3736666.67</v>
      </c>
    </row>
    <row r="11" spans="2:9" ht="15" x14ac:dyDescent="0.25">
      <c r="B11" t="s">
        <v>205</v>
      </c>
      <c r="C11" s="117" t="s">
        <v>206</v>
      </c>
      <c r="D11" s="118">
        <v>22647739.280000001</v>
      </c>
      <c r="E11" s="118">
        <v>24675458.030000001</v>
      </c>
      <c r="F11" s="119" t="s">
        <v>207</v>
      </c>
      <c r="G11" s="120" t="s">
        <v>208</v>
      </c>
      <c r="H11" s="118">
        <v>9428556.7599999998</v>
      </c>
      <c r="I11" s="118">
        <v>35953213.049999997</v>
      </c>
    </row>
    <row r="12" spans="2:9" ht="15" x14ac:dyDescent="0.25">
      <c r="C12" s="117" t="s">
        <v>209</v>
      </c>
      <c r="D12" s="118">
        <v>0</v>
      </c>
      <c r="E12" s="118">
        <v>0</v>
      </c>
      <c r="F12" s="119" t="s">
        <v>210</v>
      </c>
      <c r="G12" s="120" t="s">
        <v>211</v>
      </c>
      <c r="H12" s="118">
        <v>0</v>
      </c>
      <c r="I12" s="118">
        <v>0</v>
      </c>
    </row>
    <row r="13" spans="2:9" ht="15" x14ac:dyDescent="0.25">
      <c r="B13" t="s">
        <v>212</v>
      </c>
      <c r="C13" s="117" t="s">
        <v>213</v>
      </c>
      <c r="D13" s="118">
        <v>516707325.61000001</v>
      </c>
      <c r="E13" s="118">
        <v>288590000</v>
      </c>
      <c r="F13" s="119"/>
      <c r="G13" s="120" t="s">
        <v>214</v>
      </c>
      <c r="H13" s="118">
        <v>0</v>
      </c>
      <c r="I13" s="118">
        <v>0</v>
      </c>
    </row>
    <row r="14" spans="2:9" ht="15" x14ac:dyDescent="0.25">
      <c r="C14" s="117" t="s">
        <v>215</v>
      </c>
      <c r="D14" s="118">
        <v>0</v>
      </c>
      <c r="E14" s="118">
        <v>0</v>
      </c>
      <c r="F14" s="119" t="s">
        <v>216</v>
      </c>
      <c r="G14" s="120" t="s">
        <v>217</v>
      </c>
      <c r="H14" s="118">
        <v>218500</v>
      </c>
      <c r="I14" s="118">
        <v>108000</v>
      </c>
    </row>
    <row r="15" spans="2:9" ht="25.5" x14ac:dyDescent="0.25">
      <c r="C15" s="117" t="s">
        <v>218</v>
      </c>
      <c r="D15" s="118">
        <v>0</v>
      </c>
      <c r="E15" s="118">
        <v>0</v>
      </c>
      <c r="F15" s="119" t="s">
        <v>219</v>
      </c>
      <c r="G15" s="120" t="s">
        <v>220</v>
      </c>
      <c r="H15" s="118">
        <v>0</v>
      </c>
      <c r="I15" s="118">
        <v>0</v>
      </c>
    </row>
    <row r="16" spans="2:9" ht="15" x14ac:dyDescent="0.25">
      <c r="C16" s="117" t="s">
        <v>221</v>
      </c>
      <c r="D16" s="118">
        <v>0</v>
      </c>
      <c r="E16" s="118">
        <v>0.5</v>
      </c>
      <c r="F16" s="119" t="s">
        <v>222</v>
      </c>
      <c r="G16" s="120" t="s">
        <v>223</v>
      </c>
      <c r="H16" s="118">
        <v>7136141.8799999999</v>
      </c>
      <c r="I16" s="118">
        <v>1048367.68</v>
      </c>
    </row>
    <row r="17" spans="2:9" ht="36" customHeight="1" x14ac:dyDescent="0.25">
      <c r="C17" s="113" t="s">
        <v>224</v>
      </c>
      <c r="D17" s="114">
        <f>SUM(D18:D24)</f>
        <v>3888500.68</v>
      </c>
      <c r="E17" s="114">
        <f>SUM(E18:E24)</f>
        <v>1684686.6</v>
      </c>
      <c r="F17" s="119" t="s">
        <v>225</v>
      </c>
      <c r="G17" s="120" t="s">
        <v>226</v>
      </c>
      <c r="H17" s="118">
        <v>61850.42</v>
      </c>
      <c r="I17" s="118">
        <v>52753.8</v>
      </c>
    </row>
    <row r="18" spans="2:9" ht="15" x14ac:dyDescent="0.25">
      <c r="C18" s="117" t="s">
        <v>227</v>
      </c>
      <c r="D18" s="118">
        <v>0</v>
      </c>
      <c r="E18" s="118">
        <v>0</v>
      </c>
      <c r="F18" s="119" t="s">
        <v>228</v>
      </c>
      <c r="G18" s="120" t="s">
        <v>229</v>
      </c>
      <c r="H18" s="118">
        <v>2148695.11</v>
      </c>
      <c r="I18" s="118">
        <v>16075718.5</v>
      </c>
    </row>
    <row r="19" spans="2:9" ht="15" x14ac:dyDescent="0.25">
      <c r="B19" t="s">
        <v>230</v>
      </c>
      <c r="C19" s="117" t="s">
        <v>231</v>
      </c>
      <c r="D19" s="118">
        <v>0</v>
      </c>
      <c r="E19" s="118">
        <v>0</v>
      </c>
      <c r="F19" s="118"/>
      <c r="G19" s="115" t="s">
        <v>232</v>
      </c>
      <c r="H19" s="116">
        <f>SUM(H20:H22)</f>
        <v>0</v>
      </c>
      <c r="I19" s="116">
        <f>SUM(I20:I22)</f>
        <v>0</v>
      </c>
    </row>
    <row r="20" spans="2:9" ht="15" x14ac:dyDescent="0.25">
      <c r="B20" t="s">
        <v>233</v>
      </c>
      <c r="C20" s="117" t="s">
        <v>234</v>
      </c>
      <c r="D20" s="118">
        <v>1632114.37</v>
      </c>
      <c r="E20" s="118">
        <v>1674686.6</v>
      </c>
      <c r="F20" s="118"/>
      <c r="G20" s="120" t="s">
        <v>235</v>
      </c>
      <c r="H20" s="118">
        <v>0</v>
      </c>
      <c r="I20" s="118">
        <v>0</v>
      </c>
    </row>
    <row r="21" spans="2:9" ht="15" x14ac:dyDescent="0.25">
      <c r="B21" t="s">
        <v>236</v>
      </c>
      <c r="C21" s="117" t="s">
        <v>237</v>
      </c>
      <c r="D21" s="118">
        <v>2221386.31</v>
      </c>
      <c r="E21" s="118">
        <v>0</v>
      </c>
      <c r="F21" s="118"/>
      <c r="G21" s="121" t="s">
        <v>238</v>
      </c>
      <c r="H21" s="118">
        <v>0</v>
      </c>
      <c r="I21" s="118">
        <v>0</v>
      </c>
    </row>
    <row r="22" spans="2:9" ht="15" x14ac:dyDescent="0.25">
      <c r="B22" t="s">
        <v>239</v>
      </c>
      <c r="C22" s="117" t="s">
        <v>240</v>
      </c>
      <c r="D22" s="118">
        <v>35000</v>
      </c>
      <c r="E22" s="118">
        <v>10000</v>
      </c>
      <c r="F22" s="118"/>
      <c r="G22" s="120" t="s">
        <v>241</v>
      </c>
      <c r="H22" s="118">
        <v>0</v>
      </c>
      <c r="I22" s="118">
        <v>0</v>
      </c>
    </row>
    <row r="23" spans="2:9" x14ac:dyDescent="0.2">
      <c r="C23" s="117" t="s">
        <v>242</v>
      </c>
      <c r="D23" s="118">
        <v>0</v>
      </c>
      <c r="E23" s="118">
        <v>0</v>
      </c>
      <c r="F23" s="118"/>
      <c r="G23" s="115" t="s">
        <v>243</v>
      </c>
      <c r="H23" s="116">
        <f>SUM(H24:H25)</f>
        <v>7818180</v>
      </c>
      <c r="I23" s="116">
        <f>SUM(I24:I25)</f>
        <v>7818180</v>
      </c>
    </row>
    <row r="24" spans="2:9" ht="15" x14ac:dyDescent="0.25">
      <c r="B24" t="s">
        <v>244</v>
      </c>
      <c r="C24" s="117" t="s">
        <v>245</v>
      </c>
      <c r="D24" s="118">
        <v>0</v>
      </c>
      <c r="E24" s="118">
        <v>0</v>
      </c>
      <c r="F24" s="118"/>
      <c r="G24" s="120" t="s">
        <v>246</v>
      </c>
      <c r="H24" s="118">
        <v>7818180</v>
      </c>
      <c r="I24" s="118">
        <v>7818180</v>
      </c>
    </row>
    <row r="25" spans="2:9" ht="15" x14ac:dyDescent="0.25">
      <c r="B25">
        <v>0</v>
      </c>
      <c r="C25" s="113" t="s">
        <v>247</v>
      </c>
      <c r="D25" s="114">
        <f>SUM(D26:D30)</f>
        <v>1305136.18</v>
      </c>
      <c r="E25" s="114">
        <f>SUM(E26:E30)</f>
        <v>408526.83</v>
      </c>
      <c r="F25" s="114"/>
      <c r="G25" s="120" t="s">
        <v>248</v>
      </c>
      <c r="H25" s="118">
        <v>0</v>
      </c>
      <c r="I25" s="118">
        <v>0</v>
      </c>
    </row>
    <row r="26" spans="2:9" ht="25.5" x14ac:dyDescent="0.2">
      <c r="C26" s="117" t="s">
        <v>249</v>
      </c>
      <c r="D26" s="118">
        <v>0</v>
      </c>
      <c r="E26" s="118">
        <v>0</v>
      </c>
      <c r="F26" s="118"/>
      <c r="G26" s="115" t="s">
        <v>250</v>
      </c>
      <c r="H26" s="118">
        <v>0</v>
      </c>
      <c r="I26" s="118">
        <v>0</v>
      </c>
    </row>
    <row r="27" spans="2:9" ht="25.5" x14ac:dyDescent="0.2">
      <c r="C27" s="117" t="s">
        <v>251</v>
      </c>
      <c r="D27" s="118">
        <v>0</v>
      </c>
      <c r="E27" s="118">
        <v>0</v>
      </c>
      <c r="F27" s="118"/>
      <c r="G27" s="115" t="s">
        <v>252</v>
      </c>
      <c r="H27" s="116">
        <f>SUM(H28:H30)</f>
        <v>0</v>
      </c>
      <c r="I27" s="116">
        <f>SUM(I28:I30)</f>
        <v>0</v>
      </c>
    </row>
    <row r="28" spans="2:9" ht="25.5" x14ac:dyDescent="0.2">
      <c r="C28" s="117" t="s">
        <v>253</v>
      </c>
      <c r="D28" s="118">
        <v>0</v>
      </c>
      <c r="E28" s="118">
        <v>0</v>
      </c>
      <c r="F28" s="118"/>
      <c r="G28" s="120" t="s">
        <v>254</v>
      </c>
      <c r="H28" s="118">
        <v>0</v>
      </c>
      <c r="I28" s="118">
        <v>0</v>
      </c>
    </row>
    <row r="29" spans="2:9" ht="15" x14ac:dyDescent="0.25">
      <c r="B29" t="s">
        <v>255</v>
      </c>
      <c r="C29" s="117" t="s">
        <v>256</v>
      </c>
      <c r="D29" s="118">
        <v>1305136.18</v>
      </c>
      <c r="E29" s="118">
        <v>408526.83</v>
      </c>
      <c r="F29" s="118"/>
      <c r="G29" s="120" t="s">
        <v>257</v>
      </c>
      <c r="H29" s="118">
        <v>0</v>
      </c>
      <c r="I29" s="118">
        <v>0</v>
      </c>
    </row>
    <row r="30" spans="2:9" x14ac:dyDescent="0.2">
      <c r="C30" s="117" t="s">
        <v>258</v>
      </c>
      <c r="D30" s="118">
        <v>0</v>
      </c>
      <c r="E30" s="118">
        <v>0</v>
      </c>
      <c r="F30" s="118"/>
      <c r="G30" s="120" t="s">
        <v>259</v>
      </c>
      <c r="H30" s="118">
        <v>0</v>
      </c>
      <c r="I30" s="118">
        <v>0</v>
      </c>
    </row>
    <row r="31" spans="2:9" ht="25.5" x14ac:dyDescent="0.2">
      <c r="C31" s="113" t="s">
        <v>260</v>
      </c>
      <c r="D31" s="114">
        <f>SUM(D32:D36)</f>
        <v>0</v>
      </c>
      <c r="E31" s="114">
        <f>SUM(E32:E36)</f>
        <v>0</v>
      </c>
      <c r="F31" s="114"/>
      <c r="G31" s="115" t="s">
        <v>261</v>
      </c>
      <c r="H31" s="116">
        <f>SUM(H32:H37)</f>
        <v>0</v>
      </c>
      <c r="I31" s="116">
        <f>SUM(I32:I37)</f>
        <v>0</v>
      </c>
    </row>
    <row r="32" spans="2:9" x14ac:dyDescent="0.2">
      <c r="C32" s="117" t="s">
        <v>262</v>
      </c>
      <c r="D32" s="118">
        <v>0</v>
      </c>
      <c r="E32" s="118">
        <v>0</v>
      </c>
      <c r="F32" s="118"/>
      <c r="G32" s="120" t="s">
        <v>263</v>
      </c>
      <c r="H32" s="118">
        <v>0</v>
      </c>
      <c r="I32" s="118">
        <v>0</v>
      </c>
    </row>
    <row r="33" spans="3:10" x14ac:dyDescent="0.2">
      <c r="C33" s="117" t="s">
        <v>264</v>
      </c>
      <c r="D33" s="118">
        <v>0</v>
      </c>
      <c r="E33" s="118">
        <v>0</v>
      </c>
      <c r="F33" s="118"/>
      <c r="G33" s="120" t="s">
        <v>265</v>
      </c>
      <c r="H33" s="118">
        <v>0</v>
      </c>
      <c r="I33" s="118">
        <v>0</v>
      </c>
    </row>
    <row r="34" spans="3:10" x14ac:dyDescent="0.2">
      <c r="C34" s="117" t="s">
        <v>266</v>
      </c>
      <c r="D34" s="118">
        <v>0</v>
      </c>
      <c r="E34" s="118">
        <v>0</v>
      </c>
      <c r="F34" s="118"/>
      <c r="G34" s="120" t="s">
        <v>267</v>
      </c>
      <c r="H34" s="118">
        <v>0</v>
      </c>
      <c r="I34" s="118">
        <v>0</v>
      </c>
    </row>
    <row r="35" spans="3:10" x14ac:dyDescent="0.2">
      <c r="C35" s="117" t="s">
        <v>268</v>
      </c>
      <c r="D35" s="118">
        <v>0</v>
      </c>
      <c r="E35" s="118">
        <v>0</v>
      </c>
      <c r="F35" s="118"/>
      <c r="G35" s="120" t="s">
        <v>269</v>
      </c>
      <c r="H35" s="118">
        <v>0</v>
      </c>
      <c r="I35" s="118">
        <v>0</v>
      </c>
    </row>
    <row r="36" spans="3:10" x14ac:dyDescent="0.2">
      <c r="C36" s="117" t="s">
        <v>270</v>
      </c>
      <c r="D36" s="118">
        <v>0</v>
      </c>
      <c r="E36" s="118">
        <v>0</v>
      </c>
      <c r="F36" s="118"/>
      <c r="G36" s="120" t="s">
        <v>271</v>
      </c>
      <c r="H36" s="118">
        <v>0</v>
      </c>
      <c r="I36" s="118">
        <v>0</v>
      </c>
    </row>
    <row r="37" spans="3:10" x14ac:dyDescent="0.2">
      <c r="C37" s="113" t="s">
        <v>272</v>
      </c>
      <c r="D37" s="118">
        <v>0</v>
      </c>
      <c r="E37" s="118">
        <v>0</v>
      </c>
      <c r="F37" s="118"/>
      <c r="G37" s="120" t="s">
        <v>273</v>
      </c>
      <c r="H37" s="118">
        <v>0</v>
      </c>
      <c r="I37" s="118">
        <v>0</v>
      </c>
    </row>
    <row r="38" spans="3:10" x14ac:dyDescent="0.2">
      <c r="C38" s="113" t="s">
        <v>274</v>
      </c>
      <c r="D38" s="114">
        <f>SUM(D39:D40)</f>
        <v>0</v>
      </c>
      <c r="E38" s="114">
        <f>SUM(E39:E40)</f>
        <v>0</v>
      </c>
      <c r="F38" s="114"/>
      <c r="G38" s="115" t="s">
        <v>275</v>
      </c>
      <c r="H38" s="116">
        <f>SUM(H39:H41)</f>
        <v>52555173.769999996</v>
      </c>
      <c r="I38" s="116">
        <f>SUM(I39:I41)</f>
        <v>24816006.07</v>
      </c>
    </row>
    <row r="39" spans="3:10" ht="25.5" x14ac:dyDescent="0.25">
      <c r="C39" s="117" t="s">
        <v>276</v>
      </c>
      <c r="D39" s="118">
        <v>0</v>
      </c>
      <c r="E39" s="118">
        <v>0</v>
      </c>
      <c r="F39" s="119" t="s">
        <v>277</v>
      </c>
      <c r="G39" s="120" t="s">
        <v>278</v>
      </c>
      <c r="H39" s="118">
        <v>9574632.9499999993</v>
      </c>
      <c r="I39" s="118">
        <v>12094047.619999999</v>
      </c>
    </row>
    <row r="40" spans="3:10" x14ac:dyDescent="0.2">
      <c r="C40" s="117" t="s">
        <v>279</v>
      </c>
      <c r="D40" s="118">
        <v>0</v>
      </c>
      <c r="E40" s="118">
        <v>0</v>
      </c>
      <c r="G40" s="120" t="s">
        <v>280</v>
      </c>
      <c r="H40" s="118">
        <v>0</v>
      </c>
      <c r="I40" s="118">
        <v>0</v>
      </c>
    </row>
    <row r="41" spans="3:10" ht="15" x14ac:dyDescent="0.25">
      <c r="C41" s="113" t="s">
        <v>281</v>
      </c>
      <c r="D41" s="114">
        <f>SUM(D42:D45)</f>
        <v>0</v>
      </c>
      <c r="E41" s="114">
        <f>SUM(E42:E45)</f>
        <v>0</v>
      </c>
      <c r="F41" s="119" t="s">
        <v>282</v>
      </c>
      <c r="G41" s="120" t="s">
        <v>283</v>
      </c>
      <c r="H41" s="118">
        <v>42980540.82</v>
      </c>
      <c r="I41" s="118">
        <v>12721958.449999999</v>
      </c>
    </row>
    <row r="42" spans="3:10" x14ac:dyDescent="0.2">
      <c r="C42" s="117" t="s">
        <v>284</v>
      </c>
      <c r="D42" s="118">
        <v>0</v>
      </c>
      <c r="E42" s="118">
        <v>0</v>
      </c>
      <c r="F42" s="118"/>
      <c r="G42" s="115" t="s">
        <v>285</v>
      </c>
      <c r="H42" s="116">
        <f>SUM(H43:H45)</f>
        <v>2309784.52</v>
      </c>
      <c r="I42" s="116">
        <f>SUM(I43:I45)</f>
        <v>0</v>
      </c>
    </row>
    <row r="43" spans="3:10" ht="15" x14ac:dyDescent="0.25">
      <c r="C43" s="117" t="s">
        <v>286</v>
      </c>
      <c r="D43" s="118">
        <v>0</v>
      </c>
      <c r="E43" s="118">
        <v>0</v>
      </c>
      <c r="F43" s="119" t="s">
        <v>287</v>
      </c>
      <c r="G43" s="120" t="s">
        <v>288</v>
      </c>
      <c r="H43" s="118">
        <v>2309784.52</v>
      </c>
      <c r="I43" s="118">
        <v>0</v>
      </c>
    </row>
    <row r="44" spans="3:10" ht="25.5" x14ac:dyDescent="0.2">
      <c r="C44" s="117" t="s">
        <v>289</v>
      </c>
      <c r="D44" s="118">
        <v>0</v>
      </c>
      <c r="E44" s="118">
        <v>0</v>
      </c>
      <c r="F44" s="118"/>
      <c r="G44" s="120" t="s">
        <v>290</v>
      </c>
      <c r="H44" s="118">
        <v>0</v>
      </c>
      <c r="I44" s="118">
        <v>0</v>
      </c>
    </row>
    <row r="45" spans="3:10" x14ac:dyDescent="0.2">
      <c r="C45" s="117" t="s">
        <v>291</v>
      </c>
      <c r="D45" s="118">
        <v>0</v>
      </c>
      <c r="E45" s="118">
        <v>0</v>
      </c>
      <c r="F45" s="118"/>
      <c r="G45" s="120" t="s">
        <v>292</v>
      </c>
      <c r="H45" s="118">
        <v>0</v>
      </c>
      <c r="I45" s="118">
        <v>0</v>
      </c>
    </row>
    <row r="46" spans="3:10" x14ac:dyDescent="0.2">
      <c r="C46" s="113"/>
      <c r="D46" s="116"/>
      <c r="E46" s="116"/>
      <c r="F46" s="116"/>
      <c r="G46" s="115"/>
      <c r="H46" s="116"/>
      <c r="I46" s="116"/>
    </row>
    <row r="47" spans="3:10" x14ac:dyDescent="0.2">
      <c r="C47" s="122" t="s">
        <v>293</v>
      </c>
      <c r="D47" s="123">
        <f>D9+D17+D25+D31+D37+D38+D41</f>
        <v>544604701.74999988</v>
      </c>
      <c r="E47" s="123">
        <f>E9+E17+E25+E31+E37+E38+E41</f>
        <v>315486671.95999998</v>
      </c>
      <c r="F47" s="123"/>
      <c r="G47" s="124" t="s">
        <v>294</v>
      </c>
      <c r="H47" s="123">
        <f>H9+H19+H23+H26+H27+H31+H38+H42</f>
        <v>81696591.629999995</v>
      </c>
      <c r="I47" s="123">
        <f>I9+I19+I23+I26+I27+I31+I38+I42</f>
        <v>89608905.769999996</v>
      </c>
      <c r="J47" s="125"/>
    </row>
    <row r="48" spans="3:10" x14ac:dyDescent="0.2">
      <c r="C48" s="126"/>
      <c r="D48" s="127"/>
      <c r="E48" s="127"/>
      <c r="F48" s="127"/>
      <c r="G48" s="128"/>
      <c r="H48" s="127"/>
      <c r="I48" s="127"/>
    </row>
    <row r="49" spans="2:10" x14ac:dyDescent="0.2">
      <c r="C49" s="109" t="s">
        <v>295</v>
      </c>
      <c r="D49" s="116"/>
      <c r="E49" s="116"/>
      <c r="F49" s="116"/>
      <c r="G49" s="129" t="s">
        <v>296</v>
      </c>
      <c r="H49" s="116"/>
      <c r="I49" s="116"/>
    </row>
    <row r="50" spans="2:10" ht="15" x14ac:dyDescent="0.25">
      <c r="B50" t="s">
        <v>297</v>
      </c>
      <c r="C50" s="113" t="s">
        <v>298</v>
      </c>
      <c r="D50" s="118">
        <v>39833604.740000002</v>
      </c>
      <c r="E50" s="118">
        <v>39833604.740000002</v>
      </c>
      <c r="F50" s="116" t="s">
        <v>299</v>
      </c>
      <c r="G50" s="115" t="s">
        <v>300</v>
      </c>
      <c r="H50" s="118">
        <v>0</v>
      </c>
      <c r="I50" s="118">
        <v>0</v>
      </c>
    </row>
    <row r="51" spans="2:10" ht="15" x14ac:dyDescent="0.25">
      <c r="B51" t="s">
        <v>301</v>
      </c>
      <c r="C51" s="113" t="s">
        <v>302</v>
      </c>
      <c r="D51" s="118">
        <v>6746560.7599999998</v>
      </c>
      <c r="E51" s="118">
        <v>6746560.7599999998</v>
      </c>
      <c r="F51" s="116"/>
      <c r="G51" s="115" t="s">
        <v>303</v>
      </c>
      <c r="H51" s="118">
        <v>0</v>
      </c>
      <c r="I51" s="118">
        <v>0</v>
      </c>
    </row>
    <row r="52" spans="2:10" ht="21" customHeight="1" x14ac:dyDescent="0.25">
      <c r="B52" t="s">
        <v>304</v>
      </c>
      <c r="C52" s="113" t="s">
        <v>305</v>
      </c>
      <c r="D52" s="118">
        <v>2130171390.8499999</v>
      </c>
      <c r="E52" s="118">
        <v>2084324040.4000001</v>
      </c>
      <c r="F52" s="116" t="s">
        <v>306</v>
      </c>
      <c r="G52" s="115" t="s">
        <v>307</v>
      </c>
      <c r="H52" s="118">
        <v>42348495</v>
      </c>
      <c r="I52" s="118">
        <v>44303040</v>
      </c>
    </row>
    <row r="53" spans="2:10" ht="15" x14ac:dyDescent="0.25">
      <c r="B53" t="s">
        <v>308</v>
      </c>
      <c r="C53" s="113" t="s">
        <v>309</v>
      </c>
      <c r="D53" s="118">
        <v>286186484.89999998</v>
      </c>
      <c r="E53" s="118">
        <v>288983382.75</v>
      </c>
      <c r="F53" s="116"/>
      <c r="G53" s="115" t="s">
        <v>310</v>
      </c>
      <c r="H53" s="118">
        <v>0</v>
      </c>
      <c r="I53" s="118">
        <v>0</v>
      </c>
    </row>
    <row r="54" spans="2:10" ht="30" customHeight="1" x14ac:dyDescent="0.25">
      <c r="B54" t="s">
        <v>311</v>
      </c>
      <c r="C54" s="113" t="s">
        <v>312</v>
      </c>
      <c r="D54" s="118">
        <v>62608310.939999998</v>
      </c>
      <c r="E54" s="118">
        <v>62608310.939999998</v>
      </c>
      <c r="F54" s="116"/>
      <c r="G54" s="115" t="s">
        <v>313</v>
      </c>
      <c r="H54" s="118">
        <v>0</v>
      </c>
      <c r="I54" s="118">
        <v>0</v>
      </c>
    </row>
    <row r="55" spans="2:10" ht="28.5" customHeight="1" x14ac:dyDescent="0.25">
      <c r="B55" t="s">
        <v>314</v>
      </c>
      <c r="C55" s="113" t="s">
        <v>315</v>
      </c>
      <c r="D55" s="118">
        <v>-151111935.94</v>
      </c>
      <c r="E55" s="118">
        <v>-132023097.02</v>
      </c>
      <c r="F55" s="116"/>
      <c r="G55" s="115" t="s">
        <v>316</v>
      </c>
      <c r="H55" s="118">
        <v>0</v>
      </c>
      <c r="I55" s="118">
        <v>0</v>
      </c>
      <c r="J55" s="130"/>
    </row>
    <row r="56" spans="2:10" x14ac:dyDescent="0.2">
      <c r="C56" s="113" t="s">
        <v>317</v>
      </c>
      <c r="D56" s="118">
        <v>0</v>
      </c>
      <c r="E56" s="118">
        <v>0</v>
      </c>
      <c r="F56" s="116"/>
      <c r="G56" s="129"/>
      <c r="H56" s="116"/>
      <c r="I56" s="116"/>
    </row>
    <row r="57" spans="2:10" x14ac:dyDescent="0.2">
      <c r="C57" s="113" t="s">
        <v>318</v>
      </c>
      <c r="D57" s="118">
        <v>0</v>
      </c>
      <c r="E57" s="118">
        <v>0</v>
      </c>
      <c r="F57" s="116"/>
      <c r="G57" s="129" t="s">
        <v>319</v>
      </c>
      <c r="H57" s="116">
        <f>SUM(H50:H55)</f>
        <v>42348495</v>
      </c>
      <c r="I57" s="116">
        <f>SUM(I50:I55)</f>
        <v>44303040</v>
      </c>
    </row>
    <row r="58" spans="2:10" x14ac:dyDescent="0.2">
      <c r="C58" s="113" t="s">
        <v>320</v>
      </c>
      <c r="D58" s="118">
        <v>0</v>
      </c>
      <c r="E58" s="118">
        <v>0</v>
      </c>
      <c r="F58" s="118"/>
      <c r="G58" s="131"/>
      <c r="H58" s="116"/>
      <c r="I58" s="116"/>
    </row>
    <row r="59" spans="2:10" x14ac:dyDescent="0.2">
      <c r="C59" s="113"/>
      <c r="D59" s="116"/>
      <c r="E59" s="116"/>
      <c r="F59" s="116"/>
      <c r="G59" s="129" t="s">
        <v>321</v>
      </c>
      <c r="H59" s="116">
        <f>H47+H57</f>
        <v>124045086.63</v>
      </c>
      <c r="I59" s="116">
        <f>I47+I57</f>
        <v>133911945.77</v>
      </c>
    </row>
    <row r="60" spans="2:10" x14ac:dyDescent="0.2">
      <c r="C60" s="109" t="s">
        <v>322</v>
      </c>
      <c r="D60" s="116">
        <f>SUM(D50:D58)</f>
        <v>2374434416.25</v>
      </c>
      <c r="E60" s="116">
        <f>SUM(E50:E58)</f>
        <v>2350472802.5700002</v>
      </c>
      <c r="F60" s="116"/>
      <c r="G60" s="115"/>
      <c r="H60" s="116"/>
      <c r="I60" s="116"/>
    </row>
    <row r="61" spans="2:10" x14ac:dyDescent="0.2">
      <c r="C61" s="113"/>
      <c r="D61" s="116"/>
      <c r="E61" s="116"/>
      <c r="F61" s="116"/>
      <c r="G61" s="129" t="s">
        <v>323</v>
      </c>
      <c r="H61" s="116"/>
      <c r="I61" s="116"/>
    </row>
    <row r="62" spans="2:10" x14ac:dyDescent="0.2">
      <c r="C62" s="109" t="s">
        <v>324</v>
      </c>
      <c r="D62" s="116">
        <f>D47+D60</f>
        <v>2919039118</v>
      </c>
      <c r="E62" s="116">
        <f>E47+E60</f>
        <v>2665959474.5300002</v>
      </c>
      <c r="F62" s="116"/>
      <c r="G62" s="129"/>
      <c r="H62" s="116"/>
      <c r="I62" s="116"/>
    </row>
    <row r="63" spans="2:10" x14ac:dyDescent="0.2">
      <c r="C63" s="113"/>
      <c r="D63" s="116"/>
      <c r="E63" s="116"/>
      <c r="F63" s="116"/>
      <c r="G63" s="129" t="s">
        <v>325</v>
      </c>
      <c r="H63" s="116">
        <f>SUM(H64:H66)</f>
        <v>881059543.65999997</v>
      </c>
      <c r="I63" s="116">
        <f>SUM(I64:I66)</f>
        <v>863660970.65999997</v>
      </c>
    </row>
    <row r="64" spans="2:10" x14ac:dyDescent="0.2">
      <c r="C64" s="113"/>
      <c r="D64" s="116"/>
      <c r="E64" s="116"/>
      <c r="F64" s="116" t="s">
        <v>326</v>
      </c>
      <c r="G64" s="115" t="s">
        <v>327</v>
      </c>
      <c r="H64" s="118">
        <v>1160792.51</v>
      </c>
      <c r="I64" s="118">
        <v>1160792.51</v>
      </c>
    </row>
    <row r="65" spans="3:9" x14ac:dyDescent="0.2">
      <c r="C65" s="113"/>
      <c r="D65" s="116"/>
      <c r="E65" s="116"/>
      <c r="F65" s="116" t="s">
        <v>328</v>
      </c>
      <c r="G65" s="115" t="s">
        <v>329</v>
      </c>
      <c r="H65" s="118">
        <v>879898751.14999998</v>
      </c>
      <c r="I65" s="118">
        <v>862500178.14999998</v>
      </c>
    </row>
    <row r="66" spans="3:9" x14ac:dyDescent="0.2">
      <c r="C66" s="113"/>
      <c r="D66" s="116"/>
      <c r="E66" s="116"/>
      <c r="F66" s="116"/>
      <c r="G66" s="115" t="s">
        <v>330</v>
      </c>
      <c r="H66" s="118">
        <v>0</v>
      </c>
      <c r="I66" s="118">
        <v>0</v>
      </c>
    </row>
    <row r="67" spans="3:9" x14ac:dyDescent="0.2">
      <c r="C67" s="113"/>
      <c r="D67" s="116"/>
      <c r="E67" s="116"/>
      <c r="F67" s="116"/>
      <c r="G67" s="115"/>
      <c r="H67" s="116"/>
      <c r="I67" s="116"/>
    </row>
    <row r="68" spans="3:9" x14ac:dyDescent="0.2">
      <c r="C68" s="113"/>
      <c r="D68" s="116"/>
      <c r="E68" s="116"/>
      <c r="F68" s="116"/>
      <c r="G68" s="129" t="s">
        <v>331</v>
      </c>
      <c r="H68" s="116">
        <f>SUM(H69:H73)</f>
        <v>1913934487.71</v>
      </c>
      <c r="I68" s="116">
        <f>SUM(I69:I73)</f>
        <v>1668386558.0999999</v>
      </c>
    </row>
    <row r="69" spans="3:9" x14ac:dyDescent="0.2">
      <c r="C69" s="113"/>
      <c r="D69" s="116"/>
      <c r="E69" s="116"/>
      <c r="F69" s="116"/>
      <c r="G69" s="115" t="s">
        <v>332</v>
      </c>
      <c r="H69" s="118">
        <v>254961182.44</v>
      </c>
      <c r="I69" s="118">
        <v>133023171.56</v>
      </c>
    </row>
    <row r="70" spans="3:9" x14ac:dyDescent="0.2">
      <c r="C70" s="113"/>
      <c r="D70" s="116"/>
      <c r="E70" s="116"/>
      <c r="F70" s="116" t="s">
        <v>333</v>
      </c>
      <c r="G70" s="115" t="s">
        <v>334</v>
      </c>
      <c r="H70" s="118">
        <v>1655985992.5699999</v>
      </c>
      <c r="I70" s="118">
        <v>1532376073.8399999</v>
      </c>
    </row>
    <row r="71" spans="3:9" x14ac:dyDescent="0.2">
      <c r="C71" s="113"/>
      <c r="D71" s="116"/>
      <c r="E71" s="116"/>
      <c r="F71" s="116" t="s">
        <v>335</v>
      </c>
      <c r="G71" s="115" t="s">
        <v>336</v>
      </c>
      <c r="H71" s="118">
        <v>2987312.7</v>
      </c>
      <c r="I71" s="118">
        <v>2987312.7</v>
      </c>
    </row>
    <row r="72" spans="3:9" x14ac:dyDescent="0.2">
      <c r="C72" s="113"/>
      <c r="D72" s="116"/>
      <c r="E72" s="116"/>
      <c r="F72" s="116"/>
      <c r="G72" s="115" t="s">
        <v>337</v>
      </c>
      <c r="H72" s="118">
        <v>0</v>
      </c>
      <c r="I72" s="118">
        <v>0</v>
      </c>
    </row>
    <row r="73" spans="3:9" x14ac:dyDescent="0.2">
      <c r="C73" s="113"/>
      <c r="D73" s="116"/>
      <c r="E73" s="116"/>
      <c r="F73" s="116"/>
      <c r="G73" s="115" t="s">
        <v>338</v>
      </c>
      <c r="H73" s="118">
        <v>0</v>
      </c>
      <c r="I73" s="118">
        <v>0</v>
      </c>
    </row>
    <row r="74" spans="3:9" x14ac:dyDescent="0.2">
      <c r="C74" s="113"/>
      <c r="D74" s="116"/>
      <c r="E74" s="116"/>
      <c r="F74" s="116"/>
      <c r="G74" s="115"/>
      <c r="H74" s="116"/>
      <c r="I74" s="116"/>
    </row>
    <row r="75" spans="3:9" ht="25.5" x14ac:dyDescent="0.2">
      <c r="C75" s="113"/>
      <c r="D75" s="116"/>
      <c r="E75" s="116"/>
      <c r="F75" s="116"/>
      <c r="G75" s="129" t="s">
        <v>339</v>
      </c>
      <c r="H75" s="116">
        <f>SUM(H76:H77)</f>
        <v>0</v>
      </c>
      <c r="I75" s="116">
        <f>SUM(I76:I77)</f>
        <v>0</v>
      </c>
    </row>
    <row r="76" spans="3:9" x14ac:dyDescent="0.2">
      <c r="C76" s="113"/>
      <c r="D76" s="116"/>
      <c r="E76" s="116"/>
      <c r="F76" s="116"/>
      <c r="G76" s="115" t="s">
        <v>340</v>
      </c>
      <c r="H76" s="118">
        <v>0</v>
      </c>
      <c r="I76" s="118">
        <v>0</v>
      </c>
    </row>
    <row r="77" spans="3:9" x14ac:dyDescent="0.2">
      <c r="C77" s="113"/>
      <c r="D77" s="116"/>
      <c r="E77" s="116"/>
      <c r="F77" s="116"/>
      <c r="G77" s="115" t="s">
        <v>341</v>
      </c>
      <c r="H77" s="118">
        <v>0</v>
      </c>
      <c r="I77" s="118">
        <v>0</v>
      </c>
    </row>
    <row r="78" spans="3:9" x14ac:dyDescent="0.2">
      <c r="C78" s="113"/>
      <c r="D78" s="116"/>
      <c r="E78" s="116"/>
      <c r="F78" s="116"/>
      <c r="G78" s="115"/>
      <c r="H78" s="116"/>
      <c r="I78" s="116"/>
    </row>
    <row r="79" spans="3:9" x14ac:dyDescent="0.2">
      <c r="C79" s="113"/>
      <c r="D79" s="116"/>
      <c r="E79" s="116"/>
      <c r="F79" s="116"/>
      <c r="G79" s="129" t="s">
        <v>342</v>
      </c>
      <c r="H79" s="116">
        <f>H63+H68+H75</f>
        <v>2794994031.3699999</v>
      </c>
      <c r="I79" s="116">
        <f>I63+I68+I75</f>
        <v>2532047528.7599998</v>
      </c>
    </row>
    <row r="80" spans="3:9" x14ac:dyDescent="0.2">
      <c r="C80" s="113"/>
      <c r="D80" s="116"/>
      <c r="E80" s="116"/>
      <c r="F80" s="116"/>
      <c r="G80" s="115"/>
      <c r="H80" s="116"/>
      <c r="I80" s="116"/>
    </row>
    <row r="81" spans="3:13" x14ac:dyDescent="0.2">
      <c r="C81" s="113"/>
      <c r="D81" s="116"/>
      <c r="E81" s="116"/>
      <c r="F81" s="116"/>
      <c r="G81" s="129" t="s">
        <v>343</v>
      </c>
      <c r="H81" s="116">
        <f>H59+H79</f>
        <v>2919039118</v>
      </c>
      <c r="I81" s="116">
        <f>I59+I79</f>
        <v>2665959474.5299997</v>
      </c>
    </row>
    <row r="82" spans="3:13" ht="13.5" thickBot="1" x14ac:dyDescent="0.25">
      <c r="C82" s="132"/>
      <c r="D82" s="133"/>
      <c r="E82" s="133"/>
      <c r="F82" s="133"/>
      <c r="G82" s="134"/>
      <c r="H82" s="135"/>
      <c r="I82" s="135"/>
    </row>
    <row r="83" spans="3:13" ht="27" customHeight="1" x14ac:dyDescent="0.2">
      <c r="C83" s="249" t="s">
        <v>344</v>
      </c>
      <c r="D83" s="249"/>
      <c r="E83" s="249"/>
      <c r="F83" s="249"/>
      <c r="G83" s="249"/>
      <c r="H83" s="249"/>
      <c r="I83" s="249"/>
      <c r="J83" s="136"/>
    </row>
    <row r="84" spans="3:13" x14ac:dyDescent="0.2">
      <c r="C84" s="137"/>
      <c r="D84" s="137"/>
      <c r="E84" s="137"/>
      <c r="F84" s="137"/>
      <c r="G84" s="137"/>
      <c r="H84" s="137"/>
      <c r="I84" s="137"/>
      <c r="J84" s="137"/>
    </row>
    <row r="89" spans="3:13" s="145" customFormat="1" ht="16.5" customHeight="1" x14ac:dyDescent="0.25">
      <c r="C89" s="138"/>
      <c r="D89" s="139"/>
      <c r="E89" s="140"/>
      <c r="F89" s="140"/>
      <c r="G89" s="141"/>
      <c r="H89" s="142"/>
      <c r="I89" s="143"/>
      <c r="J89" s="250"/>
      <c r="K89" s="250"/>
      <c r="L89" s="144"/>
      <c r="M89" s="144"/>
    </row>
    <row r="90" spans="3:13" s="145" customFormat="1" ht="15" x14ac:dyDescent="0.25">
      <c r="C90" s="146"/>
      <c r="D90" s="147"/>
      <c r="E90" s="105"/>
      <c r="F90" s="105"/>
      <c r="G90" s="146"/>
      <c r="H90" s="148"/>
      <c r="I90" s="105"/>
      <c r="J90" s="238"/>
      <c r="K90" s="238"/>
      <c r="L90" s="149"/>
      <c r="M90" s="144"/>
    </row>
    <row r="91" spans="3:13" s="145" customFormat="1" ht="15" customHeight="1" x14ac:dyDescent="0.25">
      <c r="C91" s="150"/>
      <c r="D91" s="151"/>
      <c r="E91" s="105"/>
      <c r="F91" s="105"/>
      <c r="G91" s="150"/>
      <c r="H91" s="152"/>
      <c r="I91" s="105"/>
      <c r="J91" s="239"/>
      <c r="K91" s="239"/>
      <c r="L91" s="149"/>
      <c r="M91" s="144"/>
    </row>
  </sheetData>
  <mergeCells count="8">
    <mergeCell ref="J90:K90"/>
    <mergeCell ref="J91:K91"/>
    <mergeCell ref="C2:I2"/>
    <mergeCell ref="C3:I3"/>
    <mergeCell ref="C4:I4"/>
    <mergeCell ref="C5:I5"/>
    <mergeCell ref="C83:I83"/>
    <mergeCell ref="J89:K89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  <rowBreaks count="1" manualBreakCount="1">
    <brk id="47" min="2" max="8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G37" sqref="G37"/>
    </sheetView>
  </sheetViews>
  <sheetFormatPr baseColWidth="10" defaultRowHeight="15" x14ac:dyDescent="0.25"/>
  <cols>
    <col min="1" max="1" width="4.140625" customWidth="1"/>
    <col min="2" max="2" width="57.140625" customWidth="1"/>
    <col min="3" max="9" width="17.42578125" customWidth="1"/>
    <col min="257" max="257" width="4.140625" customWidth="1"/>
    <col min="258" max="258" width="57.140625" customWidth="1"/>
    <col min="259" max="265" width="17.42578125" customWidth="1"/>
    <col min="513" max="513" width="4.140625" customWidth="1"/>
    <col min="514" max="514" width="57.140625" customWidth="1"/>
    <col min="515" max="521" width="17.42578125" customWidth="1"/>
    <col min="769" max="769" width="4.140625" customWidth="1"/>
    <col min="770" max="770" width="57.140625" customWidth="1"/>
    <col min="771" max="777" width="17.42578125" customWidth="1"/>
    <col min="1025" max="1025" width="4.140625" customWidth="1"/>
    <col min="1026" max="1026" width="57.140625" customWidth="1"/>
    <col min="1027" max="1033" width="17.42578125" customWidth="1"/>
    <col min="1281" max="1281" width="4.140625" customWidth="1"/>
    <col min="1282" max="1282" width="57.140625" customWidth="1"/>
    <col min="1283" max="1289" width="17.42578125" customWidth="1"/>
    <col min="1537" max="1537" width="4.140625" customWidth="1"/>
    <col min="1538" max="1538" width="57.140625" customWidth="1"/>
    <col min="1539" max="1545" width="17.42578125" customWidth="1"/>
    <col min="1793" max="1793" width="4.140625" customWidth="1"/>
    <col min="1794" max="1794" width="57.140625" customWidth="1"/>
    <col min="1795" max="1801" width="17.42578125" customWidth="1"/>
    <col min="2049" max="2049" width="4.140625" customWidth="1"/>
    <col min="2050" max="2050" width="57.140625" customWidth="1"/>
    <col min="2051" max="2057" width="17.42578125" customWidth="1"/>
    <col min="2305" max="2305" width="4.140625" customWidth="1"/>
    <col min="2306" max="2306" width="57.140625" customWidth="1"/>
    <col min="2307" max="2313" width="17.42578125" customWidth="1"/>
    <col min="2561" max="2561" width="4.140625" customWidth="1"/>
    <col min="2562" max="2562" width="57.140625" customWidth="1"/>
    <col min="2563" max="2569" width="17.42578125" customWidth="1"/>
    <col min="2817" max="2817" width="4.140625" customWidth="1"/>
    <col min="2818" max="2818" width="57.140625" customWidth="1"/>
    <col min="2819" max="2825" width="17.42578125" customWidth="1"/>
    <col min="3073" max="3073" width="4.140625" customWidth="1"/>
    <col min="3074" max="3074" width="57.140625" customWidth="1"/>
    <col min="3075" max="3081" width="17.42578125" customWidth="1"/>
    <col min="3329" max="3329" width="4.140625" customWidth="1"/>
    <col min="3330" max="3330" width="57.140625" customWidth="1"/>
    <col min="3331" max="3337" width="17.42578125" customWidth="1"/>
    <col min="3585" max="3585" width="4.140625" customWidth="1"/>
    <col min="3586" max="3586" width="57.140625" customWidth="1"/>
    <col min="3587" max="3593" width="17.42578125" customWidth="1"/>
    <col min="3841" max="3841" width="4.140625" customWidth="1"/>
    <col min="3842" max="3842" width="57.140625" customWidth="1"/>
    <col min="3843" max="3849" width="17.42578125" customWidth="1"/>
    <col min="4097" max="4097" width="4.140625" customWidth="1"/>
    <col min="4098" max="4098" width="57.140625" customWidth="1"/>
    <col min="4099" max="4105" width="17.42578125" customWidth="1"/>
    <col min="4353" max="4353" width="4.140625" customWidth="1"/>
    <col min="4354" max="4354" width="57.140625" customWidth="1"/>
    <col min="4355" max="4361" width="17.42578125" customWidth="1"/>
    <col min="4609" max="4609" width="4.140625" customWidth="1"/>
    <col min="4610" max="4610" width="57.140625" customWidth="1"/>
    <col min="4611" max="4617" width="17.42578125" customWidth="1"/>
    <col min="4865" max="4865" width="4.140625" customWidth="1"/>
    <col min="4866" max="4866" width="57.140625" customWidth="1"/>
    <col min="4867" max="4873" width="17.42578125" customWidth="1"/>
    <col min="5121" max="5121" width="4.140625" customWidth="1"/>
    <col min="5122" max="5122" width="57.140625" customWidth="1"/>
    <col min="5123" max="5129" width="17.42578125" customWidth="1"/>
    <col min="5377" max="5377" width="4.140625" customWidth="1"/>
    <col min="5378" max="5378" width="57.140625" customWidth="1"/>
    <col min="5379" max="5385" width="17.42578125" customWidth="1"/>
    <col min="5633" max="5633" width="4.140625" customWidth="1"/>
    <col min="5634" max="5634" width="57.140625" customWidth="1"/>
    <col min="5635" max="5641" width="17.42578125" customWidth="1"/>
    <col min="5889" max="5889" width="4.140625" customWidth="1"/>
    <col min="5890" max="5890" width="57.140625" customWidth="1"/>
    <col min="5891" max="5897" width="17.42578125" customWidth="1"/>
    <col min="6145" max="6145" width="4.140625" customWidth="1"/>
    <col min="6146" max="6146" width="57.140625" customWidth="1"/>
    <col min="6147" max="6153" width="17.42578125" customWidth="1"/>
    <col min="6401" max="6401" width="4.140625" customWidth="1"/>
    <col min="6402" max="6402" width="57.140625" customWidth="1"/>
    <col min="6403" max="6409" width="17.42578125" customWidth="1"/>
    <col min="6657" max="6657" width="4.140625" customWidth="1"/>
    <col min="6658" max="6658" width="57.140625" customWidth="1"/>
    <col min="6659" max="6665" width="17.42578125" customWidth="1"/>
    <col min="6913" max="6913" width="4.140625" customWidth="1"/>
    <col min="6914" max="6914" width="57.140625" customWidth="1"/>
    <col min="6915" max="6921" width="17.42578125" customWidth="1"/>
    <col min="7169" max="7169" width="4.140625" customWidth="1"/>
    <col min="7170" max="7170" width="57.140625" customWidth="1"/>
    <col min="7171" max="7177" width="17.42578125" customWidth="1"/>
    <col min="7425" max="7425" width="4.140625" customWidth="1"/>
    <col min="7426" max="7426" width="57.140625" customWidth="1"/>
    <col min="7427" max="7433" width="17.42578125" customWidth="1"/>
    <col min="7681" max="7681" width="4.140625" customWidth="1"/>
    <col min="7682" max="7682" width="57.140625" customWidth="1"/>
    <col min="7683" max="7689" width="17.42578125" customWidth="1"/>
    <col min="7937" max="7937" width="4.140625" customWidth="1"/>
    <col min="7938" max="7938" width="57.140625" customWidth="1"/>
    <col min="7939" max="7945" width="17.42578125" customWidth="1"/>
    <col min="8193" max="8193" width="4.140625" customWidth="1"/>
    <col min="8194" max="8194" width="57.140625" customWidth="1"/>
    <col min="8195" max="8201" width="17.42578125" customWidth="1"/>
    <col min="8449" max="8449" width="4.140625" customWidth="1"/>
    <col min="8450" max="8450" width="57.140625" customWidth="1"/>
    <col min="8451" max="8457" width="17.42578125" customWidth="1"/>
    <col min="8705" max="8705" width="4.140625" customWidth="1"/>
    <col min="8706" max="8706" width="57.140625" customWidth="1"/>
    <col min="8707" max="8713" width="17.42578125" customWidth="1"/>
    <col min="8961" max="8961" width="4.140625" customWidth="1"/>
    <col min="8962" max="8962" width="57.140625" customWidth="1"/>
    <col min="8963" max="8969" width="17.42578125" customWidth="1"/>
    <col min="9217" max="9217" width="4.140625" customWidth="1"/>
    <col min="9218" max="9218" width="57.140625" customWidth="1"/>
    <col min="9219" max="9225" width="17.42578125" customWidth="1"/>
    <col min="9473" max="9473" width="4.140625" customWidth="1"/>
    <col min="9474" max="9474" width="57.140625" customWidth="1"/>
    <col min="9475" max="9481" width="17.42578125" customWidth="1"/>
    <col min="9729" max="9729" width="4.140625" customWidth="1"/>
    <col min="9730" max="9730" width="57.140625" customWidth="1"/>
    <col min="9731" max="9737" width="17.42578125" customWidth="1"/>
    <col min="9985" max="9985" width="4.140625" customWidth="1"/>
    <col min="9986" max="9986" width="57.140625" customWidth="1"/>
    <col min="9987" max="9993" width="17.42578125" customWidth="1"/>
    <col min="10241" max="10241" width="4.140625" customWidth="1"/>
    <col min="10242" max="10242" width="57.140625" customWidth="1"/>
    <col min="10243" max="10249" width="17.42578125" customWidth="1"/>
    <col min="10497" max="10497" width="4.140625" customWidth="1"/>
    <col min="10498" max="10498" width="57.140625" customWidth="1"/>
    <col min="10499" max="10505" width="17.42578125" customWidth="1"/>
    <col min="10753" max="10753" width="4.140625" customWidth="1"/>
    <col min="10754" max="10754" width="57.140625" customWidth="1"/>
    <col min="10755" max="10761" width="17.42578125" customWidth="1"/>
    <col min="11009" max="11009" width="4.140625" customWidth="1"/>
    <col min="11010" max="11010" width="57.140625" customWidth="1"/>
    <col min="11011" max="11017" width="17.42578125" customWidth="1"/>
    <col min="11265" max="11265" width="4.140625" customWidth="1"/>
    <col min="11266" max="11266" width="57.140625" customWidth="1"/>
    <col min="11267" max="11273" width="17.42578125" customWidth="1"/>
    <col min="11521" max="11521" width="4.140625" customWidth="1"/>
    <col min="11522" max="11522" width="57.140625" customWidth="1"/>
    <col min="11523" max="11529" width="17.42578125" customWidth="1"/>
    <col min="11777" max="11777" width="4.140625" customWidth="1"/>
    <col min="11778" max="11778" width="57.140625" customWidth="1"/>
    <col min="11779" max="11785" width="17.42578125" customWidth="1"/>
    <col min="12033" max="12033" width="4.140625" customWidth="1"/>
    <col min="12034" max="12034" width="57.140625" customWidth="1"/>
    <col min="12035" max="12041" width="17.42578125" customWidth="1"/>
    <col min="12289" max="12289" width="4.140625" customWidth="1"/>
    <col min="12290" max="12290" width="57.140625" customWidth="1"/>
    <col min="12291" max="12297" width="17.42578125" customWidth="1"/>
    <col min="12545" max="12545" width="4.140625" customWidth="1"/>
    <col min="12546" max="12546" width="57.140625" customWidth="1"/>
    <col min="12547" max="12553" width="17.42578125" customWidth="1"/>
    <col min="12801" max="12801" width="4.140625" customWidth="1"/>
    <col min="12802" max="12802" width="57.140625" customWidth="1"/>
    <col min="12803" max="12809" width="17.42578125" customWidth="1"/>
    <col min="13057" max="13057" width="4.140625" customWidth="1"/>
    <col min="13058" max="13058" width="57.140625" customWidth="1"/>
    <col min="13059" max="13065" width="17.42578125" customWidth="1"/>
    <col min="13313" max="13313" width="4.140625" customWidth="1"/>
    <col min="13314" max="13314" width="57.140625" customWidth="1"/>
    <col min="13315" max="13321" width="17.42578125" customWidth="1"/>
    <col min="13569" max="13569" width="4.140625" customWidth="1"/>
    <col min="13570" max="13570" width="57.140625" customWidth="1"/>
    <col min="13571" max="13577" width="17.42578125" customWidth="1"/>
    <col min="13825" max="13825" width="4.140625" customWidth="1"/>
    <col min="13826" max="13826" width="57.140625" customWidth="1"/>
    <col min="13827" max="13833" width="17.42578125" customWidth="1"/>
    <col min="14081" max="14081" width="4.140625" customWidth="1"/>
    <col min="14082" max="14082" width="57.140625" customWidth="1"/>
    <col min="14083" max="14089" width="17.42578125" customWidth="1"/>
    <col min="14337" max="14337" width="4.140625" customWidth="1"/>
    <col min="14338" max="14338" width="57.140625" customWidth="1"/>
    <col min="14339" max="14345" width="17.42578125" customWidth="1"/>
    <col min="14593" max="14593" width="4.140625" customWidth="1"/>
    <col min="14594" max="14594" width="57.140625" customWidth="1"/>
    <col min="14595" max="14601" width="17.42578125" customWidth="1"/>
    <col min="14849" max="14849" width="4.140625" customWidth="1"/>
    <col min="14850" max="14850" width="57.140625" customWidth="1"/>
    <col min="14851" max="14857" width="17.42578125" customWidth="1"/>
    <col min="15105" max="15105" width="4.140625" customWidth="1"/>
    <col min="15106" max="15106" width="57.140625" customWidth="1"/>
    <col min="15107" max="15113" width="17.42578125" customWidth="1"/>
    <col min="15361" max="15361" width="4.140625" customWidth="1"/>
    <col min="15362" max="15362" width="57.140625" customWidth="1"/>
    <col min="15363" max="15369" width="17.42578125" customWidth="1"/>
    <col min="15617" max="15617" width="4.140625" customWidth="1"/>
    <col min="15618" max="15618" width="57.140625" customWidth="1"/>
    <col min="15619" max="15625" width="17.42578125" customWidth="1"/>
    <col min="15873" max="15873" width="4.140625" customWidth="1"/>
    <col min="15874" max="15874" width="57.140625" customWidth="1"/>
    <col min="15875" max="15881" width="17.42578125" customWidth="1"/>
    <col min="16129" max="16129" width="4.140625" customWidth="1"/>
    <col min="16130" max="16130" width="57.140625" customWidth="1"/>
    <col min="16131" max="16137" width="17.42578125" customWidth="1"/>
  </cols>
  <sheetData>
    <row r="1" spans="2:9" ht="15.75" thickBot="1" x14ac:dyDescent="0.3"/>
    <row r="2" spans="2:9" ht="15.75" thickBot="1" x14ac:dyDescent="0.3">
      <c r="B2" s="255" t="s">
        <v>190</v>
      </c>
      <c r="C2" s="256"/>
      <c r="D2" s="256"/>
      <c r="E2" s="256"/>
      <c r="F2" s="256"/>
      <c r="G2" s="256"/>
      <c r="H2" s="256"/>
      <c r="I2" s="257"/>
    </row>
    <row r="3" spans="2:9" ht="15.75" thickBot="1" x14ac:dyDescent="0.3">
      <c r="B3" s="258" t="s">
        <v>345</v>
      </c>
      <c r="C3" s="259"/>
      <c r="D3" s="259"/>
      <c r="E3" s="259"/>
      <c r="F3" s="259"/>
      <c r="G3" s="259"/>
      <c r="H3" s="259"/>
      <c r="I3" s="260"/>
    </row>
    <row r="4" spans="2:9" ht="15.75" thickBot="1" x14ac:dyDescent="0.3">
      <c r="B4" s="258" t="s">
        <v>346</v>
      </c>
      <c r="C4" s="259"/>
      <c r="D4" s="259"/>
      <c r="E4" s="259"/>
      <c r="F4" s="259"/>
      <c r="G4" s="259"/>
      <c r="H4" s="259"/>
      <c r="I4" s="260"/>
    </row>
    <row r="5" spans="2:9" ht="15.75" thickBot="1" x14ac:dyDescent="0.3">
      <c r="B5" s="258" t="s">
        <v>2</v>
      </c>
      <c r="C5" s="259"/>
      <c r="D5" s="259"/>
      <c r="E5" s="259"/>
      <c r="F5" s="259"/>
      <c r="G5" s="259"/>
      <c r="H5" s="259"/>
      <c r="I5" s="260"/>
    </row>
    <row r="6" spans="2:9" ht="76.5" x14ac:dyDescent="0.25">
      <c r="B6" s="153" t="s">
        <v>347</v>
      </c>
      <c r="C6" s="153" t="s">
        <v>348</v>
      </c>
      <c r="D6" s="153" t="s">
        <v>349</v>
      </c>
      <c r="E6" s="153" t="s">
        <v>350</v>
      </c>
      <c r="F6" s="153" t="s">
        <v>351</v>
      </c>
      <c r="G6" s="153" t="s">
        <v>352</v>
      </c>
      <c r="H6" s="153" t="s">
        <v>353</v>
      </c>
      <c r="I6" s="153" t="s">
        <v>354</v>
      </c>
    </row>
    <row r="7" spans="2:9" ht="15.75" thickBot="1" x14ac:dyDescent="0.3">
      <c r="B7" s="154" t="s">
        <v>355</v>
      </c>
      <c r="C7" s="154" t="s">
        <v>356</v>
      </c>
      <c r="D7" s="154" t="s">
        <v>357</v>
      </c>
      <c r="E7" s="154" t="s">
        <v>358</v>
      </c>
      <c r="F7" s="154" t="s">
        <v>359</v>
      </c>
      <c r="G7" s="154" t="s">
        <v>360</v>
      </c>
      <c r="H7" s="154" t="s">
        <v>361</v>
      </c>
      <c r="I7" s="154" t="s">
        <v>362</v>
      </c>
    </row>
    <row r="8" spans="2:9" x14ac:dyDescent="0.25">
      <c r="B8" s="155" t="s">
        <v>363</v>
      </c>
      <c r="C8" s="156" t="s">
        <v>364</v>
      </c>
      <c r="D8" s="156">
        <f>D9+D13</f>
        <v>0</v>
      </c>
      <c r="E8" s="156">
        <f>+E9</f>
        <v>7818180</v>
      </c>
      <c r="F8" s="156">
        <f>F9+F13</f>
        <v>0</v>
      </c>
      <c r="G8" s="156">
        <f>G9+G13</f>
        <v>44303040</v>
      </c>
      <c r="H8" s="156">
        <f>H9+H13</f>
        <v>1099412.23</v>
      </c>
      <c r="I8" s="156">
        <f>I9+I13</f>
        <v>0</v>
      </c>
    </row>
    <row r="9" spans="2:9" x14ac:dyDescent="0.25">
      <c r="B9" s="155" t="s">
        <v>365</v>
      </c>
      <c r="C9" s="156">
        <f>SUM(C10:C12)</f>
        <v>7818180</v>
      </c>
      <c r="D9" s="156">
        <f>SUM(D10:D12)</f>
        <v>0</v>
      </c>
      <c r="E9" s="156">
        <f>SUM(E10:E12)</f>
        <v>7818180</v>
      </c>
      <c r="F9" s="156">
        <v>7818180</v>
      </c>
      <c r="G9" s="156">
        <f>SUM(G10:G12)</f>
        <v>7818180</v>
      </c>
      <c r="H9" s="156">
        <f>SUM(H10:H12)</f>
        <v>1099412.23</v>
      </c>
      <c r="I9" s="156">
        <f>SUM(I10:I12)</f>
        <v>0</v>
      </c>
    </row>
    <row r="10" spans="2:9" x14ac:dyDescent="0.25">
      <c r="B10" s="157" t="s">
        <v>366</v>
      </c>
      <c r="C10" s="158">
        <v>7818180</v>
      </c>
      <c r="D10" s="158">
        <v>0</v>
      </c>
      <c r="E10" s="158">
        <v>7818180</v>
      </c>
      <c r="F10" s="158">
        <v>7818180</v>
      </c>
      <c r="G10" s="158">
        <f>+C10+D10-E10+F10</f>
        <v>7818180</v>
      </c>
      <c r="H10" s="158">
        <v>1099412.23</v>
      </c>
      <c r="I10" s="156">
        <v>0</v>
      </c>
    </row>
    <row r="11" spans="2:9" x14ac:dyDescent="0.25">
      <c r="B11" s="157" t="s">
        <v>367</v>
      </c>
      <c r="C11" s="158">
        <v>0</v>
      </c>
      <c r="D11" s="158">
        <v>0</v>
      </c>
      <c r="E11" s="158">
        <v>0</v>
      </c>
      <c r="F11" s="158">
        <v>0</v>
      </c>
      <c r="G11" s="158">
        <f>+C11+D11-E11+F11</f>
        <v>0</v>
      </c>
      <c r="H11" s="158">
        <v>0</v>
      </c>
      <c r="I11" s="158">
        <v>0</v>
      </c>
    </row>
    <row r="12" spans="2:9" x14ac:dyDescent="0.25">
      <c r="B12" s="157" t="s">
        <v>368</v>
      </c>
      <c r="C12" s="158">
        <v>0</v>
      </c>
      <c r="D12" s="158">
        <v>0</v>
      </c>
      <c r="E12" s="158">
        <v>0</v>
      </c>
      <c r="F12" s="158">
        <v>0</v>
      </c>
      <c r="G12" s="158">
        <f>+C12+D12-E12+F12</f>
        <v>0</v>
      </c>
      <c r="H12" s="158">
        <v>0</v>
      </c>
      <c r="I12" s="158">
        <v>0</v>
      </c>
    </row>
    <row r="13" spans="2:9" x14ac:dyDescent="0.25">
      <c r="B13" s="155" t="s">
        <v>369</v>
      </c>
      <c r="C13" s="156" t="s">
        <v>370</v>
      </c>
      <c r="D13" s="156">
        <f t="shared" ref="D13:I13" si="0">SUM(D14:D16)</f>
        <v>0</v>
      </c>
      <c r="E13" s="156">
        <f t="shared" si="0"/>
        <v>0</v>
      </c>
      <c r="F13" s="156">
        <f t="shared" si="0"/>
        <v>-7818180</v>
      </c>
      <c r="G13" s="156">
        <f>SUM(G14:G16)</f>
        <v>36484860</v>
      </c>
      <c r="H13" s="156">
        <f t="shared" si="0"/>
        <v>0</v>
      </c>
      <c r="I13" s="156">
        <f t="shared" si="0"/>
        <v>0</v>
      </c>
    </row>
    <row r="14" spans="2:9" x14ac:dyDescent="0.25">
      <c r="B14" s="157" t="s">
        <v>371</v>
      </c>
      <c r="C14" s="158" t="s">
        <v>370</v>
      </c>
      <c r="D14" s="156">
        <v>0</v>
      </c>
      <c r="E14" s="156">
        <v>0</v>
      </c>
      <c r="F14" s="156">
        <v>-7818180</v>
      </c>
      <c r="G14" s="158">
        <f>+C14+D14-E14+F14</f>
        <v>36484860</v>
      </c>
      <c r="H14" s="156">
        <v>0</v>
      </c>
      <c r="I14" s="156">
        <v>0</v>
      </c>
    </row>
    <row r="15" spans="2:9" x14ac:dyDescent="0.25">
      <c r="B15" s="157" t="s">
        <v>372</v>
      </c>
      <c r="C15" s="158">
        <v>0</v>
      </c>
      <c r="D15" s="158">
        <v>0</v>
      </c>
      <c r="E15" s="158">
        <v>0</v>
      </c>
      <c r="F15" s="158">
        <v>0</v>
      </c>
      <c r="G15" s="158">
        <f>+C15+D15-E15+F15</f>
        <v>0</v>
      </c>
      <c r="H15" s="158">
        <v>0</v>
      </c>
      <c r="I15" s="158">
        <v>0</v>
      </c>
    </row>
    <row r="16" spans="2:9" x14ac:dyDescent="0.25">
      <c r="B16" s="157" t="s">
        <v>373</v>
      </c>
      <c r="C16" s="158">
        <v>0</v>
      </c>
      <c r="D16" s="158">
        <v>0</v>
      </c>
      <c r="E16" s="158">
        <v>0</v>
      </c>
      <c r="F16" s="158">
        <v>0</v>
      </c>
      <c r="G16" s="158">
        <f>+C16+D16-E16+F16</f>
        <v>0</v>
      </c>
      <c r="H16" s="158">
        <v>0</v>
      </c>
      <c r="I16" s="158">
        <v>0</v>
      </c>
    </row>
    <row r="17" spans="2:9" x14ac:dyDescent="0.25">
      <c r="B17" s="155" t="s">
        <v>374</v>
      </c>
      <c r="C17" s="159" t="s">
        <v>375</v>
      </c>
      <c r="D17" s="160"/>
      <c r="E17" s="160"/>
      <c r="F17" s="160"/>
      <c r="G17" s="161">
        <v>79742046.629999995</v>
      </c>
      <c r="H17" s="160"/>
      <c r="I17" s="160"/>
    </row>
    <row r="18" spans="2:9" x14ac:dyDescent="0.25">
      <c r="B18" s="162"/>
      <c r="C18" s="158"/>
      <c r="D18" s="158"/>
      <c r="E18" s="158"/>
      <c r="F18" s="158"/>
      <c r="G18" s="158"/>
      <c r="H18" s="158"/>
      <c r="I18" s="158"/>
    </row>
    <row r="19" spans="2:9" x14ac:dyDescent="0.25">
      <c r="B19" s="163" t="s">
        <v>376</v>
      </c>
      <c r="C19" s="156">
        <f t="shared" ref="C19:I19" si="1">C8+C17</f>
        <v>133911945.77</v>
      </c>
      <c r="D19" s="156">
        <f t="shared" si="1"/>
        <v>0</v>
      </c>
      <c r="E19" s="156">
        <f>E8+E17</f>
        <v>7818180</v>
      </c>
      <c r="F19" s="156">
        <f t="shared" si="1"/>
        <v>0</v>
      </c>
      <c r="G19" s="156">
        <f t="shared" si="1"/>
        <v>124045086.63</v>
      </c>
      <c r="H19" s="156">
        <f t="shared" si="1"/>
        <v>1099412.23</v>
      </c>
      <c r="I19" s="156">
        <f t="shared" si="1"/>
        <v>0</v>
      </c>
    </row>
    <row r="20" spans="2:9" x14ac:dyDescent="0.25">
      <c r="B20" s="155"/>
      <c r="C20" s="156"/>
      <c r="D20" s="156"/>
      <c r="E20" s="156"/>
      <c r="F20" s="156"/>
      <c r="G20" s="156"/>
      <c r="H20" s="156"/>
      <c r="I20" s="156"/>
    </row>
    <row r="21" spans="2:9" x14ac:dyDescent="0.25">
      <c r="B21" s="155" t="s">
        <v>377</v>
      </c>
      <c r="C21" s="156">
        <f t="shared" ref="C21:I21" si="2">SUM(C22:C24)</f>
        <v>0</v>
      </c>
      <c r="D21" s="156">
        <f t="shared" si="2"/>
        <v>0</v>
      </c>
      <c r="E21" s="156">
        <f t="shared" si="2"/>
        <v>0</v>
      </c>
      <c r="F21" s="156">
        <f t="shared" si="2"/>
        <v>0</v>
      </c>
      <c r="G21" s="156">
        <f t="shared" si="2"/>
        <v>0</v>
      </c>
      <c r="H21" s="156">
        <f t="shared" si="2"/>
        <v>0</v>
      </c>
      <c r="I21" s="156">
        <f t="shared" si="2"/>
        <v>0</v>
      </c>
    </row>
    <row r="22" spans="2:9" x14ac:dyDescent="0.25">
      <c r="B22" s="162" t="s">
        <v>378</v>
      </c>
      <c r="C22" s="158">
        <v>0</v>
      </c>
      <c r="D22" s="158">
        <v>0</v>
      </c>
      <c r="E22" s="158">
        <v>0</v>
      </c>
      <c r="F22" s="158">
        <v>0</v>
      </c>
      <c r="G22" s="158">
        <f>+C22+D22-E22+F22</f>
        <v>0</v>
      </c>
      <c r="H22" s="158">
        <v>0</v>
      </c>
      <c r="I22" s="158">
        <v>0</v>
      </c>
    </row>
    <row r="23" spans="2:9" x14ac:dyDescent="0.25">
      <c r="B23" s="162" t="s">
        <v>379</v>
      </c>
      <c r="C23" s="158">
        <v>0</v>
      </c>
      <c r="D23" s="158">
        <v>0</v>
      </c>
      <c r="E23" s="158">
        <v>0</v>
      </c>
      <c r="F23" s="158">
        <v>0</v>
      </c>
      <c r="G23" s="158">
        <f>+C23+D23-E23+F23</f>
        <v>0</v>
      </c>
      <c r="H23" s="158">
        <v>0</v>
      </c>
      <c r="I23" s="158">
        <v>0</v>
      </c>
    </row>
    <row r="24" spans="2:9" x14ac:dyDescent="0.25">
      <c r="B24" s="162" t="s">
        <v>380</v>
      </c>
      <c r="C24" s="158">
        <v>0</v>
      </c>
      <c r="D24" s="158">
        <v>0</v>
      </c>
      <c r="E24" s="158">
        <v>0</v>
      </c>
      <c r="F24" s="158">
        <v>0</v>
      </c>
      <c r="G24" s="158">
        <f>+C24+D24-E24+F24</f>
        <v>0</v>
      </c>
      <c r="H24" s="158">
        <v>0</v>
      </c>
      <c r="I24" s="158">
        <v>0</v>
      </c>
    </row>
    <row r="25" spans="2:9" x14ac:dyDescent="0.25">
      <c r="B25" s="164"/>
      <c r="C25" s="165"/>
      <c r="D25" s="165"/>
      <c r="E25" s="165"/>
      <c r="F25" s="165"/>
      <c r="G25" s="165"/>
      <c r="H25" s="165"/>
      <c r="I25" s="165"/>
    </row>
    <row r="26" spans="2:9" x14ac:dyDescent="0.25">
      <c r="B26" s="163" t="s">
        <v>381</v>
      </c>
      <c r="C26" s="156">
        <f t="shared" ref="C26:I26" si="3">SUM(C27:C29)</f>
        <v>0</v>
      </c>
      <c r="D26" s="156">
        <f t="shared" si="3"/>
        <v>0</v>
      </c>
      <c r="E26" s="156">
        <f t="shared" si="3"/>
        <v>0</v>
      </c>
      <c r="F26" s="156">
        <f t="shared" si="3"/>
        <v>0</v>
      </c>
      <c r="G26" s="156">
        <f t="shared" si="3"/>
        <v>0</v>
      </c>
      <c r="H26" s="156">
        <f t="shared" si="3"/>
        <v>0</v>
      </c>
      <c r="I26" s="156">
        <f t="shared" si="3"/>
        <v>0</v>
      </c>
    </row>
    <row r="27" spans="2:9" x14ac:dyDescent="0.25">
      <c r="B27" s="162" t="s">
        <v>382</v>
      </c>
      <c r="C27" s="158">
        <v>0</v>
      </c>
      <c r="D27" s="158">
        <v>0</v>
      </c>
      <c r="E27" s="158">
        <v>0</v>
      </c>
      <c r="F27" s="158">
        <v>0</v>
      </c>
      <c r="G27" s="158">
        <f>+C23+D23-E23+F23</f>
        <v>0</v>
      </c>
      <c r="H27" s="158">
        <v>0</v>
      </c>
      <c r="I27" s="158">
        <v>0</v>
      </c>
    </row>
    <row r="28" spans="2:9" x14ac:dyDescent="0.25">
      <c r="B28" s="162" t="s">
        <v>383</v>
      </c>
      <c r="C28" s="158">
        <v>0</v>
      </c>
      <c r="D28" s="158">
        <v>0</v>
      </c>
      <c r="E28" s="158">
        <v>0</v>
      </c>
      <c r="F28" s="158">
        <v>0</v>
      </c>
      <c r="G28" s="158">
        <f>+C24+D24-E24+F24</f>
        <v>0</v>
      </c>
      <c r="H28" s="158">
        <v>0</v>
      </c>
      <c r="I28" s="158">
        <v>0</v>
      </c>
    </row>
    <row r="29" spans="2:9" x14ac:dyDescent="0.25">
      <c r="B29" s="162" t="s">
        <v>384</v>
      </c>
      <c r="C29" s="158">
        <v>0</v>
      </c>
      <c r="D29" s="158">
        <v>0</v>
      </c>
      <c r="E29" s="158">
        <v>0</v>
      </c>
      <c r="F29" s="158">
        <v>0</v>
      </c>
      <c r="G29" s="158">
        <f>+C25+D25-E25+F25</f>
        <v>0</v>
      </c>
      <c r="H29" s="158">
        <v>0</v>
      </c>
      <c r="I29" s="158">
        <v>0</v>
      </c>
    </row>
    <row r="30" spans="2:9" ht="15.75" thickBot="1" x14ac:dyDescent="0.3">
      <c r="B30" s="166"/>
      <c r="C30" s="167"/>
      <c r="D30" s="167"/>
      <c r="E30" s="167"/>
      <c r="F30" s="167"/>
      <c r="G30" s="167"/>
      <c r="H30" s="167"/>
      <c r="I30" s="167"/>
    </row>
    <row r="31" spans="2:9" x14ac:dyDescent="0.25">
      <c r="B31" s="261" t="s">
        <v>385</v>
      </c>
      <c r="C31" s="261"/>
      <c r="D31" s="261"/>
      <c r="E31" s="261"/>
      <c r="F31" s="261"/>
      <c r="G31" s="261"/>
      <c r="H31" s="261"/>
      <c r="I31" s="261"/>
    </row>
    <row r="32" spans="2:9" x14ac:dyDescent="0.25">
      <c r="B32" s="168" t="s">
        <v>386</v>
      </c>
      <c r="C32" s="169"/>
      <c r="D32" s="170"/>
      <c r="E32" s="170"/>
      <c r="F32" s="170"/>
      <c r="G32" s="170"/>
      <c r="H32" s="170"/>
      <c r="I32" s="170"/>
    </row>
    <row r="33" spans="2:9" ht="15.75" thickBot="1" x14ac:dyDescent="0.3">
      <c r="B33" s="262"/>
      <c r="C33" s="262"/>
      <c r="D33" s="262"/>
      <c r="E33" s="262"/>
      <c r="F33" s="262"/>
      <c r="G33" s="262"/>
      <c r="H33" s="262"/>
      <c r="I33" s="262"/>
    </row>
    <row r="34" spans="2:9" x14ac:dyDescent="0.25">
      <c r="B34" s="251" t="s">
        <v>387</v>
      </c>
      <c r="C34" s="253" t="s">
        <v>388</v>
      </c>
      <c r="D34" s="253" t="s">
        <v>389</v>
      </c>
      <c r="E34" s="171" t="s">
        <v>390</v>
      </c>
      <c r="F34" s="253" t="s">
        <v>391</v>
      </c>
      <c r="G34" s="172" t="s">
        <v>392</v>
      </c>
      <c r="H34" s="169"/>
      <c r="I34" s="169"/>
    </row>
    <row r="35" spans="2:9" ht="15.75" thickBot="1" x14ac:dyDescent="0.3">
      <c r="B35" s="252"/>
      <c r="C35" s="254"/>
      <c r="D35" s="254"/>
      <c r="E35" s="173" t="s">
        <v>393</v>
      </c>
      <c r="F35" s="254"/>
      <c r="G35" s="174" t="s">
        <v>394</v>
      </c>
      <c r="H35" s="169"/>
      <c r="I35" s="169"/>
    </row>
    <row r="36" spans="2:9" x14ac:dyDescent="0.25">
      <c r="B36" s="175" t="s">
        <v>395</v>
      </c>
      <c r="C36" s="156">
        <f>SUM(C37:C39)</f>
        <v>86000000</v>
      </c>
      <c r="D36" s="156">
        <f>SUM(D37:D39)</f>
        <v>144</v>
      </c>
      <c r="E36" s="156">
        <f>SUM(E37:E39)</f>
        <v>0</v>
      </c>
      <c r="F36" s="156">
        <f>SUM(F37:F39)</f>
        <v>0</v>
      </c>
      <c r="G36" s="156">
        <f>SUM(G37:G39)</f>
        <v>8.1949999999999995E-2</v>
      </c>
      <c r="H36" s="169"/>
      <c r="I36" s="169"/>
    </row>
    <row r="37" spans="2:9" x14ac:dyDescent="0.25">
      <c r="B37" s="162" t="s">
        <v>396</v>
      </c>
      <c r="C37" s="158">
        <v>86000000</v>
      </c>
      <c r="D37" s="158">
        <v>144</v>
      </c>
      <c r="E37" s="158" t="s">
        <v>397</v>
      </c>
      <c r="F37" s="158">
        <v>0</v>
      </c>
      <c r="G37" s="176">
        <v>8.1949999999999995E-2</v>
      </c>
      <c r="H37" s="169"/>
      <c r="I37" s="169"/>
    </row>
    <row r="38" spans="2:9" x14ac:dyDescent="0.25">
      <c r="B38" s="162" t="s">
        <v>398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69"/>
      <c r="I38" s="169"/>
    </row>
    <row r="39" spans="2:9" ht="15.75" thickBot="1" x14ac:dyDescent="0.3">
      <c r="B39" s="177" t="s">
        <v>399</v>
      </c>
      <c r="C39" s="178">
        <v>0</v>
      </c>
      <c r="D39" s="178">
        <v>0</v>
      </c>
      <c r="E39" s="178">
        <v>0</v>
      </c>
      <c r="F39" s="178">
        <v>0</v>
      </c>
      <c r="G39" s="178">
        <v>0</v>
      </c>
      <c r="H39" s="169"/>
      <c r="I39" s="169"/>
    </row>
  </sheetData>
  <mergeCells count="10">
    <mergeCell ref="B34:B35"/>
    <mergeCell ref="C34:C35"/>
    <mergeCell ref="D34:D35"/>
    <mergeCell ref="F34:F35"/>
    <mergeCell ref="B2:I2"/>
    <mergeCell ref="B3:I3"/>
    <mergeCell ref="B4:I4"/>
    <mergeCell ref="B5:I5"/>
    <mergeCell ref="B31:I31"/>
    <mergeCell ref="B33: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38"/>
  <sheetViews>
    <sheetView showGridLines="0" zoomScale="85" zoomScaleNormal="85" workbookViewId="0">
      <selection activeCell="C13" sqref="C13"/>
    </sheetView>
  </sheetViews>
  <sheetFormatPr baseColWidth="10" defaultRowHeight="15" x14ac:dyDescent="0.25"/>
  <cols>
    <col min="1" max="1" width="2.42578125" customWidth="1"/>
    <col min="2" max="2" width="32.85546875" customWidth="1"/>
    <col min="3" max="5" width="14.5703125" customWidth="1"/>
    <col min="6" max="6" width="15.85546875" bestFit="1" customWidth="1"/>
    <col min="7" max="7" width="14.5703125" customWidth="1"/>
    <col min="8" max="8" width="17.5703125" customWidth="1"/>
    <col min="9" max="9" width="17.42578125" customWidth="1"/>
    <col min="10" max="10" width="14.85546875" bestFit="1" customWidth="1"/>
    <col min="11" max="11" width="16.7109375" customWidth="1"/>
    <col min="12" max="12" width="14.5703125" customWidth="1"/>
    <col min="13" max="13" width="13.140625" bestFit="1" customWidth="1"/>
    <col min="14" max="14" width="14.85546875" bestFit="1" customWidth="1"/>
    <col min="15" max="15" width="14.140625" style="179" bestFit="1" customWidth="1"/>
    <col min="257" max="257" width="2.42578125" customWidth="1"/>
    <col min="258" max="258" width="32.85546875" customWidth="1"/>
    <col min="259" max="261" width="14.5703125" customWidth="1"/>
    <col min="262" max="262" width="15.85546875" bestFit="1" customWidth="1"/>
    <col min="263" max="263" width="14.5703125" customWidth="1"/>
    <col min="264" max="264" width="17.5703125" customWidth="1"/>
    <col min="265" max="265" width="17.42578125" customWidth="1"/>
    <col min="266" max="266" width="14.85546875" bestFit="1" customWidth="1"/>
    <col min="267" max="267" width="16.7109375" customWidth="1"/>
    <col min="268" max="268" width="14.5703125" customWidth="1"/>
    <col min="269" max="269" width="13.140625" bestFit="1" customWidth="1"/>
    <col min="270" max="270" width="14.85546875" bestFit="1" customWidth="1"/>
    <col min="271" max="271" width="14.140625" bestFit="1" customWidth="1"/>
    <col min="513" max="513" width="2.42578125" customWidth="1"/>
    <col min="514" max="514" width="32.85546875" customWidth="1"/>
    <col min="515" max="517" width="14.5703125" customWidth="1"/>
    <col min="518" max="518" width="15.85546875" bestFit="1" customWidth="1"/>
    <col min="519" max="519" width="14.5703125" customWidth="1"/>
    <col min="520" max="520" width="17.5703125" customWidth="1"/>
    <col min="521" max="521" width="17.42578125" customWidth="1"/>
    <col min="522" max="522" width="14.85546875" bestFit="1" customWidth="1"/>
    <col min="523" max="523" width="16.7109375" customWidth="1"/>
    <col min="524" max="524" width="14.5703125" customWidth="1"/>
    <col min="525" max="525" width="13.140625" bestFit="1" customWidth="1"/>
    <col min="526" max="526" width="14.85546875" bestFit="1" customWidth="1"/>
    <col min="527" max="527" width="14.140625" bestFit="1" customWidth="1"/>
    <col min="769" max="769" width="2.42578125" customWidth="1"/>
    <col min="770" max="770" width="32.85546875" customWidth="1"/>
    <col min="771" max="773" width="14.5703125" customWidth="1"/>
    <col min="774" max="774" width="15.85546875" bestFit="1" customWidth="1"/>
    <col min="775" max="775" width="14.5703125" customWidth="1"/>
    <col min="776" max="776" width="17.5703125" customWidth="1"/>
    <col min="777" max="777" width="17.42578125" customWidth="1"/>
    <col min="778" max="778" width="14.85546875" bestFit="1" customWidth="1"/>
    <col min="779" max="779" width="16.7109375" customWidth="1"/>
    <col min="780" max="780" width="14.5703125" customWidth="1"/>
    <col min="781" max="781" width="13.140625" bestFit="1" customWidth="1"/>
    <col min="782" max="782" width="14.85546875" bestFit="1" customWidth="1"/>
    <col min="783" max="783" width="14.140625" bestFit="1" customWidth="1"/>
    <col min="1025" max="1025" width="2.42578125" customWidth="1"/>
    <col min="1026" max="1026" width="32.85546875" customWidth="1"/>
    <col min="1027" max="1029" width="14.5703125" customWidth="1"/>
    <col min="1030" max="1030" width="15.85546875" bestFit="1" customWidth="1"/>
    <col min="1031" max="1031" width="14.5703125" customWidth="1"/>
    <col min="1032" max="1032" width="17.5703125" customWidth="1"/>
    <col min="1033" max="1033" width="17.42578125" customWidth="1"/>
    <col min="1034" max="1034" width="14.85546875" bestFit="1" customWidth="1"/>
    <col min="1035" max="1035" width="16.7109375" customWidth="1"/>
    <col min="1036" max="1036" width="14.5703125" customWidth="1"/>
    <col min="1037" max="1037" width="13.140625" bestFit="1" customWidth="1"/>
    <col min="1038" max="1038" width="14.85546875" bestFit="1" customWidth="1"/>
    <col min="1039" max="1039" width="14.140625" bestFit="1" customWidth="1"/>
    <col min="1281" max="1281" width="2.42578125" customWidth="1"/>
    <col min="1282" max="1282" width="32.85546875" customWidth="1"/>
    <col min="1283" max="1285" width="14.5703125" customWidth="1"/>
    <col min="1286" max="1286" width="15.85546875" bestFit="1" customWidth="1"/>
    <col min="1287" max="1287" width="14.5703125" customWidth="1"/>
    <col min="1288" max="1288" width="17.5703125" customWidth="1"/>
    <col min="1289" max="1289" width="17.42578125" customWidth="1"/>
    <col min="1290" max="1290" width="14.85546875" bestFit="1" customWidth="1"/>
    <col min="1291" max="1291" width="16.7109375" customWidth="1"/>
    <col min="1292" max="1292" width="14.5703125" customWidth="1"/>
    <col min="1293" max="1293" width="13.140625" bestFit="1" customWidth="1"/>
    <col min="1294" max="1294" width="14.85546875" bestFit="1" customWidth="1"/>
    <col min="1295" max="1295" width="14.140625" bestFit="1" customWidth="1"/>
    <col min="1537" max="1537" width="2.42578125" customWidth="1"/>
    <col min="1538" max="1538" width="32.85546875" customWidth="1"/>
    <col min="1539" max="1541" width="14.5703125" customWidth="1"/>
    <col min="1542" max="1542" width="15.85546875" bestFit="1" customWidth="1"/>
    <col min="1543" max="1543" width="14.5703125" customWidth="1"/>
    <col min="1544" max="1544" width="17.5703125" customWidth="1"/>
    <col min="1545" max="1545" width="17.42578125" customWidth="1"/>
    <col min="1546" max="1546" width="14.85546875" bestFit="1" customWidth="1"/>
    <col min="1547" max="1547" width="16.7109375" customWidth="1"/>
    <col min="1548" max="1548" width="14.5703125" customWidth="1"/>
    <col min="1549" max="1549" width="13.140625" bestFit="1" customWidth="1"/>
    <col min="1550" max="1550" width="14.85546875" bestFit="1" customWidth="1"/>
    <col min="1551" max="1551" width="14.140625" bestFit="1" customWidth="1"/>
    <col min="1793" max="1793" width="2.42578125" customWidth="1"/>
    <col min="1794" max="1794" width="32.85546875" customWidth="1"/>
    <col min="1795" max="1797" width="14.5703125" customWidth="1"/>
    <col min="1798" max="1798" width="15.85546875" bestFit="1" customWidth="1"/>
    <col min="1799" max="1799" width="14.5703125" customWidth="1"/>
    <col min="1800" max="1800" width="17.5703125" customWidth="1"/>
    <col min="1801" max="1801" width="17.42578125" customWidth="1"/>
    <col min="1802" max="1802" width="14.85546875" bestFit="1" customWidth="1"/>
    <col min="1803" max="1803" width="16.7109375" customWidth="1"/>
    <col min="1804" max="1804" width="14.5703125" customWidth="1"/>
    <col min="1805" max="1805" width="13.140625" bestFit="1" customWidth="1"/>
    <col min="1806" max="1806" width="14.85546875" bestFit="1" customWidth="1"/>
    <col min="1807" max="1807" width="14.140625" bestFit="1" customWidth="1"/>
    <col min="2049" max="2049" width="2.42578125" customWidth="1"/>
    <col min="2050" max="2050" width="32.85546875" customWidth="1"/>
    <col min="2051" max="2053" width="14.5703125" customWidth="1"/>
    <col min="2054" max="2054" width="15.85546875" bestFit="1" customWidth="1"/>
    <col min="2055" max="2055" width="14.5703125" customWidth="1"/>
    <col min="2056" max="2056" width="17.5703125" customWidth="1"/>
    <col min="2057" max="2057" width="17.42578125" customWidth="1"/>
    <col min="2058" max="2058" width="14.85546875" bestFit="1" customWidth="1"/>
    <col min="2059" max="2059" width="16.7109375" customWidth="1"/>
    <col min="2060" max="2060" width="14.5703125" customWidth="1"/>
    <col min="2061" max="2061" width="13.140625" bestFit="1" customWidth="1"/>
    <col min="2062" max="2062" width="14.85546875" bestFit="1" customWidth="1"/>
    <col min="2063" max="2063" width="14.140625" bestFit="1" customWidth="1"/>
    <col min="2305" max="2305" width="2.42578125" customWidth="1"/>
    <col min="2306" max="2306" width="32.85546875" customWidth="1"/>
    <col min="2307" max="2309" width="14.5703125" customWidth="1"/>
    <col min="2310" max="2310" width="15.85546875" bestFit="1" customWidth="1"/>
    <col min="2311" max="2311" width="14.5703125" customWidth="1"/>
    <col min="2312" max="2312" width="17.5703125" customWidth="1"/>
    <col min="2313" max="2313" width="17.42578125" customWidth="1"/>
    <col min="2314" max="2314" width="14.85546875" bestFit="1" customWidth="1"/>
    <col min="2315" max="2315" width="16.7109375" customWidth="1"/>
    <col min="2316" max="2316" width="14.5703125" customWidth="1"/>
    <col min="2317" max="2317" width="13.140625" bestFit="1" customWidth="1"/>
    <col min="2318" max="2318" width="14.85546875" bestFit="1" customWidth="1"/>
    <col min="2319" max="2319" width="14.140625" bestFit="1" customWidth="1"/>
    <col min="2561" max="2561" width="2.42578125" customWidth="1"/>
    <col min="2562" max="2562" width="32.85546875" customWidth="1"/>
    <col min="2563" max="2565" width="14.5703125" customWidth="1"/>
    <col min="2566" max="2566" width="15.85546875" bestFit="1" customWidth="1"/>
    <col min="2567" max="2567" width="14.5703125" customWidth="1"/>
    <col min="2568" max="2568" width="17.5703125" customWidth="1"/>
    <col min="2569" max="2569" width="17.42578125" customWidth="1"/>
    <col min="2570" max="2570" width="14.85546875" bestFit="1" customWidth="1"/>
    <col min="2571" max="2571" width="16.7109375" customWidth="1"/>
    <col min="2572" max="2572" width="14.5703125" customWidth="1"/>
    <col min="2573" max="2573" width="13.140625" bestFit="1" customWidth="1"/>
    <col min="2574" max="2574" width="14.85546875" bestFit="1" customWidth="1"/>
    <col min="2575" max="2575" width="14.140625" bestFit="1" customWidth="1"/>
    <col min="2817" max="2817" width="2.42578125" customWidth="1"/>
    <col min="2818" max="2818" width="32.85546875" customWidth="1"/>
    <col min="2819" max="2821" width="14.5703125" customWidth="1"/>
    <col min="2822" max="2822" width="15.85546875" bestFit="1" customWidth="1"/>
    <col min="2823" max="2823" width="14.5703125" customWidth="1"/>
    <col min="2824" max="2824" width="17.5703125" customWidth="1"/>
    <col min="2825" max="2825" width="17.42578125" customWidth="1"/>
    <col min="2826" max="2826" width="14.85546875" bestFit="1" customWidth="1"/>
    <col min="2827" max="2827" width="16.7109375" customWidth="1"/>
    <col min="2828" max="2828" width="14.5703125" customWidth="1"/>
    <col min="2829" max="2829" width="13.140625" bestFit="1" customWidth="1"/>
    <col min="2830" max="2830" width="14.85546875" bestFit="1" customWidth="1"/>
    <col min="2831" max="2831" width="14.140625" bestFit="1" customWidth="1"/>
    <col min="3073" max="3073" width="2.42578125" customWidth="1"/>
    <col min="3074" max="3074" width="32.85546875" customWidth="1"/>
    <col min="3075" max="3077" width="14.5703125" customWidth="1"/>
    <col min="3078" max="3078" width="15.85546875" bestFit="1" customWidth="1"/>
    <col min="3079" max="3079" width="14.5703125" customWidth="1"/>
    <col min="3080" max="3080" width="17.5703125" customWidth="1"/>
    <col min="3081" max="3081" width="17.42578125" customWidth="1"/>
    <col min="3082" max="3082" width="14.85546875" bestFit="1" customWidth="1"/>
    <col min="3083" max="3083" width="16.7109375" customWidth="1"/>
    <col min="3084" max="3084" width="14.5703125" customWidth="1"/>
    <col min="3085" max="3085" width="13.140625" bestFit="1" customWidth="1"/>
    <col min="3086" max="3086" width="14.85546875" bestFit="1" customWidth="1"/>
    <col min="3087" max="3087" width="14.140625" bestFit="1" customWidth="1"/>
    <col min="3329" max="3329" width="2.42578125" customWidth="1"/>
    <col min="3330" max="3330" width="32.85546875" customWidth="1"/>
    <col min="3331" max="3333" width="14.5703125" customWidth="1"/>
    <col min="3334" max="3334" width="15.85546875" bestFit="1" customWidth="1"/>
    <col min="3335" max="3335" width="14.5703125" customWidth="1"/>
    <col min="3336" max="3336" width="17.5703125" customWidth="1"/>
    <col min="3337" max="3337" width="17.42578125" customWidth="1"/>
    <col min="3338" max="3338" width="14.85546875" bestFit="1" customWidth="1"/>
    <col min="3339" max="3339" width="16.7109375" customWidth="1"/>
    <col min="3340" max="3340" width="14.5703125" customWidth="1"/>
    <col min="3341" max="3341" width="13.140625" bestFit="1" customWidth="1"/>
    <col min="3342" max="3342" width="14.85546875" bestFit="1" customWidth="1"/>
    <col min="3343" max="3343" width="14.140625" bestFit="1" customWidth="1"/>
    <col min="3585" max="3585" width="2.42578125" customWidth="1"/>
    <col min="3586" max="3586" width="32.85546875" customWidth="1"/>
    <col min="3587" max="3589" width="14.5703125" customWidth="1"/>
    <col min="3590" max="3590" width="15.85546875" bestFit="1" customWidth="1"/>
    <col min="3591" max="3591" width="14.5703125" customWidth="1"/>
    <col min="3592" max="3592" width="17.5703125" customWidth="1"/>
    <col min="3593" max="3593" width="17.42578125" customWidth="1"/>
    <col min="3594" max="3594" width="14.85546875" bestFit="1" customWidth="1"/>
    <col min="3595" max="3595" width="16.7109375" customWidth="1"/>
    <col min="3596" max="3596" width="14.5703125" customWidth="1"/>
    <col min="3597" max="3597" width="13.140625" bestFit="1" customWidth="1"/>
    <col min="3598" max="3598" width="14.85546875" bestFit="1" customWidth="1"/>
    <col min="3599" max="3599" width="14.140625" bestFit="1" customWidth="1"/>
    <col min="3841" max="3841" width="2.42578125" customWidth="1"/>
    <col min="3842" max="3842" width="32.85546875" customWidth="1"/>
    <col min="3843" max="3845" width="14.5703125" customWidth="1"/>
    <col min="3846" max="3846" width="15.85546875" bestFit="1" customWidth="1"/>
    <col min="3847" max="3847" width="14.5703125" customWidth="1"/>
    <col min="3848" max="3848" width="17.5703125" customWidth="1"/>
    <col min="3849" max="3849" width="17.42578125" customWidth="1"/>
    <col min="3850" max="3850" width="14.85546875" bestFit="1" customWidth="1"/>
    <col min="3851" max="3851" width="16.7109375" customWidth="1"/>
    <col min="3852" max="3852" width="14.5703125" customWidth="1"/>
    <col min="3853" max="3853" width="13.140625" bestFit="1" customWidth="1"/>
    <col min="3854" max="3854" width="14.85546875" bestFit="1" customWidth="1"/>
    <col min="3855" max="3855" width="14.140625" bestFit="1" customWidth="1"/>
    <col min="4097" max="4097" width="2.42578125" customWidth="1"/>
    <col min="4098" max="4098" width="32.85546875" customWidth="1"/>
    <col min="4099" max="4101" width="14.5703125" customWidth="1"/>
    <col min="4102" max="4102" width="15.85546875" bestFit="1" customWidth="1"/>
    <col min="4103" max="4103" width="14.5703125" customWidth="1"/>
    <col min="4104" max="4104" width="17.5703125" customWidth="1"/>
    <col min="4105" max="4105" width="17.42578125" customWidth="1"/>
    <col min="4106" max="4106" width="14.85546875" bestFit="1" customWidth="1"/>
    <col min="4107" max="4107" width="16.7109375" customWidth="1"/>
    <col min="4108" max="4108" width="14.5703125" customWidth="1"/>
    <col min="4109" max="4109" width="13.140625" bestFit="1" customWidth="1"/>
    <col min="4110" max="4110" width="14.85546875" bestFit="1" customWidth="1"/>
    <col min="4111" max="4111" width="14.140625" bestFit="1" customWidth="1"/>
    <col min="4353" max="4353" width="2.42578125" customWidth="1"/>
    <col min="4354" max="4354" width="32.85546875" customWidth="1"/>
    <col min="4355" max="4357" width="14.5703125" customWidth="1"/>
    <col min="4358" max="4358" width="15.85546875" bestFit="1" customWidth="1"/>
    <col min="4359" max="4359" width="14.5703125" customWidth="1"/>
    <col min="4360" max="4360" width="17.5703125" customWidth="1"/>
    <col min="4361" max="4361" width="17.42578125" customWidth="1"/>
    <col min="4362" max="4362" width="14.85546875" bestFit="1" customWidth="1"/>
    <col min="4363" max="4363" width="16.7109375" customWidth="1"/>
    <col min="4364" max="4364" width="14.5703125" customWidth="1"/>
    <col min="4365" max="4365" width="13.140625" bestFit="1" customWidth="1"/>
    <col min="4366" max="4366" width="14.85546875" bestFit="1" customWidth="1"/>
    <col min="4367" max="4367" width="14.140625" bestFit="1" customWidth="1"/>
    <col min="4609" max="4609" width="2.42578125" customWidth="1"/>
    <col min="4610" max="4610" width="32.85546875" customWidth="1"/>
    <col min="4611" max="4613" width="14.5703125" customWidth="1"/>
    <col min="4614" max="4614" width="15.85546875" bestFit="1" customWidth="1"/>
    <col min="4615" max="4615" width="14.5703125" customWidth="1"/>
    <col min="4616" max="4616" width="17.5703125" customWidth="1"/>
    <col min="4617" max="4617" width="17.42578125" customWidth="1"/>
    <col min="4618" max="4618" width="14.85546875" bestFit="1" customWidth="1"/>
    <col min="4619" max="4619" width="16.7109375" customWidth="1"/>
    <col min="4620" max="4620" width="14.5703125" customWidth="1"/>
    <col min="4621" max="4621" width="13.140625" bestFit="1" customWidth="1"/>
    <col min="4622" max="4622" width="14.85546875" bestFit="1" customWidth="1"/>
    <col min="4623" max="4623" width="14.140625" bestFit="1" customWidth="1"/>
    <col min="4865" max="4865" width="2.42578125" customWidth="1"/>
    <col min="4866" max="4866" width="32.85546875" customWidth="1"/>
    <col min="4867" max="4869" width="14.5703125" customWidth="1"/>
    <col min="4870" max="4870" width="15.85546875" bestFit="1" customWidth="1"/>
    <col min="4871" max="4871" width="14.5703125" customWidth="1"/>
    <col min="4872" max="4872" width="17.5703125" customWidth="1"/>
    <col min="4873" max="4873" width="17.42578125" customWidth="1"/>
    <col min="4874" max="4874" width="14.85546875" bestFit="1" customWidth="1"/>
    <col min="4875" max="4875" width="16.7109375" customWidth="1"/>
    <col min="4876" max="4876" width="14.5703125" customWidth="1"/>
    <col min="4877" max="4877" width="13.140625" bestFit="1" customWidth="1"/>
    <col min="4878" max="4878" width="14.85546875" bestFit="1" customWidth="1"/>
    <col min="4879" max="4879" width="14.140625" bestFit="1" customWidth="1"/>
    <col min="5121" max="5121" width="2.42578125" customWidth="1"/>
    <col min="5122" max="5122" width="32.85546875" customWidth="1"/>
    <col min="5123" max="5125" width="14.5703125" customWidth="1"/>
    <col min="5126" max="5126" width="15.85546875" bestFit="1" customWidth="1"/>
    <col min="5127" max="5127" width="14.5703125" customWidth="1"/>
    <col min="5128" max="5128" width="17.5703125" customWidth="1"/>
    <col min="5129" max="5129" width="17.42578125" customWidth="1"/>
    <col min="5130" max="5130" width="14.85546875" bestFit="1" customWidth="1"/>
    <col min="5131" max="5131" width="16.7109375" customWidth="1"/>
    <col min="5132" max="5132" width="14.5703125" customWidth="1"/>
    <col min="5133" max="5133" width="13.140625" bestFit="1" customWidth="1"/>
    <col min="5134" max="5134" width="14.85546875" bestFit="1" customWidth="1"/>
    <col min="5135" max="5135" width="14.140625" bestFit="1" customWidth="1"/>
    <col min="5377" max="5377" width="2.42578125" customWidth="1"/>
    <col min="5378" max="5378" width="32.85546875" customWidth="1"/>
    <col min="5379" max="5381" width="14.5703125" customWidth="1"/>
    <col min="5382" max="5382" width="15.85546875" bestFit="1" customWidth="1"/>
    <col min="5383" max="5383" width="14.5703125" customWidth="1"/>
    <col min="5384" max="5384" width="17.5703125" customWidth="1"/>
    <col min="5385" max="5385" width="17.42578125" customWidth="1"/>
    <col min="5386" max="5386" width="14.85546875" bestFit="1" customWidth="1"/>
    <col min="5387" max="5387" width="16.7109375" customWidth="1"/>
    <col min="5388" max="5388" width="14.5703125" customWidth="1"/>
    <col min="5389" max="5389" width="13.140625" bestFit="1" customWidth="1"/>
    <col min="5390" max="5390" width="14.85546875" bestFit="1" customWidth="1"/>
    <col min="5391" max="5391" width="14.140625" bestFit="1" customWidth="1"/>
    <col min="5633" max="5633" width="2.42578125" customWidth="1"/>
    <col min="5634" max="5634" width="32.85546875" customWidth="1"/>
    <col min="5635" max="5637" width="14.5703125" customWidth="1"/>
    <col min="5638" max="5638" width="15.85546875" bestFit="1" customWidth="1"/>
    <col min="5639" max="5639" width="14.5703125" customWidth="1"/>
    <col min="5640" max="5640" width="17.5703125" customWidth="1"/>
    <col min="5641" max="5641" width="17.42578125" customWidth="1"/>
    <col min="5642" max="5642" width="14.85546875" bestFit="1" customWidth="1"/>
    <col min="5643" max="5643" width="16.7109375" customWidth="1"/>
    <col min="5644" max="5644" width="14.5703125" customWidth="1"/>
    <col min="5645" max="5645" width="13.140625" bestFit="1" customWidth="1"/>
    <col min="5646" max="5646" width="14.85546875" bestFit="1" customWidth="1"/>
    <col min="5647" max="5647" width="14.140625" bestFit="1" customWidth="1"/>
    <col min="5889" max="5889" width="2.42578125" customWidth="1"/>
    <col min="5890" max="5890" width="32.85546875" customWidth="1"/>
    <col min="5891" max="5893" width="14.5703125" customWidth="1"/>
    <col min="5894" max="5894" width="15.85546875" bestFit="1" customWidth="1"/>
    <col min="5895" max="5895" width="14.5703125" customWidth="1"/>
    <col min="5896" max="5896" width="17.5703125" customWidth="1"/>
    <col min="5897" max="5897" width="17.42578125" customWidth="1"/>
    <col min="5898" max="5898" width="14.85546875" bestFit="1" customWidth="1"/>
    <col min="5899" max="5899" width="16.7109375" customWidth="1"/>
    <col min="5900" max="5900" width="14.5703125" customWidth="1"/>
    <col min="5901" max="5901" width="13.140625" bestFit="1" customWidth="1"/>
    <col min="5902" max="5902" width="14.85546875" bestFit="1" customWidth="1"/>
    <col min="5903" max="5903" width="14.140625" bestFit="1" customWidth="1"/>
    <col min="6145" max="6145" width="2.42578125" customWidth="1"/>
    <col min="6146" max="6146" width="32.85546875" customWidth="1"/>
    <col min="6147" max="6149" width="14.5703125" customWidth="1"/>
    <col min="6150" max="6150" width="15.85546875" bestFit="1" customWidth="1"/>
    <col min="6151" max="6151" width="14.5703125" customWidth="1"/>
    <col min="6152" max="6152" width="17.5703125" customWidth="1"/>
    <col min="6153" max="6153" width="17.42578125" customWidth="1"/>
    <col min="6154" max="6154" width="14.85546875" bestFit="1" customWidth="1"/>
    <col min="6155" max="6155" width="16.7109375" customWidth="1"/>
    <col min="6156" max="6156" width="14.5703125" customWidth="1"/>
    <col min="6157" max="6157" width="13.140625" bestFit="1" customWidth="1"/>
    <col min="6158" max="6158" width="14.85546875" bestFit="1" customWidth="1"/>
    <col min="6159" max="6159" width="14.140625" bestFit="1" customWidth="1"/>
    <col min="6401" max="6401" width="2.42578125" customWidth="1"/>
    <col min="6402" max="6402" width="32.85546875" customWidth="1"/>
    <col min="6403" max="6405" width="14.5703125" customWidth="1"/>
    <col min="6406" max="6406" width="15.85546875" bestFit="1" customWidth="1"/>
    <col min="6407" max="6407" width="14.5703125" customWidth="1"/>
    <col min="6408" max="6408" width="17.5703125" customWidth="1"/>
    <col min="6409" max="6409" width="17.42578125" customWidth="1"/>
    <col min="6410" max="6410" width="14.85546875" bestFit="1" customWidth="1"/>
    <col min="6411" max="6411" width="16.7109375" customWidth="1"/>
    <col min="6412" max="6412" width="14.5703125" customWidth="1"/>
    <col min="6413" max="6413" width="13.140625" bestFit="1" customWidth="1"/>
    <col min="6414" max="6414" width="14.85546875" bestFit="1" customWidth="1"/>
    <col min="6415" max="6415" width="14.140625" bestFit="1" customWidth="1"/>
    <col min="6657" max="6657" width="2.42578125" customWidth="1"/>
    <col min="6658" max="6658" width="32.85546875" customWidth="1"/>
    <col min="6659" max="6661" width="14.5703125" customWidth="1"/>
    <col min="6662" max="6662" width="15.85546875" bestFit="1" customWidth="1"/>
    <col min="6663" max="6663" width="14.5703125" customWidth="1"/>
    <col min="6664" max="6664" width="17.5703125" customWidth="1"/>
    <col min="6665" max="6665" width="17.42578125" customWidth="1"/>
    <col min="6666" max="6666" width="14.85546875" bestFit="1" customWidth="1"/>
    <col min="6667" max="6667" width="16.7109375" customWidth="1"/>
    <col min="6668" max="6668" width="14.5703125" customWidth="1"/>
    <col min="6669" max="6669" width="13.140625" bestFit="1" customWidth="1"/>
    <col min="6670" max="6670" width="14.85546875" bestFit="1" customWidth="1"/>
    <col min="6671" max="6671" width="14.140625" bestFit="1" customWidth="1"/>
    <col min="6913" max="6913" width="2.42578125" customWidth="1"/>
    <col min="6914" max="6914" width="32.85546875" customWidth="1"/>
    <col min="6915" max="6917" width="14.5703125" customWidth="1"/>
    <col min="6918" max="6918" width="15.85546875" bestFit="1" customWidth="1"/>
    <col min="6919" max="6919" width="14.5703125" customWidth="1"/>
    <col min="6920" max="6920" width="17.5703125" customWidth="1"/>
    <col min="6921" max="6921" width="17.42578125" customWidth="1"/>
    <col min="6922" max="6922" width="14.85546875" bestFit="1" customWidth="1"/>
    <col min="6923" max="6923" width="16.7109375" customWidth="1"/>
    <col min="6924" max="6924" width="14.5703125" customWidth="1"/>
    <col min="6925" max="6925" width="13.140625" bestFit="1" customWidth="1"/>
    <col min="6926" max="6926" width="14.85546875" bestFit="1" customWidth="1"/>
    <col min="6927" max="6927" width="14.140625" bestFit="1" customWidth="1"/>
    <col min="7169" max="7169" width="2.42578125" customWidth="1"/>
    <col min="7170" max="7170" width="32.85546875" customWidth="1"/>
    <col min="7171" max="7173" width="14.5703125" customWidth="1"/>
    <col min="7174" max="7174" width="15.85546875" bestFit="1" customWidth="1"/>
    <col min="7175" max="7175" width="14.5703125" customWidth="1"/>
    <col min="7176" max="7176" width="17.5703125" customWidth="1"/>
    <col min="7177" max="7177" width="17.42578125" customWidth="1"/>
    <col min="7178" max="7178" width="14.85546875" bestFit="1" customWidth="1"/>
    <col min="7179" max="7179" width="16.7109375" customWidth="1"/>
    <col min="7180" max="7180" width="14.5703125" customWidth="1"/>
    <col min="7181" max="7181" width="13.140625" bestFit="1" customWidth="1"/>
    <col min="7182" max="7182" width="14.85546875" bestFit="1" customWidth="1"/>
    <col min="7183" max="7183" width="14.140625" bestFit="1" customWidth="1"/>
    <col min="7425" max="7425" width="2.42578125" customWidth="1"/>
    <col min="7426" max="7426" width="32.85546875" customWidth="1"/>
    <col min="7427" max="7429" width="14.5703125" customWidth="1"/>
    <col min="7430" max="7430" width="15.85546875" bestFit="1" customWidth="1"/>
    <col min="7431" max="7431" width="14.5703125" customWidth="1"/>
    <col min="7432" max="7432" width="17.5703125" customWidth="1"/>
    <col min="7433" max="7433" width="17.42578125" customWidth="1"/>
    <col min="7434" max="7434" width="14.85546875" bestFit="1" customWidth="1"/>
    <col min="7435" max="7435" width="16.7109375" customWidth="1"/>
    <col min="7436" max="7436" width="14.5703125" customWidth="1"/>
    <col min="7437" max="7437" width="13.140625" bestFit="1" customWidth="1"/>
    <col min="7438" max="7438" width="14.85546875" bestFit="1" customWidth="1"/>
    <col min="7439" max="7439" width="14.140625" bestFit="1" customWidth="1"/>
    <col min="7681" max="7681" width="2.42578125" customWidth="1"/>
    <col min="7682" max="7682" width="32.85546875" customWidth="1"/>
    <col min="7683" max="7685" width="14.5703125" customWidth="1"/>
    <col min="7686" max="7686" width="15.85546875" bestFit="1" customWidth="1"/>
    <col min="7687" max="7687" width="14.5703125" customWidth="1"/>
    <col min="7688" max="7688" width="17.5703125" customWidth="1"/>
    <col min="7689" max="7689" width="17.42578125" customWidth="1"/>
    <col min="7690" max="7690" width="14.85546875" bestFit="1" customWidth="1"/>
    <col min="7691" max="7691" width="16.7109375" customWidth="1"/>
    <col min="7692" max="7692" width="14.5703125" customWidth="1"/>
    <col min="7693" max="7693" width="13.140625" bestFit="1" customWidth="1"/>
    <col min="7694" max="7694" width="14.85546875" bestFit="1" customWidth="1"/>
    <col min="7695" max="7695" width="14.140625" bestFit="1" customWidth="1"/>
    <col min="7937" max="7937" width="2.42578125" customWidth="1"/>
    <col min="7938" max="7938" width="32.85546875" customWidth="1"/>
    <col min="7939" max="7941" width="14.5703125" customWidth="1"/>
    <col min="7942" max="7942" width="15.85546875" bestFit="1" customWidth="1"/>
    <col min="7943" max="7943" width="14.5703125" customWidth="1"/>
    <col min="7944" max="7944" width="17.5703125" customWidth="1"/>
    <col min="7945" max="7945" width="17.42578125" customWidth="1"/>
    <col min="7946" max="7946" width="14.85546875" bestFit="1" customWidth="1"/>
    <col min="7947" max="7947" width="16.7109375" customWidth="1"/>
    <col min="7948" max="7948" width="14.5703125" customWidth="1"/>
    <col min="7949" max="7949" width="13.140625" bestFit="1" customWidth="1"/>
    <col min="7950" max="7950" width="14.85546875" bestFit="1" customWidth="1"/>
    <col min="7951" max="7951" width="14.140625" bestFit="1" customWidth="1"/>
    <col min="8193" max="8193" width="2.42578125" customWidth="1"/>
    <col min="8194" max="8194" width="32.85546875" customWidth="1"/>
    <col min="8195" max="8197" width="14.5703125" customWidth="1"/>
    <col min="8198" max="8198" width="15.85546875" bestFit="1" customWidth="1"/>
    <col min="8199" max="8199" width="14.5703125" customWidth="1"/>
    <col min="8200" max="8200" width="17.5703125" customWidth="1"/>
    <col min="8201" max="8201" width="17.42578125" customWidth="1"/>
    <col min="8202" max="8202" width="14.85546875" bestFit="1" customWidth="1"/>
    <col min="8203" max="8203" width="16.7109375" customWidth="1"/>
    <col min="8204" max="8204" width="14.5703125" customWidth="1"/>
    <col min="8205" max="8205" width="13.140625" bestFit="1" customWidth="1"/>
    <col min="8206" max="8206" width="14.85546875" bestFit="1" customWidth="1"/>
    <col min="8207" max="8207" width="14.140625" bestFit="1" customWidth="1"/>
    <col min="8449" max="8449" width="2.42578125" customWidth="1"/>
    <col min="8450" max="8450" width="32.85546875" customWidth="1"/>
    <col min="8451" max="8453" width="14.5703125" customWidth="1"/>
    <col min="8454" max="8454" width="15.85546875" bestFit="1" customWidth="1"/>
    <col min="8455" max="8455" width="14.5703125" customWidth="1"/>
    <col min="8456" max="8456" width="17.5703125" customWidth="1"/>
    <col min="8457" max="8457" width="17.42578125" customWidth="1"/>
    <col min="8458" max="8458" width="14.85546875" bestFit="1" customWidth="1"/>
    <col min="8459" max="8459" width="16.7109375" customWidth="1"/>
    <col min="8460" max="8460" width="14.5703125" customWidth="1"/>
    <col min="8461" max="8461" width="13.140625" bestFit="1" customWidth="1"/>
    <col min="8462" max="8462" width="14.85546875" bestFit="1" customWidth="1"/>
    <col min="8463" max="8463" width="14.140625" bestFit="1" customWidth="1"/>
    <col min="8705" max="8705" width="2.42578125" customWidth="1"/>
    <col min="8706" max="8706" width="32.85546875" customWidth="1"/>
    <col min="8707" max="8709" width="14.5703125" customWidth="1"/>
    <col min="8710" max="8710" width="15.85546875" bestFit="1" customWidth="1"/>
    <col min="8711" max="8711" width="14.5703125" customWidth="1"/>
    <col min="8712" max="8712" width="17.5703125" customWidth="1"/>
    <col min="8713" max="8713" width="17.42578125" customWidth="1"/>
    <col min="8714" max="8714" width="14.85546875" bestFit="1" customWidth="1"/>
    <col min="8715" max="8715" width="16.7109375" customWidth="1"/>
    <col min="8716" max="8716" width="14.5703125" customWidth="1"/>
    <col min="8717" max="8717" width="13.140625" bestFit="1" customWidth="1"/>
    <col min="8718" max="8718" width="14.85546875" bestFit="1" customWidth="1"/>
    <col min="8719" max="8719" width="14.140625" bestFit="1" customWidth="1"/>
    <col min="8961" max="8961" width="2.42578125" customWidth="1"/>
    <col min="8962" max="8962" width="32.85546875" customWidth="1"/>
    <col min="8963" max="8965" width="14.5703125" customWidth="1"/>
    <col min="8966" max="8966" width="15.85546875" bestFit="1" customWidth="1"/>
    <col min="8967" max="8967" width="14.5703125" customWidth="1"/>
    <col min="8968" max="8968" width="17.5703125" customWidth="1"/>
    <col min="8969" max="8969" width="17.42578125" customWidth="1"/>
    <col min="8970" max="8970" width="14.85546875" bestFit="1" customWidth="1"/>
    <col min="8971" max="8971" width="16.7109375" customWidth="1"/>
    <col min="8972" max="8972" width="14.5703125" customWidth="1"/>
    <col min="8973" max="8973" width="13.140625" bestFit="1" customWidth="1"/>
    <col min="8974" max="8974" width="14.85546875" bestFit="1" customWidth="1"/>
    <col min="8975" max="8975" width="14.140625" bestFit="1" customWidth="1"/>
    <col min="9217" max="9217" width="2.42578125" customWidth="1"/>
    <col min="9218" max="9218" width="32.85546875" customWidth="1"/>
    <col min="9219" max="9221" width="14.5703125" customWidth="1"/>
    <col min="9222" max="9222" width="15.85546875" bestFit="1" customWidth="1"/>
    <col min="9223" max="9223" width="14.5703125" customWidth="1"/>
    <col min="9224" max="9224" width="17.5703125" customWidth="1"/>
    <col min="9225" max="9225" width="17.42578125" customWidth="1"/>
    <col min="9226" max="9226" width="14.85546875" bestFit="1" customWidth="1"/>
    <col min="9227" max="9227" width="16.7109375" customWidth="1"/>
    <col min="9228" max="9228" width="14.5703125" customWidth="1"/>
    <col min="9229" max="9229" width="13.140625" bestFit="1" customWidth="1"/>
    <col min="9230" max="9230" width="14.85546875" bestFit="1" customWidth="1"/>
    <col min="9231" max="9231" width="14.140625" bestFit="1" customWidth="1"/>
    <col min="9473" max="9473" width="2.42578125" customWidth="1"/>
    <col min="9474" max="9474" width="32.85546875" customWidth="1"/>
    <col min="9475" max="9477" width="14.5703125" customWidth="1"/>
    <col min="9478" max="9478" width="15.85546875" bestFit="1" customWidth="1"/>
    <col min="9479" max="9479" width="14.5703125" customWidth="1"/>
    <col min="9480" max="9480" width="17.5703125" customWidth="1"/>
    <col min="9481" max="9481" width="17.42578125" customWidth="1"/>
    <col min="9482" max="9482" width="14.85546875" bestFit="1" customWidth="1"/>
    <col min="9483" max="9483" width="16.7109375" customWidth="1"/>
    <col min="9484" max="9484" width="14.5703125" customWidth="1"/>
    <col min="9485" max="9485" width="13.140625" bestFit="1" customWidth="1"/>
    <col min="9486" max="9486" width="14.85546875" bestFit="1" customWidth="1"/>
    <col min="9487" max="9487" width="14.140625" bestFit="1" customWidth="1"/>
    <col min="9729" max="9729" width="2.42578125" customWidth="1"/>
    <col min="9730" max="9730" width="32.85546875" customWidth="1"/>
    <col min="9731" max="9733" width="14.5703125" customWidth="1"/>
    <col min="9734" max="9734" width="15.85546875" bestFit="1" customWidth="1"/>
    <col min="9735" max="9735" width="14.5703125" customWidth="1"/>
    <col min="9736" max="9736" width="17.5703125" customWidth="1"/>
    <col min="9737" max="9737" width="17.42578125" customWidth="1"/>
    <col min="9738" max="9738" width="14.85546875" bestFit="1" customWidth="1"/>
    <col min="9739" max="9739" width="16.7109375" customWidth="1"/>
    <col min="9740" max="9740" width="14.5703125" customWidth="1"/>
    <col min="9741" max="9741" width="13.140625" bestFit="1" customWidth="1"/>
    <col min="9742" max="9742" width="14.85546875" bestFit="1" customWidth="1"/>
    <col min="9743" max="9743" width="14.140625" bestFit="1" customWidth="1"/>
    <col min="9985" max="9985" width="2.42578125" customWidth="1"/>
    <col min="9986" max="9986" width="32.85546875" customWidth="1"/>
    <col min="9987" max="9989" width="14.5703125" customWidth="1"/>
    <col min="9990" max="9990" width="15.85546875" bestFit="1" customWidth="1"/>
    <col min="9991" max="9991" width="14.5703125" customWidth="1"/>
    <col min="9992" max="9992" width="17.5703125" customWidth="1"/>
    <col min="9993" max="9993" width="17.42578125" customWidth="1"/>
    <col min="9994" max="9994" width="14.85546875" bestFit="1" customWidth="1"/>
    <col min="9995" max="9995" width="16.7109375" customWidth="1"/>
    <col min="9996" max="9996" width="14.5703125" customWidth="1"/>
    <col min="9997" max="9997" width="13.140625" bestFit="1" customWidth="1"/>
    <col min="9998" max="9998" width="14.85546875" bestFit="1" customWidth="1"/>
    <col min="9999" max="9999" width="14.140625" bestFit="1" customWidth="1"/>
    <col min="10241" max="10241" width="2.42578125" customWidth="1"/>
    <col min="10242" max="10242" width="32.85546875" customWidth="1"/>
    <col min="10243" max="10245" width="14.5703125" customWidth="1"/>
    <col min="10246" max="10246" width="15.85546875" bestFit="1" customWidth="1"/>
    <col min="10247" max="10247" width="14.5703125" customWidth="1"/>
    <col min="10248" max="10248" width="17.5703125" customWidth="1"/>
    <col min="10249" max="10249" width="17.42578125" customWidth="1"/>
    <col min="10250" max="10250" width="14.85546875" bestFit="1" customWidth="1"/>
    <col min="10251" max="10251" width="16.7109375" customWidth="1"/>
    <col min="10252" max="10252" width="14.5703125" customWidth="1"/>
    <col min="10253" max="10253" width="13.140625" bestFit="1" customWidth="1"/>
    <col min="10254" max="10254" width="14.85546875" bestFit="1" customWidth="1"/>
    <col min="10255" max="10255" width="14.140625" bestFit="1" customWidth="1"/>
    <col min="10497" max="10497" width="2.42578125" customWidth="1"/>
    <col min="10498" max="10498" width="32.85546875" customWidth="1"/>
    <col min="10499" max="10501" width="14.5703125" customWidth="1"/>
    <col min="10502" max="10502" width="15.85546875" bestFit="1" customWidth="1"/>
    <col min="10503" max="10503" width="14.5703125" customWidth="1"/>
    <col min="10504" max="10504" width="17.5703125" customWidth="1"/>
    <col min="10505" max="10505" width="17.42578125" customWidth="1"/>
    <col min="10506" max="10506" width="14.85546875" bestFit="1" customWidth="1"/>
    <col min="10507" max="10507" width="16.7109375" customWidth="1"/>
    <col min="10508" max="10508" width="14.5703125" customWidth="1"/>
    <col min="10509" max="10509" width="13.140625" bestFit="1" customWidth="1"/>
    <col min="10510" max="10510" width="14.85546875" bestFit="1" customWidth="1"/>
    <col min="10511" max="10511" width="14.140625" bestFit="1" customWidth="1"/>
    <col min="10753" max="10753" width="2.42578125" customWidth="1"/>
    <col min="10754" max="10754" width="32.85546875" customWidth="1"/>
    <col min="10755" max="10757" width="14.5703125" customWidth="1"/>
    <col min="10758" max="10758" width="15.85546875" bestFit="1" customWidth="1"/>
    <col min="10759" max="10759" width="14.5703125" customWidth="1"/>
    <col min="10760" max="10760" width="17.5703125" customWidth="1"/>
    <col min="10761" max="10761" width="17.42578125" customWidth="1"/>
    <col min="10762" max="10762" width="14.85546875" bestFit="1" customWidth="1"/>
    <col min="10763" max="10763" width="16.7109375" customWidth="1"/>
    <col min="10764" max="10764" width="14.5703125" customWidth="1"/>
    <col min="10765" max="10765" width="13.140625" bestFit="1" customWidth="1"/>
    <col min="10766" max="10766" width="14.85546875" bestFit="1" customWidth="1"/>
    <col min="10767" max="10767" width="14.140625" bestFit="1" customWidth="1"/>
    <col min="11009" max="11009" width="2.42578125" customWidth="1"/>
    <col min="11010" max="11010" width="32.85546875" customWidth="1"/>
    <col min="11011" max="11013" width="14.5703125" customWidth="1"/>
    <col min="11014" max="11014" width="15.85546875" bestFit="1" customWidth="1"/>
    <col min="11015" max="11015" width="14.5703125" customWidth="1"/>
    <col min="11016" max="11016" width="17.5703125" customWidth="1"/>
    <col min="11017" max="11017" width="17.42578125" customWidth="1"/>
    <col min="11018" max="11018" width="14.85546875" bestFit="1" customWidth="1"/>
    <col min="11019" max="11019" width="16.7109375" customWidth="1"/>
    <col min="11020" max="11020" width="14.5703125" customWidth="1"/>
    <col min="11021" max="11021" width="13.140625" bestFit="1" customWidth="1"/>
    <col min="11022" max="11022" width="14.85546875" bestFit="1" customWidth="1"/>
    <col min="11023" max="11023" width="14.140625" bestFit="1" customWidth="1"/>
    <col min="11265" max="11265" width="2.42578125" customWidth="1"/>
    <col min="11266" max="11266" width="32.85546875" customWidth="1"/>
    <col min="11267" max="11269" width="14.5703125" customWidth="1"/>
    <col min="11270" max="11270" width="15.85546875" bestFit="1" customWidth="1"/>
    <col min="11271" max="11271" width="14.5703125" customWidth="1"/>
    <col min="11272" max="11272" width="17.5703125" customWidth="1"/>
    <col min="11273" max="11273" width="17.42578125" customWidth="1"/>
    <col min="11274" max="11274" width="14.85546875" bestFit="1" customWidth="1"/>
    <col min="11275" max="11275" width="16.7109375" customWidth="1"/>
    <col min="11276" max="11276" width="14.5703125" customWidth="1"/>
    <col min="11277" max="11277" width="13.140625" bestFit="1" customWidth="1"/>
    <col min="11278" max="11278" width="14.85546875" bestFit="1" customWidth="1"/>
    <col min="11279" max="11279" width="14.140625" bestFit="1" customWidth="1"/>
    <col min="11521" max="11521" width="2.42578125" customWidth="1"/>
    <col min="11522" max="11522" width="32.85546875" customWidth="1"/>
    <col min="11523" max="11525" width="14.5703125" customWidth="1"/>
    <col min="11526" max="11526" width="15.85546875" bestFit="1" customWidth="1"/>
    <col min="11527" max="11527" width="14.5703125" customWidth="1"/>
    <col min="11528" max="11528" width="17.5703125" customWidth="1"/>
    <col min="11529" max="11529" width="17.42578125" customWidth="1"/>
    <col min="11530" max="11530" width="14.85546875" bestFit="1" customWidth="1"/>
    <col min="11531" max="11531" width="16.7109375" customWidth="1"/>
    <col min="11532" max="11532" width="14.5703125" customWidth="1"/>
    <col min="11533" max="11533" width="13.140625" bestFit="1" customWidth="1"/>
    <col min="11534" max="11534" width="14.85546875" bestFit="1" customWidth="1"/>
    <col min="11535" max="11535" width="14.140625" bestFit="1" customWidth="1"/>
    <col min="11777" max="11777" width="2.42578125" customWidth="1"/>
    <col min="11778" max="11778" width="32.85546875" customWidth="1"/>
    <col min="11779" max="11781" width="14.5703125" customWidth="1"/>
    <col min="11782" max="11782" width="15.85546875" bestFit="1" customWidth="1"/>
    <col min="11783" max="11783" width="14.5703125" customWidth="1"/>
    <col min="11784" max="11784" width="17.5703125" customWidth="1"/>
    <col min="11785" max="11785" width="17.42578125" customWidth="1"/>
    <col min="11786" max="11786" width="14.85546875" bestFit="1" customWidth="1"/>
    <col min="11787" max="11787" width="16.7109375" customWidth="1"/>
    <col min="11788" max="11788" width="14.5703125" customWidth="1"/>
    <col min="11789" max="11789" width="13.140625" bestFit="1" customWidth="1"/>
    <col min="11790" max="11790" width="14.85546875" bestFit="1" customWidth="1"/>
    <col min="11791" max="11791" width="14.140625" bestFit="1" customWidth="1"/>
    <col min="12033" max="12033" width="2.42578125" customWidth="1"/>
    <col min="12034" max="12034" width="32.85546875" customWidth="1"/>
    <col min="12035" max="12037" width="14.5703125" customWidth="1"/>
    <col min="12038" max="12038" width="15.85546875" bestFit="1" customWidth="1"/>
    <col min="12039" max="12039" width="14.5703125" customWidth="1"/>
    <col min="12040" max="12040" width="17.5703125" customWidth="1"/>
    <col min="12041" max="12041" width="17.42578125" customWidth="1"/>
    <col min="12042" max="12042" width="14.85546875" bestFit="1" customWidth="1"/>
    <col min="12043" max="12043" width="16.7109375" customWidth="1"/>
    <col min="12044" max="12044" width="14.5703125" customWidth="1"/>
    <col min="12045" max="12045" width="13.140625" bestFit="1" customWidth="1"/>
    <col min="12046" max="12046" width="14.85546875" bestFit="1" customWidth="1"/>
    <col min="12047" max="12047" width="14.140625" bestFit="1" customWidth="1"/>
    <col min="12289" max="12289" width="2.42578125" customWidth="1"/>
    <col min="12290" max="12290" width="32.85546875" customWidth="1"/>
    <col min="12291" max="12293" width="14.5703125" customWidth="1"/>
    <col min="12294" max="12294" width="15.85546875" bestFit="1" customWidth="1"/>
    <col min="12295" max="12295" width="14.5703125" customWidth="1"/>
    <col min="12296" max="12296" width="17.5703125" customWidth="1"/>
    <col min="12297" max="12297" width="17.42578125" customWidth="1"/>
    <col min="12298" max="12298" width="14.85546875" bestFit="1" customWidth="1"/>
    <col min="12299" max="12299" width="16.7109375" customWidth="1"/>
    <col min="12300" max="12300" width="14.5703125" customWidth="1"/>
    <col min="12301" max="12301" width="13.140625" bestFit="1" customWidth="1"/>
    <col min="12302" max="12302" width="14.85546875" bestFit="1" customWidth="1"/>
    <col min="12303" max="12303" width="14.140625" bestFit="1" customWidth="1"/>
    <col min="12545" max="12545" width="2.42578125" customWidth="1"/>
    <col min="12546" max="12546" width="32.85546875" customWidth="1"/>
    <col min="12547" max="12549" width="14.5703125" customWidth="1"/>
    <col min="12550" max="12550" width="15.85546875" bestFit="1" customWidth="1"/>
    <col min="12551" max="12551" width="14.5703125" customWidth="1"/>
    <col min="12552" max="12552" width="17.5703125" customWidth="1"/>
    <col min="12553" max="12553" width="17.42578125" customWidth="1"/>
    <col min="12554" max="12554" width="14.85546875" bestFit="1" customWidth="1"/>
    <col min="12555" max="12555" width="16.7109375" customWidth="1"/>
    <col min="12556" max="12556" width="14.5703125" customWidth="1"/>
    <col min="12557" max="12557" width="13.140625" bestFit="1" customWidth="1"/>
    <col min="12558" max="12558" width="14.85546875" bestFit="1" customWidth="1"/>
    <col min="12559" max="12559" width="14.140625" bestFit="1" customWidth="1"/>
    <col min="12801" max="12801" width="2.42578125" customWidth="1"/>
    <col min="12802" max="12802" width="32.85546875" customWidth="1"/>
    <col min="12803" max="12805" width="14.5703125" customWidth="1"/>
    <col min="12806" max="12806" width="15.85546875" bestFit="1" customWidth="1"/>
    <col min="12807" max="12807" width="14.5703125" customWidth="1"/>
    <col min="12808" max="12808" width="17.5703125" customWidth="1"/>
    <col min="12809" max="12809" width="17.42578125" customWidth="1"/>
    <col min="12810" max="12810" width="14.85546875" bestFit="1" customWidth="1"/>
    <col min="12811" max="12811" width="16.7109375" customWidth="1"/>
    <col min="12812" max="12812" width="14.5703125" customWidth="1"/>
    <col min="12813" max="12813" width="13.140625" bestFit="1" customWidth="1"/>
    <col min="12814" max="12814" width="14.85546875" bestFit="1" customWidth="1"/>
    <col min="12815" max="12815" width="14.140625" bestFit="1" customWidth="1"/>
    <col min="13057" max="13057" width="2.42578125" customWidth="1"/>
    <col min="13058" max="13058" width="32.85546875" customWidth="1"/>
    <col min="13059" max="13061" width="14.5703125" customWidth="1"/>
    <col min="13062" max="13062" width="15.85546875" bestFit="1" customWidth="1"/>
    <col min="13063" max="13063" width="14.5703125" customWidth="1"/>
    <col min="13064" max="13064" width="17.5703125" customWidth="1"/>
    <col min="13065" max="13065" width="17.42578125" customWidth="1"/>
    <col min="13066" max="13066" width="14.85546875" bestFit="1" customWidth="1"/>
    <col min="13067" max="13067" width="16.7109375" customWidth="1"/>
    <col min="13068" max="13068" width="14.5703125" customWidth="1"/>
    <col min="13069" max="13069" width="13.140625" bestFit="1" customWidth="1"/>
    <col min="13070" max="13070" width="14.85546875" bestFit="1" customWidth="1"/>
    <col min="13071" max="13071" width="14.140625" bestFit="1" customWidth="1"/>
    <col min="13313" max="13313" width="2.42578125" customWidth="1"/>
    <col min="13314" max="13314" width="32.85546875" customWidth="1"/>
    <col min="13315" max="13317" width="14.5703125" customWidth="1"/>
    <col min="13318" max="13318" width="15.85546875" bestFit="1" customWidth="1"/>
    <col min="13319" max="13319" width="14.5703125" customWidth="1"/>
    <col min="13320" max="13320" width="17.5703125" customWidth="1"/>
    <col min="13321" max="13321" width="17.42578125" customWidth="1"/>
    <col min="13322" max="13322" width="14.85546875" bestFit="1" customWidth="1"/>
    <col min="13323" max="13323" width="16.7109375" customWidth="1"/>
    <col min="13324" max="13324" width="14.5703125" customWidth="1"/>
    <col min="13325" max="13325" width="13.140625" bestFit="1" customWidth="1"/>
    <col min="13326" max="13326" width="14.85546875" bestFit="1" customWidth="1"/>
    <col min="13327" max="13327" width="14.140625" bestFit="1" customWidth="1"/>
    <col min="13569" max="13569" width="2.42578125" customWidth="1"/>
    <col min="13570" max="13570" width="32.85546875" customWidth="1"/>
    <col min="13571" max="13573" width="14.5703125" customWidth="1"/>
    <col min="13574" max="13574" width="15.85546875" bestFit="1" customWidth="1"/>
    <col min="13575" max="13575" width="14.5703125" customWidth="1"/>
    <col min="13576" max="13576" width="17.5703125" customWidth="1"/>
    <col min="13577" max="13577" width="17.42578125" customWidth="1"/>
    <col min="13578" max="13578" width="14.85546875" bestFit="1" customWidth="1"/>
    <col min="13579" max="13579" width="16.7109375" customWidth="1"/>
    <col min="13580" max="13580" width="14.5703125" customWidth="1"/>
    <col min="13581" max="13581" width="13.140625" bestFit="1" customWidth="1"/>
    <col min="13582" max="13582" width="14.85546875" bestFit="1" customWidth="1"/>
    <col min="13583" max="13583" width="14.140625" bestFit="1" customWidth="1"/>
    <col min="13825" max="13825" width="2.42578125" customWidth="1"/>
    <col min="13826" max="13826" width="32.85546875" customWidth="1"/>
    <col min="13827" max="13829" width="14.5703125" customWidth="1"/>
    <col min="13830" max="13830" width="15.85546875" bestFit="1" customWidth="1"/>
    <col min="13831" max="13831" width="14.5703125" customWidth="1"/>
    <col min="13832" max="13832" width="17.5703125" customWidth="1"/>
    <col min="13833" max="13833" width="17.42578125" customWidth="1"/>
    <col min="13834" max="13834" width="14.85546875" bestFit="1" customWidth="1"/>
    <col min="13835" max="13835" width="16.7109375" customWidth="1"/>
    <col min="13836" max="13836" width="14.5703125" customWidth="1"/>
    <col min="13837" max="13837" width="13.140625" bestFit="1" customWidth="1"/>
    <col min="13838" max="13838" width="14.85546875" bestFit="1" customWidth="1"/>
    <col min="13839" max="13839" width="14.140625" bestFit="1" customWidth="1"/>
    <col min="14081" max="14081" width="2.42578125" customWidth="1"/>
    <col min="14082" max="14082" width="32.85546875" customWidth="1"/>
    <col min="14083" max="14085" width="14.5703125" customWidth="1"/>
    <col min="14086" max="14086" width="15.85546875" bestFit="1" customWidth="1"/>
    <col min="14087" max="14087" width="14.5703125" customWidth="1"/>
    <col min="14088" max="14088" width="17.5703125" customWidth="1"/>
    <col min="14089" max="14089" width="17.42578125" customWidth="1"/>
    <col min="14090" max="14090" width="14.85546875" bestFit="1" customWidth="1"/>
    <col min="14091" max="14091" width="16.7109375" customWidth="1"/>
    <col min="14092" max="14092" width="14.5703125" customWidth="1"/>
    <col min="14093" max="14093" width="13.140625" bestFit="1" customWidth="1"/>
    <col min="14094" max="14094" width="14.85546875" bestFit="1" customWidth="1"/>
    <col min="14095" max="14095" width="14.140625" bestFit="1" customWidth="1"/>
    <col min="14337" max="14337" width="2.42578125" customWidth="1"/>
    <col min="14338" max="14338" width="32.85546875" customWidth="1"/>
    <col min="14339" max="14341" width="14.5703125" customWidth="1"/>
    <col min="14342" max="14342" width="15.85546875" bestFit="1" customWidth="1"/>
    <col min="14343" max="14343" width="14.5703125" customWidth="1"/>
    <col min="14344" max="14344" width="17.5703125" customWidth="1"/>
    <col min="14345" max="14345" width="17.42578125" customWidth="1"/>
    <col min="14346" max="14346" width="14.85546875" bestFit="1" customWidth="1"/>
    <col min="14347" max="14347" width="16.7109375" customWidth="1"/>
    <col min="14348" max="14348" width="14.5703125" customWidth="1"/>
    <col min="14349" max="14349" width="13.140625" bestFit="1" customWidth="1"/>
    <col min="14350" max="14350" width="14.85546875" bestFit="1" customWidth="1"/>
    <col min="14351" max="14351" width="14.140625" bestFit="1" customWidth="1"/>
    <col min="14593" max="14593" width="2.42578125" customWidth="1"/>
    <col min="14594" max="14594" width="32.85546875" customWidth="1"/>
    <col min="14595" max="14597" width="14.5703125" customWidth="1"/>
    <col min="14598" max="14598" width="15.85546875" bestFit="1" customWidth="1"/>
    <col min="14599" max="14599" width="14.5703125" customWidth="1"/>
    <col min="14600" max="14600" width="17.5703125" customWidth="1"/>
    <col min="14601" max="14601" width="17.42578125" customWidth="1"/>
    <col min="14602" max="14602" width="14.85546875" bestFit="1" customWidth="1"/>
    <col min="14603" max="14603" width="16.7109375" customWidth="1"/>
    <col min="14604" max="14604" width="14.5703125" customWidth="1"/>
    <col min="14605" max="14605" width="13.140625" bestFit="1" customWidth="1"/>
    <col min="14606" max="14606" width="14.85546875" bestFit="1" customWidth="1"/>
    <col min="14607" max="14607" width="14.140625" bestFit="1" customWidth="1"/>
    <col min="14849" max="14849" width="2.42578125" customWidth="1"/>
    <col min="14850" max="14850" width="32.85546875" customWidth="1"/>
    <col min="14851" max="14853" width="14.5703125" customWidth="1"/>
    <col min="14854" max="14854" width="15.85546875" bestFit="1" customWidth="1"/>
    <col min="14855" max="14855" width="14.5703125" customWidth="1"/>
    <col min="14856" max="14856" width="17.5703125" customWidth="1"/>
    <col min="14857" max="14857" width="17.42578125" customWidth="1"/>
    <col min="14858" max="14858" width="14.85546875" bestFit="1" customWidth="1"/>
    <col min="14859" max="14859" width="16.7109375" customWidth="1"/>
    <col min="14860" max="14860" width="14.5703125" customWidth="1"/>
    <col min="14861" max="14861" width="13.140625" bestFit="1" customWidth="1"/>
    <col min="14862" max="14862" width="14.85546875" bestFit="1" customWidth="1"/>
    <col min="14863" max="14863" width="14.140625" bestFit="1" customWidth="1"/>
    <col min="15105" max="15105" width="2.42578125" customWidth="1"/>
    <col min="15106" max="15106" width="32.85546875" customWidth="1"/>
    <col min="15107" max="15109" width="14.5703125" customWidth="1"/>
    <col min="15110" max="15110" width="15.85546875" bestFit="1" customWidth="1"/>
    <col min="15111" max="15111" width="14.5703125" customWidth="1"/>
    <col min="15112" max="15112" width="17.5703125" customWidth="1"/>
    <col min="15113" max="15113" width="17.42578125" customWidth="1"/>
    <col min="15114" max="15114" width="14.85546875" bestFit="1" customWidth="1"/>
    <col min="15115" max="15115" width="16.7109375" customWidth="1"/>
    <col min="15116" max="15116" width="14.5703125" customWidth="1"/>
    <col min="15117" max="15117" width="13.140625" bestFit="1" customWidth="1"/>
    <col min="15118" max="15118" width="14.85546875" bestFit="1" customWidth="1"/>
    <col min="15119" max="15119" width="14.140625" bestFit="1" customWidth="1"/>
    <col min="15361" max="15361" width="2.42578125" customWidth="1"/>
    <col min="15362" max="15362" width="32.85546875" customWidth="1"/>
    <col min="15363" max="15365" width="14.5703125" customWidth="1"/>
    <col min="15366" max="15366" width="15.85546875" bestFit="1" customWidth="1"/>
    <col min="15367" max="15367" width="14.5703125" customWidth="1"/>
    <col min="15368" max="15368" width="17.5703125" customWidth="1"/>
    <col min="15369" max="15369" width="17.42578125" customWidth="1"/>
    <col min="15370" max="15370" width="14.85546875" bestFit="1" customWidth="1"/>
    <col min="15371" max="15371" width="16.7109375" customWidth="1"/>
    <col min="15372" max="15372" width="14.5703125" customWidth="1"/>
    <col min="15373" max="15373" width="13.140625" bestFit="1" customWidth="1"/>
    <col min="15374" max="15374" width="14.85546875" bestFit="1" customWidth="1"/>
    <col min="15375" max="15375" width="14.140625" bestFit="1" customWidth="1"/>
    <col min="15617" max="15617" width="2.42578125" customWidth="1"/>
    <col min="15618" max="15618" width="32.85546875" customWidth="1"/>
    <col min="15619" max="15621" width="14.5703125" customWidth="1"/>
    <col min="15622" max="15622" width="15.85546875" bestFit="1" customWidth="1"/>
    <col min="15623" max="15623" width="14.5703125" customWidth="1"/>
    <col min="15624" max="15624" width="17.5703125" customWidth="1"/>
    <col min="15625" max="15625" width="17.42578125" customWidth="1"/>
    <col min="15626" max="15626" width="14.85546875" bestFit="1" customWidth="1"/>
    <col min="15627" max="15627" width="16.7109375" customWidth="1"/>
    <col min="15628" max="15628" width="14.5703125" customWidth="1"/>
    <col min="15629" max="15629" width="13.140625" bestFit="1" customWidth="1"/>
    <col min="15630" max="15630" width="14.85546875" bestFit="1" customWidth="1"/>
    <col min="15631" max="15631" width="14.140625" bestFit="1" customWidth="1"/>
    <col min="15873" max="15873" width="2.42578125" customWidth="1"/>
    <col min="15874" max="15874" width="32.85546875" customWidth="1"/>
    <col min="15875" max="15877" width="14.5703125" customWidth="1"/>
    <col min="15878" max="15878" width="15.85546875" bestFit="1" customWidth="1"/>
    <col min="15879" max="15879" width="14.5703125" customWidth="1"/>
    <col min="15880" max="15880" width="17.5703125" customWidth="1"/>
    <col min="15881" max="15881" width="17.42578125" customWidth="1"/>
    <col min="15882" max="15882" width="14.85546875" bestFit="1" customWidth="1"/>
    <col min="15883" max="15883" width="16.7109375" customWidth="1"/>
    <col min="15884" max="15884" width="14.5703125" customWidth="1"/>
    <col min="15885" max="15885" width="13.140625" bestFit="1" customWidth="1"/>
    <col min="15886" max="15886" width="14.85546875" bestFit="1" customWidth="1"/>
    <col min="15887" max="15887" width="14.140625" bestFit="1" customWidth="1"/>
    <col min="16129" max="16129" width="2.42578125" customWidth="1"/>
    <col min="16130" max="16130" width="32.85546875" customWidth="1"/>
    <col min="16131" max="16133" width="14.5703125" customWidth="1"/>
    <col min="16134" max="16134" width="15.85546875" bestFit="1" customWidth="1"/>
    <col min="16135" max="16135" width="14.5703125" customWidth="1"/>
    <col min="16136" max="16136" width="17.5703125" customWidth="1"/>
    <col min="16137" max="16137" width="17.42578125" customWidth="1"/>
    <col min="16138" max="16138" width="14.85546875" bestFit="1" customWidth="1"/>
    <col min="16139" max="16139" width="16.7109375" customWidth="1"/>
    <col min="16140" max="16140" width="14.5703125" customWidth="1"/>
    <col min="16141" max="16141" width="13.140625" bestFit="1" customWidth="1"/>
    <col min="16142" max="16142" width="14.85546875" bestFit="1" customWidth="1"/>
    <col min="16143" max="16143" width="14.140625" bestFit="1" customWidth="1"/>
  </cols>
  <sheetData>
    <row r="1" spans="2:15" ht="15.75" thickBot="1" x14ac:dyDescent="0.3"/>
    <row r="2" spans="2:15" ht="15.75" thickBot="1" x14ac:dyDescent="0.3">
      <c r="B2" s="268" t="s">
        <v>190</v>
      </c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2:15" ht="15.75" customHeight="1" thickBot="1" x14ac:dyDescent="0.3">
      <c r="B3" s="271" t="s">
        <v>400</v>
      </c>
      <c r="C3" s="272"/>
      <c r="D3" s="272"/>
      <c r="E3" s="272"/>
      <c r="F3" s="272"/>
      <c r="G3" s="272"/>
      <c r="H3" s="272"/>
      <c r="I3" s="272"/>
      <c r="J3" s="272"/>
      <c r="K3" s="272"/>
      <c r="L3" s="273"/>
    </row>
    <row r="4" spans="2:15" ht="15.75" customHeight="1" thickBot="1" x14ac:dyDescent="0.3">
      <c r="B4" s="271" t="s">
        <v>87</v>
      </c>
      <c r="C4" s="272"/>
      <c r="D4" s="272"/>
      <c r="E4" s="272"/>
      <c r="F4" s="272"/>
      <c r="G4" s="272"/>
      <c r="H4" s="272"/>
      <c r="I4" s="272"/>
      <c r="J4" s="272"/>
      <c r="K4" s="272"/>
      <c r="L4" s="273"/>
    </row>
    <row r="5" spans="2:15" ht="15.75" thickBot="1" x14ac:dyDescent="0.3">
      <c r="B5" s="271" t="s">
        <v>2</v>
      </c>
      <c r="C5" s="272"/>
      <c r="D5" s="272"/>
      <c r="E5" s="272"/>
      <c r="F5" s="272"/>
      <c r="G5" s="272"/>
      <c r="H5" s="272"/>
      <c r="I5" s="272"/>
      <c r="J5" s="272"/>
      <c r="K5" s="272"/>
      <c r="L5" s="273"/>
    </row>
    <row r="6" spans="2:15" ht="120.75" customHeight="1" x14ac:dyDescent="0.25">
      <c r="B6" s="180" t="s">
        <v>401</v>
      </c>
      <c r="C6" s="181" t="s">
        <v>402</v>
      </c>
      <c r="D6" s="181" t="s">
        <v>403</v>
      </c>
      <c r="E6" s="181" t="s">
        <v>404</v>
      </c>
      <c r="F6" s="181" t="s">
        <v>405</v>
      </c>
      <c r="G6" s="181" t="s">
        <v>406</v>
      </c>
      <c r="H6" s="181" t="s">
        <v>407</v>
      </c>
      <c r="I6" s="181" t="s">
        <v>408</v>
      </c>
      <c r="J6" s="181" t="s">
        <v>409</v>
      </c>
      <c r="K6" s="181" t="s">
        <v>410</v>
      </c>
      <c r="L6" s="181" t="s">
        <v>411</v>
      </c>
    </row>
    <row r="7" spans="2:15" ht="15.75" thickBot="1" x14ac:dyDescent="0.3">
      <c r="B7" s="182" t="s">
        <v>355</v>
      </c>
      <c r="C7" s="182" t="s">
        <v>356</v>
      </c>
      <c r="D7" s="182" t="s">
        <v>357</v>
      </c>
      <c r="E7" s="182" t="s">
        <v>358</v>
      </c>
      <c r="F7" s="182" t="s">
        <v>359</v>
      </c>
      <c r="G7" s="182" t="s">
        <v>412</v>
      </c>
      <c r="H7" s="182" t="s">
        <v>361</v>
      </c>
      <c r="I7" s="182" t="s">
        <v>362</v>
      </c>
      <c r="J7" s="182" t="s">
        <v>413</v>
      </c>
      <c r="K7" s="182" t="s">
        <v>414</v>
      </c>
      <c r="L7" s="182" t="s">
        <v>415</v>
      </c>
    </row>
    <row r="8" spans="2:15" x14ac:dyDescent="0.25">
      <c r="B8" s="183"/>
      <c r="C8" s="184"/>
      <c r="D8" s="184"/>
      <c r="E8" s="184"/>
      <c r="F8" s="184"/>
      <c r="G8" s="184"/>
      <c r="H8" s="185"/>
      <c r="I8" s="185"/>
      <c r="J8" s="186"/>
      <c r="K8" s="187"/>
      <c r="L8" s="185"/>
    </row>
    <row r="9" spans="2:15" ht="24" x14ac:dyDescent="0.25">
      <c r="B9" s="188" t="s">
        <v>416</v>
      </c>
      <c r="C9" s="189">
        <f t="shared" ref="C9:L9" si="0">SUM(C10:C13)</f>
        <v>0</v>
      </c>
      <c r="D9" s="189">
        <f t="shared" si="0"/>
        <v>0</v>
      </c>
      <c r="E9" s="189">
        <f t="shared" si="0"/>
        <v>1</v>
      </c>
      <c r="F9" s="189">
        <f t="shared" si="0"/>
        <v>0</v>
      </c>
      <c r="G9" s="189">
        <f t="shared" si="0"/>
        <v>0</v>
      </c>
      <c r="H9" s="190">
        <f t="shared" si="0"/>
        <v>0</v>
      </c>
      <c r="I9" s="191">
        <f t="shared" si="0"/>
        <v>0</v>
      </c>
      <c r="J9" s="192">
        <f t="shared" si="0"/>
        <v>0</v>
      </c>
      <c r="K9" s="193">
        <f t="shared" si="0"/>
        <v>0</v>
      </c>
      <c r="L9" s="194">
        <f t="shared" si="0"/>
        <v>0</v>
      </c>
    </row>
    <row r="10" spans="2:15" s="202" customFormat="1" x14ac:dyDescent="0.25">
      <c r="B10" s="195" t="s">
        <v>417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7">
        <v>0</v>
      </c>
      <c r="I10" s="198">
        <v>0</v>
      </c>
      <c r="J10" s="199">
        <v>0</v>
      </c>
      <c r="K10" s="200">
        <v>0</v>
      </c>
      <c r="L10" s="201">
        <f>+F10-K10</f>
        <v>0</v>
      </c>
      <c r="O10" s="203"/>
    </row>
    <row r="11" spans="2:15" s="202" customFormat="1" x14ac:dyDescent="0.25">
      <c r="B11" s="195" t="s">
        <v>418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7">
        <v>0</v>
      </c>
      <c r="I11" s="198">
        <v>0</v>
      </c>
      <c r="J11" s="199">
        <v>0</v>
      </c>
      <c r="K11" s="200">
        <v>0</v>
      </c>
      <c r="L11" s="201">
        <f>F11-K11</f>
        <v>0</v>
      </c>
      <c r="O11" s="203"/>
    </row>
    <row r="12" spans="2:15" s="202" customFormat="1" x14ac:dyDescent="0.25">
      <c r="B12" s="195" t="s">
        <v>419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7">
        <v>0</v>
      </c>
      <c r="I12" s="198">
        <v>0</v>
      </c>
      <c r="J12" s="199">
        <v>0</v>
      </c>
      <c r="K12" s="200">
        <v>0</v>
      </c>
      <c r="L12" s="201">
        <f>F12-K12</f>
        <v>0</v>
      </c>
      <c r="O12" s="203"/>
    </row>
    <row r="13" spans="2:15" s="202" customFormat="1" x14ac:dyDescent="0.25">
      <c r="B13" s="195" t="s">
        <v>420</v>
      </c>
      <c r="C13" s="196">
        <v>0</v>
      </c>
      <c r="D13" s="196">
        <v>0</v>
      </c>
      <c r="E13" s="196">
        <v>1</v>
      </c>
      <c r="F13" s="196">
        <v>0</v>
      </c>
      <c r="G13" s="196">
        <v>0</v>
      </c>
      <c r="H13" s="197">
        <v>0</v>
      </c>
      <c r="I13" s="198">
        <v>0</v>
      </c>
      <c r="J13" s="199">
        <v>0</v>
      </c>
      <c r="K13" s="200">
        <v>0</v>
      </c>
      <c r="L13" s="201">
        <f>F13-K13</f>
        <v>0</v>
      </c>
      <c r="O13" s="203"/>
    </row>
    <row r="14" spans="2:15" x14ac:dyDescent="0.25">
      <c r="B14" s="204"/>
      <c r="C14" s="205"/>
      <c r="D14" s="205"/>
      <c r="E14" s="205"/>
      <c r="F14" s="205"/>
      <c r="G14" s="205"/>
      <c r="H14" s="206"/>
      <c r="I14" s="207"/>
      <c r="J14" s="208"/>
      <c r="K14" s="209"/>
      <c r="L14" s="201">
        <f>F14-K14</f>
        <v>0</v>
      </c>
    </row>
    <row r="15" spans="2:15" ht="25.5" customHeight="1" x14ac:dyDescent="0.25">
      <c r="B15" s="188" t="s">
        <v>421</v>
      </c>
      <c r="C15" s="189"/>
      <c r="D15" s="189"/>
      <c r="E15" s="189"/>
      <c r="F15" s="189">
        <f t="shared" ref="F15:L15" si="1">SUM(F16:F24)</f>
        <v>1025801776.66</v>
      </c>
      <c r="G15" s="189">
        <f t="shared" si="1"/>
        <v>756</v>
      </c>
      <c r="H15" s="189">
        <f t="shared" si="1"/>
        <v>14369164.613958331</v>
      </c>
      <c r="I15" s="189">
        <f t="shared" si="1"/>
        <v>0</v>
      </c>
      <c r="J15" s="189">
        <f t="shared" si="1"/>
        <v>487968339.72000003</v>
      </c>
      <c r="K15" s="189">
        <f t="shared" si="1"/>
        <v>487968339.72000003</v>
      </c>
      <c r="L15" s="189">
        <f t="shared" si="1"/>
        <v>593024677.49000001</v>
      </c>
    </row>
    <row r="16" spans="2:15" s="217" customFormat="1" ht="24" x14ac:dyDescent="0.25">
      <c r="B16" s="210" t="s">
        <v>422</v>
      </c>
      <c r="C16" s="211">
        <v>43430</v>
      </c>
      <c r="D16" s="211">
        <v>43430</v>
      </c>
      <c r="E16" s="211">
        <v>44469</v>
      </c>
      <c r="F16" s="212">
        <v>108759680.5</v>
      </c>
      <c r="G16" s="212">
        <v>33</v>
      </c>
      <c r="H16" s="213">
        <f>2801385.7+[1]PROYECCIONES!$N$27</f>
        <v>2801385.7</v>
      </c>
      <c r="I16" s="213">
        <v>0</v>
      </c>
      <c r="J16" s="214">
        <v>58334737.579999998</v>
      </c>
      <c r="K16" s="215">
        <f t="shared" ref="K16:K24" si="2">+J16</f>
        <v>58334737.579999998</v>
      </c>
      <c r="L16" s="216">
        <f>F16-K16</f>
        <v>50424942.920000002</v>
      </c>
      <c r="O16" s="218"/>
    </row>
    <row r="17" spans="2:15" s="217" customFormat="1" ht="24" x14ac:dyDescent="0.25">
      <c r="B17" s="210" t="s">
        <v>423</v>
      </c>
      <c r="C17" s="211">
        <v>43616</v>
      </c>
      <c r="D17" s="211">
        <v>43616</v>
      </c>
      <c r="E17" s="211">
        <v>44469</v>
      </c>
      <c r="F17" s="212">
        <f>+[2]PROYECCIONES!$N$27</f>
        <v>47997308.780000001</v>
      </c>
      <c r="G17" s="212">
        <v>26</v>
      </c>
      <c r="H17" s="213">
        <v>1476840.27</v>
      </c>
      <c r="I17" s="213">
        <v>0</v>
      </c>
      <c r="J17" s="214">
        <v>21414183.91</v>
      </c>
      <c r="K17" s="215">
        <f t="shared" si="2"/>
        <v>21414183.91</v>
      </c>
      <c r="L17" s="216">
        <f>F17-K17</f>
        <v>26583124.870000001</v>
      </c>
      <c r="O17" s="218"/>
    </row>
    <row r="18" spans="2:15" s="217" customFormat="1" ht="24" x14ac:dyDescent="0.25">
      <c r="B18" s="210" t="s">
        <v>424</v>
      </c>
      <c r="C18" s="211">
        <v>43637</v>
      </c>
      <c r="D18" s="211">
        <v>43647</v>
      </c>
      <c r="E18" s="211">
        <v>44469</v>
      </c>
      <c r="F18" s="212">
        <v>12540659.220000001</v>
      </c>
      <c r="G18" s="212">
        <v>27</v>
      </c>
      <c r="H18" s="213">
        <v>464468.86</v>
      </c>
      <c r="I18" s="213">
        <v>0</v>
      </c>
      <c r="J18" s="214">
        <v>4180219.65</v>
      </c>
      <c r="K18" s="215">
        <f t="shared" si="2"/>
        <v>4180219.65</v>
      </c>
      <c r="L18" s="216">
        <f>F18-K18</f>
        <v>8360439.5700000003</v>
      </c>
      <c r="O18" s="218"/>
    </row>
    <row r="19" spans="2:15" s="217" customFormat="1" x14ac:dyDescent="0.25">
      <c r="B19" s="210" t="s">
        <v>425</v>
      </c>
      <c r="C19" s="211">
        <v>42397</v>
      </c>
      <c r="D19" s="211">
        <v>42397</v>
      </c>
      <c r="E19" s="211">
        <v>47875</v>
      </c>
      <c r="F19" s="212">
        <v>101894400</v>
      </c>
      <c r="G19" s="212">
        <v>180</v>
      </c>
      <c r="H19" s="213">
        <v>638976.17000000004</v>
      </c>
      <c r="I19" s="213">
        <v>0</v>
      </c>
      <c r="J19" s="214">
        <v>29088768.510000002</v>
      </c>
      <c r="K19" s="215">
        <f t="shared" si="2"/>
        <v>29088768.510000002</v>
      </c>
      <c r="L19" s="219">
        <f>F19-K19</f>
        <v>72805631.489999995</v>
      </c>
      <c r="O19" s="218"/>
    </row>
    <row r="20" spans="2:15" s="217" customFormat="1" x14ac:dyDescent="0.25">
      <c r="B20" s="210" t="s">
        <v>426</v>
      </c>
      <c r="C20" s="211">
        <v>39238</v>
      </c>
      <c r="D20" s="211">
        <v>39238</v>
      </c>
      <c r="E20" s="211">
        <v>44718</v>
      </c>
      <c r="F20" s="212">
        <v>0</v>
      </c>
      <c r="G20" s="212">
        <v>180</v>
      </c>
      <c r="H20" s="213">
        <v>456591.88715277798</v>
      </c>
      <c r="I20" s="213">
        <v>0</v>
      </c>
      <c r="J20" s="220">
        <v>55191240.549999997</v>
      </c>
      <c r="K20" s="215">
        <f t="shared" si="2"/>
        <v>55191240.549999997</v>
      </c>
      <c r="L20" s="216">
        <v>0</v>
      </c>
      <c r="N20" s="221"/>
      <c r="O20" s="218"/>
    </row>
    <row r="21" spans="2:15" s="217" customFormat="1" x14ac:dyDescent="0.25">
      <c r="B21" s="210" t="s">
        <v>427</v>
      </c>
      <c r="C21" s="211">
        <v>42509</v>
      </c>
      <c r="D21" s="211">
        <v>42522</v>
      </c>
      <c r="E21" s="211">
        <v>44712</v>
      </c>
      <c r="F21" s="212">
        <v>224857080.25</v>
      </c>
      <c r="G21" s="212">
        <v>72</v>
      </c>
      <c r="H21" s="213">
        <f>F21/G21</f>
        <v>3123015.003472222</v>
      </c>
      <c r="I21" s="213">
        <v>0</v>
      </c>
      <c r="J21" s="214">
        <v>134289645.25</v>
      </c>
      <c r="K21" s="215">
        <f t="shared" si="2"/>
        <v>134289645.25</v>
      </c>
      <c r="L21" s="216">
        <f>F21-K21</f>
        <v>90567435</v>
      </c>
      <c r="M21" s="222"/>
      <c r="O21" s="218"/>
    </row>
    <row r="22" spans="2:15" s="217" customFormat="1" x14ac:dyDescent="0.25">
      <c r="B22" s="210" t="s">
        <v>428</v>
      </c>
      <c r="C22" s="211">
        <v>43800</v>
      </c>
      <c r="D22" s="211">
        <v>43800</v>
      </c>
      <c r="E22" s="211">
        <v>43738</v>
      </c>
      <c r="F22" s="212">
        <v>7439006.6100000003</v>
      </c>
      <c r="G22" s="212">
        <v>22</v>
      </c>
      <c r="H22" s="213">
        <v>338136.66</v>
      </c>
      <c r="I22" s="213"/>
      <c r="J22" s="214">
        <v>338136.66</v>
      </c>
      <c r="K22" s="215">
        <f t="shared" si="2"/>
        <v>338136.66</v>
      </c>
      <c r="L22" s="216">
        <f>F22-K22</f>
        <v>7100869.9500000002</v>
      </c>
      <c r="O22" s="218"/>
    </row>
    <row r="23" spans="2:15" x14ac:dyDescent="0.25">
      <c r="B23" s="210" t="s">
        <v>429</v>
      </c>
      <c r="C23" s="211">
        <v>42397</v>
      </c>
      <c r="D23" s="211">
        <v>42397</v>
      </c>
      <c r="E23" s="211">
        <v>47876</v>
      </c>
      <c r="F23" s="212">
        <v>405823680</v>
      </c>
      <c r="G23" s="212">
        <v>180</v>
      </c>
      <c r="H23" s="213">
        <f>F23/G23</f>
        <v>2254576</v>
      </c>
      <c r="I23" s="213">
        <v>0</v>
      </c>
      <c r="J23" s="214">
        <v>136205623.88999999</v>
      </c>
      <c r="K23" s="215">
        <f t="shared" si="2"/>
        <v>136205623.88999999</v>
      </c>
      <c r="L23" s="216">
        <f>F23-K23</f>
        <v>269618056.11000001</v>
      </c>
      <c r="N23" s="223"/>
      <c r="O23" s="218"/>
    </row>
    <row r="24" spans="2:15" x14ac:dyDescent="0.25">
      <c r="B24" s="210" t="s">
        <v>430</v>
      </c>
      <c r="C24" s="211">
        <v>43525</v>
      </c>
      <c r="D24" s="211">
        <v>43525</v>
      </c>
      <c r="E24" s="211">
        <v>44469</v>
      </c>
      <c r="F24" s="212">
        <v>116489961.3</v>
      </c>
      <c r="G24" s="212">
        <v>36</v>
      </c>
      <c r="H24" s="213">
        <v>2815174.0633333302</v>
      </c>
      <c r="I24" s="213">
        <v>0</v>
      </c>
      <c r="J24" s="214">
        <v>48925783.719999999</v>
      </c>
      <c r="K24" s="215">
        <f t="shared" si="2"/>
        <v>48925783.719999999</v>
      </c>
      <c r="L24" s="216">
        <f>F24-K24</f>
        <v>67564177.579999998</v>
      </c>
      <c r="M24" s="119"/>
    </row>
    <row r="25" spans="2:15" x14ac:dyDescent="0.25">
      <c r="B25" s="224"/>
      <c r="C25" s="225"/>
      <c r="D25" s="225"/>
      <c r="E25" s="225"/>
      <c r="F25" s="226"/>
      <c r="G25" s="226"/>
      <c r="H25" s="198"/>
      <c r="I25" s="198"/>
      <c r="J25" s="227"/>
      <c r="K25" s="228"/>
      <c r="L25" s="229"/>
    </row>
    <row r="26" spans="2:15" x14ac:dyDescent="0.25">
      <c r="B26" s="204"/>
      <c r="C26" s="205"/>
      <c r="D26" s="205"/>
      <c r="E26" s="205"/>
      <c r="F26" s="205"/>
      <c r="G26" s="205"/>
      <c r="H26" s="206"/>
      <c r="I26" s="207"/>
      <c r="J26" s="230"/>
      <c r="K26" s="209"/>
      <c r="L26" s="206"/>
    </row>
    <row r="27" spans="2:15" ht="24" x14ac:dyDescent="0.25">
      <c r="B27" s="188" t="s">
        <v>431</v>
      </c>
      <c r="C27" s="189"/>
      <c r="D27" s="189"/>
      <c r="E27" s="189"/>
      <c r="F27" s="189">
        <f t="shared" ref="F27:L27" si="3">F9+F15</f>
        <v>1025801776.66</v>
      </c>
      <c r="G27" s="189">
        <f t="shared" si="3"/>
        <v>756</v>
      </c>
      <c r="H27" s="190">
        <f t="shared" si="3"/>
        <v>14369164.613958331</v>
      </c>
      <c r="I27" s="191">
        <f t="shared" si="3"/>
        <v>0</v>
      </c>
      <c r="J27" s="192">
        <f t="shared" si="3"/>
        <v>487968339.72000003</v>
      </c>
      <c r="K27" s="193">
        <f t="shared" si="3"/>
        <v>487968339.72000003</v>
      </c>
      <c r="L27" s="190">
        <f t="shared" si="3"/>
        <v>593024677.49000001</v>
      </c>
    </row>
    <row r="28" spans="2:15" ht="15.75" thickBot="1" x14ac:dyDescent="0.3">
      <c r="B28" s="231"/>
      <c r="C28" s="232"/>
      <c r="D28" s="232"/>
      <c r="E28" s="232"/>
      <c r="F28" s="232"/>
      <c r="G28" s="232"/>
      <c r="H28" s="233"/>
      <c r="I28" s="233"/>
      <c r="J28" s="234"/>
      <c r="K28" s="235"/>
      <c r="L28" s="233"/>
    </row>
    <row r="29" spans="2:15" x14ac:dyDescent="0.25">
      <c r="B29" s="274" t="s">
        <v>432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2:15" x14ac:dyDescent="0.25">
      <c r="B30" s="263" t="s">
        <v>344</v>
      </c>
      <c r="C30" s="263"/>
      <c r="D30" s="263"/>
      <c r="E30" s="263"/>
      <c r="F30" s="263"/>
      <c r="G30" s="263"/>
      <c r="H30" s="263"/>
    </row>
    <row r="31" spans="2:15" ht="25.5" customHeight="1" x14ac:dyDescent="0.25"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2:15" ht="26.25" customHeight="1" x14ac:dyDescent="0.25"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spans="2:14" ht="15.75" x14ac:dyDescent="0.25">
      <c r="B33" s="236"/>
      <c r="C33" s="264"/>
      <c r="D33" s="264"/>
      <c r="E33" s="264"/>
      <c r="F33" s="236"/>
      <c r="G33" s="265"/>
      <c r="H33" s="265"/>
      <c r="I33" s="265"/>
      <c r="J33" s="236"/>
      <c r="K33" s="236"/>
      <c r="L33" s="236"/>
      <c r="N33" s="179"/>
    </row>
    <row r="34" spans="2:14" ht="15.75" x14ac:dyDescent="0.25">
      <c r="C34" s="266"/>
      <c r="D34" s="266"/>
      <c r="E34" s="266"/>
      <c r="G34" s="267"/>
      <c r="H34" s="267"/>
      <c r="I34" s="267"/>
      <c r="N34" s="179"/>
    </row>
    <row r="35" spans="2:14" x14ac:dyDescent="0.25">
      <c r="N35" s="179"/>
    </row>
    <row r="36" spans="2:14" x14ac:dyDescent="0.25">
      <c r="N36" s="179"/>
    </row>
    <row r="38" spans="2:14" x14ac:dyDescent="0.25">
      <c r="N38" s="237"/>
    </row>
  </sheetData>
  <mergeCells count="12">
    <mergeCell ref="B30:H30"/>
    <mergeCell ref="B2:L2"/>
    <mergeCell ref="B3:L3"/>
    <mergeCell ref="B4:L4"/>
    <mergeCell ref="B5:L5"/>
    <mergeCell ref="B29:L29"/>
    <mergeCell ref="B31:L31"/>
    <mergeCell ref="B32:L32"/>
    <mergeCell ref="C33:E33"/>
    <mergeCell ref="G33:I33"/>
    <mergeCell ref="C34:E34"/>
    <mergeCell ref="G34:I34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topLeftCell="C9" zoomScaleNormal="100" zoomScaleSheetLayoutView="100" workbookViewId="0">
      <selection activeCell="H29" sqref="H29"/>
    </sheetView>
  </sheetViews>
  <sheetFormatPr baseColWidth="10" defaultColWidth="11.42578125" defaultRowHeight="12.75" x14ac:dyDescent="0.2"/>
  <cols>
    <col min="1" max="1" width="4.85546875" style="28" customWidth="1"/>
    <col min="2" max="2" width="108.140625" style="28" bestFit="1" customWidth="1"/>
    <col min="3" max="3" width="17.7109375" style="28" customWidth="1"/>
    <col min="4" max="4" width="18" style="28" customWidth="1"/>
    <col min="5" max="5" width="20.85546875" style="28" customWidth="1"/>
    <col min="6" max="6" width="17" style="28" bestFit="1" customWidth="1"/>
    <col min="7" max="7" width="12.28515625" style="28" bestFit="1" customWidth="1"/>
    <col min="8" max="8" width="11.42578125" style="28"/>
    <col min="9" max="9" width="12" style="28" bestFit="1" customWidth="1"/>
    <col min="10" max="16384" width="11.42578125" style="28"/>
  </cols>
  <sheetData>
    <row r="1" spans="2:5" ht="13.5" thickBot="1" x14ac:dyDescent="0.25"/>
    <row r="2" spans="2:5" x14ac:dyDescent="0.2">
      <c r="B2" s="284" t="s">
        <v>132</v>
      </c>
      <c r="C2" s="285"/>
      <c r="D2" s="285"/>
      <c r="E2" s="286"/>
    </row>
    <row r="3" spans="2:5" x14ac:dyDescent="0.2">
      <c r="B3" s="287" t="s">
        <v>149</v>
      </c>
      <c r="C3" s="288"/>
      <c r="D3" s="288"/>
      <c r="E3" s="289"/>
    </row>
    <row r="4" spans="2:5" x14ac:dyDescent="0.2">
      <c r="B4" s="287" t="s">
        <v>87</v>
      </c>
      <c r="C4" s="288"/>
      <c r="D4" s="288"/>
      <c r="E4" s="289"/>
    </row>
    <row r="5" spans="2:5" ht="13.5" thickBot="1" x14ac:dyDescent="0.25">
      <c r="B5" s="290" t="s">
        <v>2</v>
      </c>
      <c r="C5" s="291"/>
      <c r="D5" s="291"/>
      <c r="E5" s="292"/>
    </row>
    <row r="6" spans="2:5" ht="13.5" thickBot="1" x14ac:dyDescent="0.25">
      <c r="B6" s="67"/>
      <c r="C6" s="67"/>
      <c r="D6" s="67"/>
      <c r="E6" s="67"/>
    </row>
    <row r="7" spans="2:5" x14ac:dyDescent="0.2">
      <c r="B7" s="293" t="s">
        <v>3</v>
      </c>
      <c r="C7" s="68" t="s">
        <v>150</v>
      </c>
      <c r="D7" s="295" t="s">
        <v>9</v>
      </c>
      <c r="E7" s="68" t="s">
        <v>151</v>
      </c>
    </row>
    <row r="8" spans="2:5" ht="13.5" thickBot="1" x14ac:dyDescent="0.25">
      <c r="B8" s="294"/>
      <c r="C8" s="1" t="s">
        <v>6</v>
      </c>
      <c r="D8" s="296"/>
      <c r="E8" s="1" t="s">
        <v>10</v>
      </c>
    </row>
    <row r="9" spans="2:5" x14ac:dyDescent="0.2">
      <c r="B9" s="69" t="s">
        <v>152</v>
      </c>
      <c r="C9" s="70">
        <f>SUM(C10:C12)</f>
        <v>1410330210</v>
      </c>
      <c r="D9" s="70">
        <f>SUM(D10:D12)</f>
        <v>530712352.62</v>
      </c>
      <c r="E9" s="70">
        <f>SUM(E10:E12)</f>
        <v>530712352.62</v>
      </c>
    </row>
    <row r="10" spans="2:5" x14ac:dyDescent="0.2">
      <c r="B10" s="71" t="s">
        <v>153</v>
      </c>
      <c r="C10" s="72">
        <v>1270011838</v>
      </c>
      <c r="D10" s="72">
        <v>478567715.39999998</v>
      </c>
      <c r="E10" s="72">
        <v>478567715.39999998</v>
      </c>
    </row>
    <row r="11" spans="2:5" x14ac:dyDescent="0.2">
      <c r="B11" s="71" t="s">
        <v>154</v>
      </c>
      <c r="C11" s="72">
        <v>140318372</v>
      </c>
      <c r="D11" s="72">
        <v>52144637.219999999</v>
      </c>
      <c r="E11" s="72">
        <v>52144637.219999999</v>
      </c>
    </row>
    <row r="12" spans="2:5" x14ac:dyDescent="0.2">
      <c r="B12" s="71" t="s">
        <v>155</v>
      </c>
      <c r="C12" s="72">
        <v>0</v>
      </c>
      <c r="D12" s="72">
        <v>0</v>
      </c>
      <c r="E12" s="72">
        <v>0</v>
      </c>
    </row>
    <row r="13" spans="2:5" x14ac:dyDescent="0.2">
      <c r="B13" s="69"/>
      <c r="C13" s="73"/>
      <c r="D13" s="73"/>
      <c r="E13" s="73"/>
    </row>
    <row r="14" spans="2:5" ht="15" x14ac:dyDescent="0.2">
      <c r="B14" s="69" t="s">
        <v>156</v>
      </c>
      <c r="C14" s="70">
        <f>SUM(C15:C16)</f>
        <v>1402512030.0000007</v>
      </c>
      <c r="D14" s="70">
        <f>SUM(D15:D16)</f>
        <v>276804928.99999988</v>
      </c>
      <c r="E14" s="70">
        <f>SUM(E15:E16)</f>
        <v>245732070.27999985</v>
      </c>
    </row>
    <row r="15" spans="2:5" x14ac:dyDescent="0.2">
      <c r="B15" s="71" t="s">
        <v>157</v>
      </c>
      <c r="C15" s="72">
        <v>1270011838.0000007</v>
      </c>
      <c r="D15" s="72">
        <v>241819747.9799999</v>
      </c>
      <c r="E15" s="72">
        <v>210746889.25999987</v>
      </c>
    </row>
    <row r="16" spans="2:5" x14ac:dyDescent="0.2">
      <c r="B16" s="71" t="s">
        <v>158</v>
      </c>
      <c r="C16" s="72">
        <v>132500192.00000001</v>
      </c>
      <c r="D16" s="72">
        <v>34985181.019999996</v>
      </c>
      <c r="E16" s="72">
        <v>34985181.019999996</v>
      </c>
    </row>
    <row r="17" spans="2:9" x14ac:dyDescent="0.2">
      <c r="B17" s="74"/>
      <c r="C17" s="73"/>
      <c r="D17" s="73"/>
      <c r="E17" s="73"/>
    </row>
    <row r="18" spans="2:9" x14ac:dyDescent="0.2">
      <c r="B18" s="69" t="s">
        <v>159</v>
      </c>
      <c r="C18" s="103">
        <f>SUM(C19:C20)</f>
        <v>294011791.21899998</v>
      </c>
      <c r="D18" s="70">
        <f>SUM(D19:D20)</f>
        <v>83046575.730000019</v>
      </c>
      <c r="E18" s="70">
        <f>SUM(E19:E20)</f>
        <v>67084357.980000004</v>
      </c>
    </row>
    <row r="19" spans="2:9" x14ac:dyDescent="0.2">
      <c r="B19" s="71" t="s">
        <v>160</v>
      </c>
      <c r="C19" s="75">
        <v>277397434.84899998</v>
      </c>
      <c r="D19" s="72">
        <v>66432219.37000002</v>
      </c>
      <c r="E19" s="72">
        <v>50470001.620000005</v>
      </c>
      <c r="F19" s="100"/>
      <c r="G19" s="100"/>
      <c r="H19" s="101"/>
      <c r="I19" s="102"/>
    </row>
    <row r="20" spans="2:9" x14ac:dyDescent="0.2">
      <c r="B20" s="71" t="s">
        <v>161</v>
      </c>
      <c r="C20" s="75">
        <v>16614356.370000001</v>
      </c>
      <c r="D20" s="72">
        <v>16614356.359999999</v>
      </c>
      <c r="E20" s="72">
        <v>16614356.359999999</v>
      </c>
      <c r="F20" s="100"/>
      <c r="G20" s="100"/>
    </row>
    <row r="21" spans="2:9" x14ac:dyDescent="0.2">
      <c r="B21" s="74"/>
      <c r="C21" s="73"/>
      <c r="D21" s="73"/>
      <c r="E21" s="73"/>
    </row>
    <row r="22" spans="2:9" x14ac:dyDescent="0.2">
      <c r="B22" s="69" t="s">
        <v>162</v>
      </c>
      <c r="C22" s="70">
        <f>C9-C14+C18</f>
        <v>301829971.21899927</v>
      </c>
      <c r="D22" s="69">
        <f>D9-D14+D18</f>
        <v>336953999.35000014</v>
      </c>
      <c r="E22" s="69">
        <f>E9-E14+E18</f>
        <v>352064640.32000017</v>
      </c>
    </row>
    <row r="23" spans="2:9" x14ac:dyDescent="0.2">
      <c r="B23" s="69"/>
      <c r="C23" s="73"/>
      <c r="D23" s="74"/>
      <c r="E23" s="74"/>
    </row>
    <row r="24" spans="2:9" x14ac:dyDescent="0.2">
      <c r="B24" s="69" t="s">
        <v>163</v>
      </c>
      <c r="C24" s="70">
        <f>C22-C12</f>
        <v>301829971.21899927</v>
      </c>
      <c r="D24" s="69">
        <f>D22-D12</f>
        <v>336953999.35000014</v>
      </c>
      <c r="E24" s="69">
        <f>E22-E12</f>
        <v>352064640.32000017</v>
      </c>
    </row>
    <row r="25" spans="2:9" x14ac:dyDescent="0.2">
      <c r="B25" s="69"/>
      <c r="C25" s="73"/>
      <c r="D25" s="74"/>
      <c r="E25" s="74"/>
    </row>
    <row r="26" spans="2:9" x14ac:dyDescent="0.2">
      <c r="B26" s="69" t="s">
        <v>164</v>
      </c>
      <c r="C26" s="70">
        <f>C24-C18</f>
        <v>7818179.9999992847</v>
      </c>
      <c r="D26" s="70">
        <f>D24-D18</f>
        <v>253907423.62000012</v>
      </c>
      <c r="E26" s="70">
        <f>E24-E18</f>
        <v>284980282.34000015</v>
      </c>
    </row>
    <row r="27" spans="2:9" ht="13.5" thickBot="1" x14ac:dyDescent="0.25">
      <c r="B27" s="76"/>
      <c r="C27" s="77"/>
      <c r="D27" s="77"/>
      <c r="E27" s="77"/>
    </row>
    <row r="28" spans="2:9" ht="35.1" customHeight="1" thickBot="1" x14ac:dyDescent="0.25">
      <c r="B28" s="283"/>
      <c r="C28" s="283"/>
      <c r="D28" s="283"/>
      <c r="E28" s="283"/>
    </row>
    <row r="29" spans="2:9" ht="13.5" thickBot="1" x14ac:dyDescent="0.25">
      <c r="B29" s="78" t="s">
        <v>165</v>
      </c>
      <c r="C29" s="79" t="s">
        <v>166</v>
      </c>
      <c r="D29" s="79" t="s">
        <v>9</v>
      </c>
      <c r="E29" s="79" t="s">
        <v>90</v>
      </c>
    </row>
    <row r="30" spans="2:9" x14ac:dyDescent="0.2">
      <c r="B30" s="80"/>
      <c r="C30" s="73"/>
      <c r="D30" s="73"/>
      <c r="E30" s="73"/>
    </row>
    <row r="31" spans="2:9" x14ac:dyDescent="0.2">
      <c r="B31" s="69" t="s">
        <v>167</v>
      </c>
      <c r="C31" s="70">
        <f>SUM(C32:C33)</f>
        <v>8181820</v>
      </c>
      <c r="D31" s="69">
        <f>SUM(D32:D33)</f>
        <v>1099412.23</v>
      </c>
      <c r="E31" s="69">
        <f>SUM(E32:E33)</f>
        <v>1099412.23</v>
      </c>
    </row>
    <row r="32" spans="2:9" x14ac:dyDescent="0.2">
      <c r="B32" s="71" t="s">
        <v>168</v>
      </c>
      <c r="C32" s="72">
        <v>0</v>
      </c>
      <c r="D32" s="81">
        <v>0</v>
      </c>
      <c r="E32" s="81">
        <v>0</v>
      </c>
    </row>
    <row r="33" spans="2:5" x14ac:dyDescent="0.2">
      <c r="B33" s="71" t="s">
        <v>169</v>
      </c>
      <c r="C33" s="72">
        <v>8181820</v>
      </c>
      <c r="D33" s="81">
        <v>1099412.23</v>
      </c>
      <c r="E33" s="81">
        <v>1099412.23</v>
      </c>
    </row>
    <row r="34" spans="2:5" x14ac:dyDescent="0.2">
      <c r="B34" s="69"/>
      <c r="C34" s="73"/>
      <c r="D34" s="73"/>
      <c r="E34" s="73"/>
    </row>
    <row r="35" spans="2:5" x14ac:dyDescent="0.2">
      <c r="B35" s="69" t="s">
        <v>170</v>
      </c>
      <c r="C35" s="70">
        <f>C26+C31</f>
        <v>15999999.999999285</v>
      </c>
      <c r="D35" s="70">
        <f>D26+D31</f>
        <v>255006835.85000011</v>
      </c>
      <c r="E35" s="70">
        <f>E26+E31</f>
        <v>286079694.57000017</v>
      </c>
    </row>
    <row r="36" spans="2:5" ht="13.5" thickBot="1" x14ac:dyDescent="0.25">
      <c r="B36" s="82"/>
      <c r="C36" s="83"/>
      <c r="D36" s="83"/>
      <c r="E36" s="83"/>
    </row>
    <row r="37" spans="2:5" ht="35.1" customHeight="1" thickBot="1" x14ac:dyDescent="0.25">
      <c r="B37" s="84"/>
      <c r="C37" s="84"/>
      <c r="D37" s="84"/>
      <c r="E37" s="84"/>
    </row>
    <row r="38" spans="2:5" x14ac:dyDescent="0.2">
      <c r="B38" s="275" t="s">
        <v>165</v>
      </c>
      <c r="C38" s="277" t="s">
        <v>171</v>
      </c>
      <c r="D38" s="279" t="s">
        <v>9</v>
      </c>
      <c r="E38" s="85" t="s">
        <v>151</v>
      </c>
    </row>
    <row r="39" spans="2:5" ht="13.5" thickBot="1" x14ac:dyDescent="0.25">
      <c r="B39" s="276"/>
      <c r="C39" s="278"/>
      <c r="D39" s="280"/>
      <c r="E39" s="86" t="s">
        <v>90</v>
      </c>
    </row>
    <row r="40" spans="2:5" x14ac:dyDescent="0.2">
      <c r="B40" s="87"/>
      <c r="C40" s="37"/>
      <c r="D40" s="37"/>
      <c r="E40" s="37"/>
    </row>
    <row r="41" spans="2:5" x14ac:dyDescent="0.2">
      <c r="B41" s="88" t="s">
        <v>172</v>
      </c>
      <c r="C41" s="34">
        <f>SUM(C42:C43)</f>
        <v>0</v>
      </c>
      <c r="D41" s="34">
        <f>SUM(D42:D43)</f>
        <v>0</v>
      </c>
      <c r="E41" s="34">
        <f>SUM(E42:E43)</f>
        <v>0</v>
      </c>
    </row>
    <row r="42" spans="2:5" x14ac:dyDescent="0.2">
      <c r="B42" s="89" t="s">
        <v>173</v>
      </c>
      <c r="C42" s="36">
        <v>0</v>
      </c>
      <c r="D42" s="90">
        <v>0</v>
      </c>
      <c r="E42" s="90">
        <v>0</v>
      </c>
    </row>
    <row r="43" spans="2:5" x14ac:dyDescent="0.2">
      <c r="B43" s="89" t="s">
        <v>174</v>
      </c>
      <c r="C43" s="36">
        <v>0</v>
      </c>
      <c r="D43" s="90">
        <v>0</v>
      </c>
      <c r="E43" s="90">
        <v>0</v>
      </c>
    </row>
    <row r="44" spans="2:5" x14ac:dyDescent="0.2">
      <c r="B44" s="88" t="s">
        <v>175</v>
      </c>
      <c r="C44" s="34">
        <f>SUM(C45:C46)</f>
        <v>7818180</v>
      </c>
      <c r="D44" s="34">
        <f>SUM(D45:D46)</f>
        <v>1954545</v>
      </c>
      <c r="E44" s="34">
        <f>SUM(E45:E46)</f>
        <v>1954545</v>
      </c>
    </row>
    <row r="45" spans="2:5" x14ac:dyDescent="0.2">
      <c r="B45" s="89" t="s">
        <v>176</v>
      </c>
      <c r="C45" s="36">
        <v>0</v>
      </c>
      <c r="D45" s="90">
        <v>0</v>
      </c>
      <c r="E45" s="90">
        <v>0</v>
      </c>
    </row>
    <row r="46" spans="2:5" x14ac:dyDescent="0.2">
      <c r="B46" s="89" t="s">
        <v>177</v>
      </c>
      <c r="C46" s="36">
        <v>7818180</v>
      </c>
      <c r="D46" s="90">
        <v>1954545</v>
      </c>
      <c r="E46" s="90">
        <v>1954545</v>
      </c>
    </row>
    <row r="47" spans="2:5" x14ac:dyDescent="0.2">
      <c r="B47" s="88"/>
      <c r="C47" s="37"/>
      <c r="D47" s="37"/>
      <c r="E47" s="37"/>
    </row>
    <row r="48" spans="2:5" x14ac:dyDescent="0.2">
      <c r="B48" s="88" t="s">
        <v>178</v>
      </c>
      <c r="C48" s="34">
        <f>C41-C44</f>
        <v>-7818180</v>
      </c>
      <c r="D48" s="88">
        <f>D41-D44</f>
        <v>-1954545</v>
      </c>
      <c r="E48" s="88">
        <f>E41-E44</f>
        <v>-1954545</v>
      </c>
    </row>
    <row r="49" spans="2:5" ht="13.5" thickBot="1" x14ac:dyDescent="0.25">
      <c r="B49" s="91"/>
      <c r="C49" s="92"/>
      <c r="D49" s="91"/>
      <c r="E49" s="91"/>
    </row>
    <row r="50" spans="2:5" ht="35.1" customHeight="1" thickBot="1" x14ac:dyDescent="0.25">
      <c r="B50" s="84"/>
      <c r="C50" s="84"/>
      <c r="D50" s="84"/>
      <c r="E50" s="84"/>
    </row>
    <row r="51" spans="2:5" x14ac:dyDescent="0.2">
      <c r="B51" s="275" t="s">
        <v>165</v>
      </c>
      <c r="C51" s="85" t="s">
        <v>150</v>
      </c>
      <c r="D51" s="279" t="s">
        <v>9</v>
      </c>
      <c r="E51" s="85" t="s">
        <v>151</v>
      </c>
    </row>
    <row r="52" spans="2:5" ht="13.5" thickBot="1" x14ac:dyDescent="0.25">
      <c r="B52" s="276"/>
      <c r="C52" s="86" t="s">
        <v>166</v>
      </c>
      <c r="D52" s="280"/>
      <c r="E52" s="86" t="s">
        <v>90</v>
      </c>
    </row>
    <row r="53" spans="2:5" x14ac:dyDescent="0.2">
      <c r="B53" s="87"/>
      <c r="C53" s="37"/>
      <c r="D53" s="37"/>
      <c r="E53" s="37"/>
    </row>
    <row r="54" spans="2:5" x14ac:dyDescent="0.2">
      <c r="B54" s="93" t="s">
        <v>179</v>
      </c>
      <c r="C54" s="37">
        <f>C10</f>
        <v>1270011838</v>
      </c>
      <c r="D54" s="93">
        <f>D10</f>
        <v>478567715.39999998</v>
      </c>
      <c r="E54" s="93">
        <f>E10</f>
        <v>478567715.39999998</v>
      </c>
    </row>
    <row r="55" spans="2:5" x14ac:dyDescent="0.2">
      <c r="B55" s="93"/>
      <c r="C55" s="37"/>
      <c r="D55" s="93"/>
      <c r="E55" s="93"/>
    </row>
    <row r="56" spans="2:5" x14ac:dyDescent="0.2">
      <c r="B56" s="94" t="s">
        <v>180</v>
      </c>
      <c r="C56" s="37">
        <f>C42-C45</f>
        <v>0</v>
      </c>
      <c r="D56" s="93">
        <f>D42-D45</f>
        <v>0</v>
      </c>
      <c r="E56" s="93">
        <f>E42-E45</f>
        <v>0</v>
      </c>
    </row>
    <row r="57" spans="2:5" x14ac:dyDescent="0.2">
      <c r="B57" s="89" t="s">
        <v>173</v>
      </c>
      <c r="C57" s="37">
        <f>C42</f>
        <v>0</v>
      </c>
      <c r="D57" s="93">
        <f>D42</f>
        <v>0</v>
      </c>
      <c r="E57" s="93">
        <f>E42</f>
        <v>0</v>
      </c>
    </row>
    <row r="58" spans="2:5" x14ac:dyDescent="0.2">
      <c r="B58" s="89" t="s">
        <v>176</v>
      </c>
      <c r="C58" s="37">
        <f>C45</f>
        <v>0</v>
      </c>
      <c r="D58" s="93">
        <f>D45</f>
        <v>0</v>
      </c>
      <c r="E58" s="93">
        <f>E45</f>
        <v>0</v>
      </c>
    </row>
    <row r="59" spans="2:5" x14ac:dyDescent="0.2">
      <c r="B59" s="95"/>
      <c r="C59" s="37"/>
      <c r="D59" s="93"/>
      <c r="E59" s="93"/>
    </row>
    <row r="60" spans="2:5" x14ac:dyDescent="0.2">
      <c r="B60" s="95" t="s">
        <v>157</v>
      </c>
      <c r="C60" s="37">
        <f>C15</f>
        <v>1270011838.0000007</v>
      </c>
      <c r="D60" s="37">
        <f>D15</f>
        <v>241819747.9799999</v>
      </c>
      <c r="E60" s="37">
        <f>E15</f>
        <v>210746889.25999987</v>
      </c>
    </row>
    <row r="61" spans="2:5" x14ac:dyDescent="0.2">
      <c r="B61" s="95"/>
      <c r="C61" s="37"/>
      <c r="D61" s="37"/>
      <c r="E61" s="37"/>
    </row>
    <row r="62" spans="2:5" x14ac:dyDescent="0.2">
      <c r="B62" s="95" t="s">
        <v>160</v>
      </c>
      <c r="C62" s="96"/>
      <c r="D62" s="37">
        <f>D19</f>
        <v>66432219.37000002</v>
      </c>
      <c r="E62" s="37">
        <f>E19</f>
        <v>50470001.620000005</v>
      </c>
    </row>
    <row r="63" spans="2:5" x14ac:dyDescent="0.2">
      <c r="B63" s="95"/>
      <c r="C63" s="37"/>
      <c r="D63" s="37"/>
      <c r="E63" s="37"/>
    </row>
    <row r="64" spans="2:5" x14ac:dyDescent="0.2">
      <c r="B64" s="97" t="s">
        <v>181</v>
      </c>
      <c r="C64" s="34">
        <f>C54+C56-C60+C62</f>
        <v>-7.152557373046875E-7</v>
      </c>
      <c r="D64" s="88">
        <f>D54+D56-D60+D62</f>
        <v>303180186.79000008</v>
      </c>
      <c r="E64" s="88">
        <f>E54+E56-E60+E62</f>
        <v>318290827.76000011</v>
      </c>
    </row>
    <row r="65" spans="2:5" x14ac:dyDescent="0.2">
      <c r="B65" s="97"/>
      <c r="C65" s="34"/>
      <c r="D65" s="88"/>
      <c r="E65" s="88"/>
    </row>
    <row r="66" spans="2:5" x14ac:dyDescent="0.2">
      <c r="B66" s="98" t="s">
        <v>182</v>
      </c>
      <c r="C66" s="34">
        <f>C64-C56</f>
        <v>-7.152557373046875E-7</v>
      </c>
      <c r="D66" s="88">
        <f>D64-D56</f>
        <v>303180186.79000008</v>
      </c>
      <c r="E66" s="88">
        <f>E64-E56</f>
        <v>318290827.76000011</v>
      </c>
    </row>
    <row r="67" spans="2:5" ht="13.5" thickBot="1" x14ac:dyDescent="0.25">
      <c r="B67" s="91"/>
      <c r="C67" s="92"/>
      <c r="D67" s="91"/>
      <c r="E67" s="91"/>
    </row>
    <row r="68" spans="2:5" ht="35.1" customHeight="1" thickBot="1" x14ac:dyDescent="0.25">
      <c r="B68" s="84"/>
      <c r="C68" s="84"/>
      <c r="D68" s="84"/>
      <c r="E68" s="84"/>
    </row>
    <row r="69" spans="2:5" x14ac:dyDescent="0.2">
      <c r="B69" s="275" t="s">
        <v>165</v>
      </c>
      <c r="C69" s="277" t="s">
        <v>171</v>
      </c>
      <c r="D69" s="279" t="s">
        <v>9</v>
      </c>
      <c r="E69" s="85" t="s">
        <v>151</v>
      </c>
    </row>
    <row r="70" spans="2:5" ht="13.5" thickBot="1" x14ac:dyDescent="0.25">
      <c r="B70" s="276"/>
      <c r="C70" s="278"/>
      <c r="D70" s="280"/>
      <c r="E70" s="86" t="s">
        <v>90</v>
      </c>
    </row>
    <row r="71" spans="2:5" x14ac:dyDescent="0.2">
      <c r="B71" s="87"/>
      <c r="C71" s="37"/>
      <c r="D71" s="37"/>
      <c r="E71" s="37"/>
    </row>
    <row r="72" spans="2:5" x14ac:dyDescent="0.2">
      <c r="B72" s="93" t="s">
        <v>154</v>
      </c>
      <c r="C72" s="37">
        <f>C11</f>
        <v>140318372</v>
      </c>
      <c r="D72" s="93">
        <f>D11</f>
        <v>52144637.219999999</v>
      </c>
      <c r="E72" s="93">
        <f>E11</f>
        <v>52144637.219999999</v>
      </c>
    </row>
    <row r="73" spans="2:5" x14ac:dyDescent="0.2">
      <c r="B73" s="93"/>
      <c r="C73" s="37"/>
      <c r="D73" s="93"/>
      <c r="E73" s="93"/>
    </row>
    <row r="74" spans="2:5" x14ac:dyDescent="0.2">
      <c r="B74" s="99" t="s">
        <v>183</v>
      </c>
      <c r="C74" s="37">
        <f>C75-C76</f>
        <v>-7818180</v>
      </c>
      <c r="D74" s="93">
        <f>D75-D76</f>
        <v>-1954545</v>
      </c>
      <c r="E74" s="93">
        <f>E75-E76</f>
        <v>-1954545</v>
      </c>
    </row>
    <row r="75" spans="2:5" x14ac:dyDescent="0.2">
      <c r="B75" s="89" t="s">
        <v>174</v>
      </c>
      <c r="C75" s="37">
        <f>C43</f>
        <v>0</v>
      </c>
      <c r="D75" s="93">
        <f>D43</f>
        <v>0</v>
      </c>
      <c r="E75" s="93">
        <f>E43</f>
        <v>0</v>
      </c>
    </row>
    <row r="76" spans="2:5" x14ac:dyDescent="0.2">
      <c r="B76" s="89" t="s">
        <v>177</v>
      </c>
      <c r="C76" s="37">
        <f>C46</f>
        <v>7818180</v>
      </c>
      <c r="D76" s="93">
        <f>D46</f>
        <v>1954545</v>
      </c>
      <c r="E76" s="93">
        <f>E46</f>
        <v>1954545</v>
      </c>
    </row>
    <row r="77" spans="2:5" x14ac:dyDescent="0.2">
      <c r="B77" s="95"/>
      <c r="C77" s="37"/>
      <c r="D77" s="93"/>
      <c r="E77" s="93"/>
    </row>
    <row r="78" spans="2:5" x14ac:dyDescent="0.2">
      <c r="B78" s="95" t="s">
        <v>184</v>
      </c>
      <c r="C78" s="37">
        <f>C16</f>
        <v>132500192.00000001</v>
      </c>
      <c r="D78" s="37">
        <f>D16</f>
        <v>34985181.019999996</v>
      </c>
      <c r="E78" s="37">
        <f>E16</f>
        <v>34985181.019999996</v>
      </c>
    </row>
    <row r="79" spans="2:5" x14ac:dyDescent="0.2">
      <c r="B79" s="95"/>
      <c r="C79" s="37"/>
      <c r="D79" s="37"/>
      <c r="E79" s="37"/>
    </row>
    <row r="80" spans="2:5" x14ac:dyDescent="0.2">
      <c r="B80" s="99" t="s">
        <v>161</v>
      </c>
      <c r="C80" s="96"/>
      <c r="D80" s="37">
        <f>D20</f>
        <v>16614356.359999999</v>
      </c>
      <c r="E80" s="37">
        <f>E20</f>
        <v>16614356.359999999</v>
      </c>
    </row>
    <row r="81" spans="2:5" x14ac:dyDescent="0.2">
      <c r="B81" s="95"/>
      <c r="C81" s="37"/>
      <c r="D81" s="37"/>
      <c r="E81" s="37"/>
    </row>
    <row r="82" spans="2:5" x14ac:dyDescent="0.2">
      <c r="B82" s="97" t="s">
        <v>185</v>
      </c>
      <c r="C82" s="34">
        <f>C72+C74-C78+C80</f>
        <v>-1.4901161193847656E-8</v>
      </c>
      <c r="D82" s="88">
        <f>D72+D74-D78+D80</f>
        <v>31819267.560000002</v>
      </c>
      <c r="E82" s="88">
        <f>E72+E74-E78+E80</f>
        <v>31819267.560000002</v>
      </c>
    </row>
    <row r="83" spans="2:5" x14ac:dyDescent="0.2">
      <c r="B83" s="97"/>
      <c r="C83" s="34"/>
      <c r="D83" s="88"/>
      <c r="E83" s="88"/>
    </row>
    <row r="84" spans="2:5" x14ac:dyDescent="0.2">
      <c r="B84" s="98" t="s">
        <v>186</v>
      </c>
      <c r="C84" s="34">
        <f>C82-C74</f>
        <v>7818179.9999999851</v>
      </c>
      <c r="D84" s="88">
        <f>D82-D74</f>
        <v>33773812.560000002</v>
      </c>
      <c r="E84" s="88">
        <f>E82-E74</f>
        <v>33773812.560000002</v>
      </c>
    </row>
    <row r="85" spans="2:5" ht="13.5" thickBot="1" x14ac:dyDescent="0.25">
      <c r="B85" s="91"/>
      <c r="C85" s="92"/>
      <c r="D85" s="91"/>
      <c r="E85" s="91"/>
    </row>
    <row r="86" spans="2:5" ht="30" customHeight="1" x14ac:dyDescent="0.2">
      <c r="B86" s="281" t="s">
        <v>187</v>
      </c>
      <c r="C86" s="282"/>
      <c r="D86" s="282"/>
      <c r="E86" s="282"/>
    </row>
  </sheetData>
  <mergeCells count="16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86:E86"/>
    <mergeCell ref="B28:E28"/>
    <mergeCell ref="B38:B39"/>
    <mergeCell ref="C38:C39"/>
    <mergeCell ref="D38:D39"/>
    <mergeCell ref="B51:B52"/>
    <mergeCell ref="D51:D52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rowBreaks count="1" manualBreakCount="1">
    <brk id="67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view="pageBreakPreview" zoomScale="60" zoomScaleNormal="90" workbookViewId="0">
      <pane ySplit="8" topLeftCell="A114" activePane="bottomLeft" state="frozen"/>
      <selection pane="bottomLeft" activeCell="K79" sqref="K79"/>
    </sheetView>
  </sheetViews>
  <sheetFormatPr baseColWidth="10" defaultRowHeight="15" x14ac:dyDescent="0.25"/>
  <cols>
    <col min="2" max="2" width="60.28515625" customWidth="1"/>
    <col min="3" max="3" width="17.7109375" bestFit="1" customWidth="1"/>
    <col min="4" max="4" width="17.5703125" bestFit="1" customWidth="1"/>
    <col min="5" max="5" width="18.42578125" bestFit="1" customWidth="1"/>
    <col min="6" max="6" width="16.28515625" bestFit="1" customWidth="1"/>
    <col min="7" max="7" width="15.85546875" customWidth="1"/>
    <col min="8" max="8" width="19.140625" bestFit="1" customWidth="1"/>
  </cols>
  <sheetData>
    <row r="1" spans="1:8" x14ac:dyDescent="0.25">
      <c r="A1" s="284" t="s">
        <v>88</v>
      </c>
      <c r="B1" s="285"/>
      <c r="C1" s="285"/>
      <c r="D1" s="285"/>
      <c r="E1" s="285"/>
      <c r="F1" s="285"/>
      <c r="G1" s="285"/>
      <c r="H1" s="299"/>
    </row>
    <row r="2" spans="1:8" x14ac:dyDescent="0.25">
      <c r="A2" s="287" t="s">
        <v>0</v>
      </c>
      <c r="B2" s="288"/>
      <c r="C2" s="288"/>
      <c r="D2" s="288"/>
      <c r="E2" s="288"/>
      <c r="F2" s="288"/>
      <c r="G2" s="288"/>
      <c r="H2" s="300"/>
    </row>
    <row r="3" spans="1:8" x14ac:dyDescent="0.25">
      <c r="A3" s="287" t="s">
        <v>1</v>
      </c>
      <c r="B3" s="288"/>
      <c r="C3" s="288"/>
      <c r="D3" s="288"/>
      <c r="E3" s="288"/>
      <c r="F3" s="288"/>
      <c r="G3" s="288"/>
      <c r="H3" s="300"/>
    </row>
    <row r="4" spans="1:8" x14ac:dyDescent="0.25">
      <c r="A4" s="287" t="s">
        <v>87</v>
      </c>
      <c r="B4" s="288"/>
      <c r="C4" s="288"/>
      <c r="D4" s="288"/>
      <c r="E4" s="288"/>
      <c r="F4" s="288"/>
      <c r="G4" s="288"/>
      <c r="H4" s="300"/>
    </row>
    <row r="5" spans="1:8" ht="15.75" thickBot="1" x14ac:dyDescent="0.3">
      <c r="A5" s="290" t="s">
        <v>2</v>
      </c>
      <c r="B5" s="291"/>
      <c r="C5" s="291"/>
      <c r="D5" s="291"/>
      <c r="E5" s="291"/>
      <c r="F5" s="291"/>
      <c r="G5" s="291"/>
      <c r="H5" s="301"/>
    </row>
    <row r="6" spans="1:8" x14ac:dyDescent="0.25">
      <c r="A6" s="302" t="s">
        <v>3</v>
      </c>
      <c r="B6" s="303"/>
      <c r="C6" s="302" t="s">
        <v>4</v>
      </c>
      <c r="D6" s="304"/>
      <c r="E6" s="304"/>
      <c r="F6" s="304"/>
      <c r="G6" s="303"/>
      <c r="H6" s="305" t="s">
        <v>5</v>
      </c>
    </row>
    <row r="7" spans="1:8" ht="15.75" thickBot="1" x14ac:dyDescent="0.3">
      <c r="A7" s="287"/>
      <c r="B7" s="289"/>
      <c r="C7" s="290"/>
      <c r="D7" s="291"/>
      <c r="E7" s="291"/>
      <c r="F7" s="291"/>
      <c r="G7" s="292"/>
      <c r="H7" s="306"/>
    </row>
    <row r="8" spans="1:8" ht="26.25" thickBot="1" x14ac:dyDescent="0.3">
      <c r="A8" s="290"/>
      <c r="B8" s="292"/>
      <c r="C8" s="27" t="s">
        <v>6</v>
      </c>
      <c r="D8" s="29" t="s">
        <v>7</v>
      </c>
      <c r="E8" s="27" t="s">
        <v>8</v>
      </c>
      <c r="F8" s="27" t="s">
        <v>9</v>
      </c>
      <c r="G8" s="27" t="s">
        <v>10</v>
      </c>
      <c r="H8" s="307"/>
    </row>
    <row r="9" spans="1:8" x14ac:dyDescent="0.25">
      <c r="A9" s="2" t="s">
        <v>11</v>
      </c>
      <c r="B9" s="3"/>
      <c r="C9" s="4">
        <f t="shared" ref="C9:H9" si="0">C10+C18+C28+C38+C48+C58+C71+C75+C62</f>
        <v>1270011838</v>
      </c>
      <c r="D9" s="4">
        <f t="shared" si="0"/>
        <v>278546101.06899995</v>
      </c>
      <c r="E9" s="4">
        <f t="shared" si="0"/>
        <v>1548557939.0690002</v>
      </c>
      <c r="F9" s="4">
        <f t="shared" si="0"/>
        <v>308251967.35000002</v>
      </c>
      <c r="G9" s="4">
        <f t="shared" si="0"/>
        <v>261216890.88000003</v>
      </c>
      <c r="H9" s="4">
        <f t="shared" si="0"/>
        <v>1240305971.7190001</v>
      </c>
    </row>
    <row r="10" spans="1:8" x14ac:dyDescent="0.25">
      <c r="A10" s="5" t="s">
        <v>12</v>
      </c>
      <c r="B10" s="6"/>
      <c r="C10" s="7">
        <f t="shared" ref="C10:G10" si="1">SUM(C11:C17)</f>
        <v>529989975.23999995</v>
      </c>
      <c r="D10" s="7">
        <f t="shared" si="1"/>
        <v>1.0000000707805157E-2</v>
      </c>
      <c r="E10" s="7">
        <f t="shared" si="1"/>
        <v>529989975.25</v>
      </c>
      <c r="F10" s="7">
        <f>SUM(F11:F17)</f>
        <v>126857315.16000004</v>
      </c>
      <c r="G10" s="7">
        <f t="shared" si="1"/>
        <v>107063946.08000004</v>
      </c>
      <c r="H10" s="7">
        <f>SUM(H11:H17)</f>
        <v>403132660.08999991</v>
      </c>
    </row>
    <row r="11" spans="1:8" x14ac:dyDescent="0.25">
      <c r="A11" s="8" t="s">
        <v>13</v>
      </c>
      <c r="B11" s="9"/>
      <c r="C11" s="10">
        <v>336894204.24000001</v>
      </c>
      <c r="D11" s="11">
        <v>120504.3500000012</v>
      </c>
      <c r="E11" s="12">
        <f t="shared" ref="E11:E17" si="2">C11+D11</f>
        <v>337014708.59000003</v>
      </c>
      <c r="F11" s="11">
        <v>80367213.000000045</v>
      </c>
      <c r="G11" s="11">
        <v>80367213.000000045</v>
      </c>
      <c r="H11" s="12">
        <f>E11-F11</f>
        <v>256647495.58999997</v>
      </c>
    </row>
    <row r="12" spans="1:8" x14ac:dyDescent="0.25">
      <c r="A12" s="8" t="s">
        <v>14</v>
      </c>
      <c r="B12" s="9"/>
      <c r="C12" s="10">
        <v>0</v>
      </c>
      <c r="D12" s="11">
        <v>0</v>
      </c>
      <c r="E12" s="12">
        <f t="shared" si="2"/>
        <v>0</v>
      </c>
      <c r="F12" s="11">
        <v>0</v>
      </c>
      <c r="G12" s="11">
        <v>0</v>
      </c>
      <c r="H12" s="12">
        <f t="shared" ref="H12:H17" si="3">E12-F12</f>
        <v>0</v>
      </c>
    </row>
    <row r="13" spans="1:8" x14ac:dyDescent="0.25">
      <c r="A13" s="8" t="s">
        <v>15</v>
      </c>
      <c r="B13" s="9"/>
      <c r="C13" s="10">
        <v>93390947.689999983</v>
      </c>
      <c r="D13" s="11">
        <v>1403987.649999999</v>
      </c>
      <c r="E13" s="12">
        <f t="shared" si="2"/>
        <v>94794935.339999989</v>
      </c>
      <c r="F13" s="11">
        <v>23699351.859999992</v>
      </c>
      <c r="G13" s="11">
        <v>3905982.7799999993</v>
      </c>
      <c r="H13" s="12">
        <f>E13-F13</f>
        <v>71095583.479999989</v>
      </c>
    </row>
    <row r="14" spans="1:8" x14ac:dyDescent="0.25">
      <c r="A14" s="8" t="s">
        <v>16</v>
      </c>
      <c r="B14" s="9"/>
      <c r="C14" s="10">
        <v>45900000</v>
      </c>
      <c r="D14" s="11">
        <v>552747.05000000005</v>
      </c>
      <c r="E14" s="12">
        <f t="shared" si="2"/>
        <v>46452747.049999997</v>
      </c>
      <c r="F14" s="11">
        <v>10283262.150000004</v>
      </c>
      <c r="G14" s="11">
        <v>10283262.150000004</v>
      </c>
      <c r="H14" s="12">
        <f t="shared" si="3"/>
        <v>36169484.899999991</v>
      </c>
    </row>
    <row r="15" spans="1:8" x14ac:dyDescent="0.25">
      <c r="A15" s="8" t="s">
        <v>17</v>
      </c>
      <c r="B15" s="9"/>
      <c r="C15" s="10">
        <v>43679728.219999984</v>
      </c>
      <c r="D15" s="11">
        <v>-455041.19999999995</v>
      </c>
      <c r="E15" s="12">
        <f t="shared" si="2"/>
        <v>43224687.019999981</v>
      </c>
      <c r="F15" s="11">
        <v>9390845.6600000001</v>
      </c>
      <c r="G15" s="11">
        <v>9390845.6600000001</v>
      </c>
      <c r="H15" s="12">
        <f>E15-F15</f>
        <v>33833841.359999985</v>
      </c>
    </row>
    <row r="16" spans="1:8" x14ac:dyDescent="0.25">
      <c r="A16" s="8" t="s">
        <v>18</v>
      </c>
      <c r="B16" s="9"/>
      <c r="C16" s="10">
        <v>3702202.39</v>
      </c>
      <c r="D16" s="11">
        <v>-2160602.7199999997</v>
      </c>
      <c r="E16" s="12">
        <f t="shared" si="2"/>
        <v>1541599.6700000004</v>
      </c>
      <c r="F16" s="11">
        <v>0</v>
      </c>
      <c r="G16" s="11">
        <v>0</v>
      </c>
      <c r="H16" s="12">
        <f t="shared" si="3"/>
        <v>1541599.6700000004</v>
      </c>
    </row>
    <row r="17" spans="1:8" x14ac:dyDescent="0.25">
      <c r="A17" s="8" t="s">
        <v>19</v>
      </c>
      <c r="B17" s="9"/>
      <c r="C17" s="10">
        <v>6422892.6999999993</v>
      </c>
      <c r="D17" s="11">
        <v>538404.88000000012</v>
      </c>
      <c r="E17" s="12">
        <f t="shared" si="2"/>
        <v>6961297.5799999991</v>
      </c>
      <c r="F17" s="11">
        <v>3116642.49</v>
      </c>
      <c r="G17" s="11">
        <v>3116642.49</v>
      </c>
      <c r="H17" s="12">
        <f t="shared" si="3"/>
        <v>3844655.0899999989</v>
      </c>
    </row>
    <row r="18" spans="1:8" x14ac:dyDescent="0.25">
      <c r="A18" s="5" t="s">
        <v>20</v>
      </c>
      <c r="B18" s="6"/>
      <c r="C18" s="7">
        <f t="shared" ref="C18:G18" si="4">SUM(C19:C27)</f>
        <v>120761034.19999999</v>
      </c>
      <c r="D18" s="7">
        <f t="shared" si="4"/>
        <v>14187367.369999995</v>
      </c>
      <c r="E18" s="7">
        <f t="shared" si="4"/>
        <v>134948401.56999999</v>
      </c>
      <c r="F18" s="7">
        <f>SUM(F19:F27)</f>
        <v>28058686.460000005</v>
      </c>
      <c r="G18" s="7">
        <f t="shared" si="4"/>
        <v>23447847.479999997</v>
      </c>
      <c r="H18" s="7">
        <f>SUM(H19:H27)</f>
        <v>106889715.10999998</v>
      </c>
    </row>
    <row r="19" spans="1:8" x14ac:dyDescent="0.25">
      <c r="A19" s="8" t="s">
        <v>21</v>
      </c>
      <c r="B19" s="9"/>
      <c r="C19" s="10">
        <v>9313042.8800000008</v>
      </c>
      <c r="D19" s="11">
        <v>826689.52000000014</v>
      </c>
      <c r="E19" s="12">
        <f t="shared" ref="E19:E27" si="5">C19+D19</f>
        <v>10139732.4</v>
      </c>
      <c r="F19" s="11">
        <v>1476860.1800000004</v>
      </c>
      <c r="G19" s="11">
        <v>525816.95000000007</v>
      </c>
      <c r="H19" s="12">
        <f>E19-F19</f>
        <v>8662872.2200000007</v>
      </c>
    </row>
    <row r="20" spans="1:8" x14ac:dyDescent="0.25">
      <c r="A20" s="8" t="s">
        <v>22</v>
      </c>
      <c r="B20" s="9"/>
      <c r="C20" s="10">
        <v>1042338.23</v>
      </c>
      <c r="D20" s="11">
        <v>188390.83000000002</v>
      </c>
      <c r="E20" s="12">
        <f t="shared" si="5"/>
        <v>1230729.06</v>
      </c>
      <c r="F20" s="11">
        <v>334543.07</v>
      </c>
      <c r="G20" s="11">
        <v>310997.23</v>
      </c>
      <c r="H20" s="12">
        <f t="shared" ref="H20:H82" si="6">E20-F20</f>
        <v>896185.99</v>
      </c>
    </row>
    <row r="21" spans="1:8" x14ac:dyDescent="0.25">
      <c r="A21" s="8" t="s">
        <v>23</v>
      </c>
      <c r="B21" s="9"/>
      <c r="C21" s="10">
        <v>637116.69999999995</v>
      </c>
      <c r="D21" s="11">
        <v>-52603.289999999994</v>
      </c>
      <c r="E21" s="12">
        <f t="shared" si="5"/>
        <v>584513.40999999992</v>
      </c>
      <c r="F21" s="11">
        <v>0</v>
      </c>
      <c r="G21" s="11">
        <v>0</v>
      </c>
      <c r="H21" s="12">
        <f t="shared" si="6"/>
        <v>584513.40999999992</v>
      </c>
    </row>
    <row r="22" spans="1:8" x14ac:dyDescent="0.25">
      <c r="A22" s="8" t="s">
        <v>24</v>
      </c>
      <c r="B22" s="9"/>
      <c r="C22" s="10">
        <v>42550592.139999993</v>
      </c>
      <c r="D22" s="11">
        <v>-11583706.080000002</v>
      </c>
      <c r="E22" s="12">
        <f t="shared" si="5"/>
        <v>30966886.059999991</v>
      </c>
      <c r="F22" s="11">
        <v>2607062.4300000006</v>
      </c>
      <c r="G22" s="11">
        <v>293148.22999999992</v>
      </c>
      <c r="H22" s="12">
        <f t="shared" si="6"/>
        <v>28359823.629999992</v>
      </c>
    </row>
    <row r="23" spans="1:8" x14ac:dyDescent="0.25">
      <c r="A23" s="8" t="s">
        <v>25</v>
      </c>
      <c r="B23" s="9"/>
      <c r="C23" s="10">
        <v>5499785.3399999999</v>
      </c>
      <c r="D23" s="11">
        <v>813321.88</v>
      </c>
      <c r="E23" s="12">
        <f t="shared" si="5"/>
        <v>6313107.2199999997</v>
      </c>
      <c r="F23" s="11">
        <v>1148139.8299999998</v>
      </c>
      <c r="G23" s="11">
        <v>1021561.6699999999</v>
      </c>
      <c r="H23" s="12">
        <f t="shared" si="6"/>
        <v>5164967.3899999997</v>
      </c>
    </row>
    <row r="24" spans="1:8" x14ac:dyDescent="0.25">
      <c r="A24" s="8" t="s">
        <v>26</v>
      </c>
      <c r="B24" s="9"/>
      <c r="C24" s="10">
        <v>48149702.419999987</v>
      </c>
      <c r="D24" s="11">
        <v>-1525042.02</v>
      </c>
      <c r="E24" s="12">
        <f t="shared" si="5"/>
        <v>46624660.399999984</v>
      </c>
      <c r="F24" s="11">
        <v>10845279.550000001</v>
      </c>
      <c r="G24" s="11">
        <v>10258264.839999998</v>
      </c>
      <c r="H24" s="12">
        <f t="shared" si="6"/>
        <v>35779380.849999979</v>
      </c>
    </row>
    <row r="25" spans="1:8" x14ac:dyDescent="0.25">
      <c r="A25" s="8" t="s">
        <v>27</v>
      </c>
      <c r="B25" s="9"/>
      <c r="C25" s="10">
        <v>5048384.1500000004</v>
      </c>
      <c r="D25" s="11">
        <v>3663996.2399999998</v>
      </c>
      <c r="E25" s="12">
        <f t="shared" si="5"/>
        <v>8712380.3900000006</v>
      </c>
      <c r="F25" s="11">
        <v>694958.41</v>
      </c>
      <c r="G25" s="11">
        <v>475443.18</v>
      </c>
      <c r="H25" s="12">
        <f t="shared" si="6"/>
        <v>8017421.9800000004</v>
      </c>
    </row>
    <row r="26" spans="1:8" x14ac:dyDescent="0.25">
      <c r="A26" s="8" t="s">
        <v>28</v>
      </c>
      <c r="B26" s="9"/>
      <c r="C26" s="10">
        <v>0</v>
      </c>
      <c r="D26" s="11">
        <v>282660</v>
      </c>
      <c r="E26" s="12">
        <f t="shared" si="5"/>
        <v>282660</v>
      </c>
      <c r="F26" s="11">
        <v>129746.64</v>
      </c>
      <c r="G26" s="11">
        <v>0</v>
      </c>
      <c r="H26" s="12">
        <f t="shared" si="6"/>
        <v>152913.35999999999</v>
      </c>
    </row>
    <row r="27" spans="1:8" x14ac:dyDescent="0.25">
      <c r="A27" s="8" t="s">
        <v>29</v>
      </c>
      <c r="B27" s="9"/>
      <c r="C27" s="10">
        <v>8520072.3399999999</v>
      </c>
      <c r="D27" s="11">
        <v>21573660.289999995</v>
      </c>
      <c r="E27" s="12">
        <f t="shared" si="5"/>
        <v>30093732.629999995</v>
      </c>
      <c r="F27" s="11">
        <v>10822096.350000001</v>
      </c>
      <c r="G27" s="11">
        <v>10562615.379999999</v>
      </c>
      <c r="H27" s="12">
        <f t="shared" si="6"/>
        <v>19271636.279999994</v>
      </c>
    </row>
    <row r="28" spans="1:8" x14ac:dyDescent="0.25">
      <c r="A28" s="5" t="s">
        <v>30</v>
      </c>
      <c r="B28" s="6"/>
      <c r="C28" s="7">
        <f t="shared" ref="C28:H28" si="7">SUM(C29:C37)</f>
        <v>348547780.86000001</v>
      </c>
      <c r="D28" s="7">
        <f t="shared" si="7"/>
        <v>60941487.589999981</v>
      </c>
      <c r="E28" s="7">
        <f t="shared" si="7"/>
        <v>409489268.44999999</v>
      </c>
      <c r="F28" s="7">
        <f t="shared" si="7"/>
        <v>66944067.43999999</v>
      </c>
      <c r="G28" s="7">
        <f t="shared" si="7"/>
        <v>60705863.599999994</v>
      </c>
      <c r="H28" s="7">
        <f t="shared" si="7"/>
        <v>342545201.00999999</v>
      </c>
    </row>
    <row r="29" spans="1:8" x14ac:dyDescent="0.25">
      <c r="A29" s="8" t="s">
        <v>31</v>
      </c>
      <c r="B29" s="9"/>
      <c r="C29" s="10">
        <v>15276757.710000001</v>
      </c>
      <c r="D29" s="11">
        <v>15568098.880000001</v>
      </c>
      <c r="E29" s="12">
        <f>C29+D29</f>
        <v>30844856.590000004</v>
      </c>
      <c r="F29" s="11">
        <v>4497407.7199999988</v>
      </c>
      <c r="G29" s="11">
        <v>4497407.7199999988</v>
      </c>
      <c r="H29" s="12">
        <f t="shared" si="6"/>
        <v>26347448.870000005</v>
      </c>
    </row>
    <row r="30" spans="1:8" x14ac:dyDescent="0.25">
      <c r="A30" s="8" t="s">
        <v>32</v>
      </c>
      <c r="B30" s="9"/>
      <c r="C30" s="10">
        <v>87343519.149999991</v>
      </c>
      <c r="D30" s="11">
        <v>-13971288.939999999</v>
      </c>
      <c r="E30" s="12">
        <f t="shared" ref="E30:E37" si="8">C30+D30</f>
        <v>73372230.209999993</v>
      </c>
      <c r="F30" s="11">
        <v>17170505.539999995</v>
      </c>
      <c r="G30" s="11">
        <v>17092901.539999995</v>
      </c>
      <c r="H30" s="12">
        <f t="shared" si="6"/>
        <v>56201724.670000002</v>
      </c>
    </row>
    <row r="31" spans="1:8" x14ac:dyDescent="0.25">
      <c r="A31" s="8" t="s">
        <v>33</v>
      </c>
      <c r="B31" s="9"/>
      <c r="C31" s="10">
        <v>121236009.86000006</v>
      </c>
      <c r="D31" s="11">
        <v>59112837.279999986</v>
      </c>
      <c r="E31" s="12">
        <f t="shared" si="8"/>
        <v>180348847.14000005</v>
      </c>
      <c r="F31" s="11">
        <v>19758937.870000001</v>
      </c>
      <c r="G31" s="11">
        <v>19225911.410000004</v>
      </c>
      <c r="H31" s="12">
        <f t="shared" si="6"/>
        <v>160589909.27000004</v>
      </c>
    </row>
    <row r="32" spans="1:8" x14ac:dyDescent="0.25">
      <c r="A32" s="8" t="s">
        <v>34</v>
      </c>
      <c r="B32" s="9"/>
      <c r="C32" s="10">
        <v>22519876.079999998</v>
      </c>
      <c r="D32" s="11">
        <v>1117455.1399999999</v>
      </c>
      <c r="E32" s="12">
        <f t="shared" si="8"/>
        <v>23637331.219999999</v>
      </c>
      <c r="F32" s="11">
        <v>10845822.08</v>
      </c>
      <c r="G32" s="11">
        <v>8615481.3300000001</v>
      </c>
      <c r="H32" s="12">
        <f t="shared" si="6"/>
        <v>12791509.139999999</v>
      </c>
    </row>
    <row r="33" spans="1:8" x14ac:dyDescent="0.25">
      <c r="A33" s="8" t="s">
        <v>35</v>
      </c>
      <c r="B33" s="9"/>
      <c r="C33" s="10">
        <v>50065865.959999971</v>
      </c>
      <c r="D33" s="11">
        <v>-4587607.93</v>
      </c>
      <c r="E33" s="12">
        <f t="shared" si="8"/>
        <v>45478258.029999971</v>
      </c>
      <c r="F33" s="11">
        <v>8495148.6100000013</v>
      </c>
      <c r="G33" s="11">
        <v>7623472.1400000006</v>
      </c>
      <c r="H33" s="12">
        <f t="shared" si="6"/>
        <v>36983109.419999972</v>
      </c>
    </row>
    <row r="34" spans="1:8" x14ac:dyDescent="0.25">
      <c r="A34" s="8" t="s">
        <v>36</v>
      </c>
      <c r="B34" s="9"/>
      <c r="C34" s="10">
        <v>12120000</v>
      </c>
      <c r="D34" s="11">
        <v>5457716.8099999987</v>
      </c>
      <c r="E34" s="12">
        <f t="shared" si="8"/>
        <v>17577716.809999999</v>
      </c>
      <c r="F34" s="11">
        <v>415487.65</v>
      </c>
      <c r="G34" s="11">
        <v>415487.65</v>
      </c>
      <c r="H34" s="12">
        <f t="shared" si="6"/>
        <v>17162229.16</v>
      </c>
    </row>
    <row r="35" spans="1:8" x14ac:dyDescent="0.25">
      <c r="A35" s="8" t="s">
        <v>37</v>
      </c>
      <c r="B35" s="9"/>
      <c r="C35" s="10">
        <v>1364636.2000000002</v>
      </c>
      <c r="D35" s="11">
        <v>75865.08</v>
      </c>
      <c r="E35" s="12">
        <f t="shared" si="8"/>
        <v>1440501.2800000003</v>
      </c>
      <c r="F35" s="11">
        <v>63006.21</v>
      </c>
      <c r="G35" s="11">
        <v>54065.229999999996</v>
      </c>
      <c r="H35" s="12">
        <f t="shared" si="6"/>
        <v>1377495.0700000003</v>
      </c>
    </row>
    <row r="36" spans="1:8" x14ac:dyDescent="0.25">
      <c r="A36" s="8" t="s">
        <v>38</v>
      </c>
      <c r="B36" s="9"/>
      <c r="C36" s="10">
        <v>19367705.359999999</v>
      </c>
      <c r="D36" s="11">
        <v>-1521598.5199999996</v>
      </c>
      <c r="E36" s="12">
        <f t="shared" si="8"/>
        <v>17846106.84</v>
      </c>
      <c r="F36" s="11">
        <v>1681537.8899999997</v>
      </c>
      <c r="G36" s="11">
        <v>929195.62000000011</v>
      </c>
      <c r="H36" s="12">
        <f t="shared" si="6"/>
        <v>16164568.949999999</v>
      </c>
    </row>
    <row r="37" spans="1:8" x14ac:dyDescent="0.25">
      <c r="A37" s="8" t="s">
        <v>39</v>
      </c>
      <c r="B37" s="9"/>
      <c r="C37" s="10">
        <v>19253410.540000003</v>
      </c>
      <c r="D37" s="11">
        <v>-309990.20999999996</v>
      </c>
      <c r="E37" s="12">
        <f t="shared" si="8"/>
        <v>18943420.330000002</v>
      </c>
      <c r="F37" s="11">
        <v>4016213.8699999992</v>
      </c>
      <c r="G37" s="11">
        <v>2251940.96</v>
      </c>
      <c r="H37" s="12">
        <f t="shared" si="6"/>
        <v>14927206.460000003</v>
      </c>
    </row>
    <row r="38" spans="1:8" ht="27.75" customHeight="1" x14ac:dyDescent="0.25">
      <c r="A38" s="297" t="s">
        <v>40</v>
      </c>
      <c r="B38" s="298"/>
      <c r="C38" s="7">
        <f t="shared" ref="C38:H38" si="9">SUM(C39:C47)</f>
        <v>120710415.83000001</v>
      </c>
      <c r="D38" s="7">
        <f t="shared" si="9"/>
        <v>13385366.600000001</v>
      </c>
      <c r="E38" s="7">
        <f t="shared" si="9"/>
        <v>134095782.43000001</v>
      </c>
      <c r="F38" s="7">
        <f t="shared" si="9"/>
        <v>21197973.479999997</v>
      </c>
      <c r="G38" s="7">
        <f t="shared" si="9"/>
        <v>20519499.649999999</v>
      </c>
      <c r="H38" s="7">
        <f t="shared" si="9"/>
        <v>112897808.95</v>
      </c>
    </row>
    <row r="39" spans="1:8" x14ac:dyDescent="0.25">
      <c r="A39" s="8" t="s">
        <v>41</v>
      </c>
      <c r="B39" s="9"/>
      <c r="C39" s="10">
        <v>43517978.109999999</v>
      </c>
      <c r="D39" s="11">
        <v>0</v>
      </c>
      <c r="E39" s="12">
        <f t="shared" ref="E39:E47" si="10">C39+D39</f>
        <v>43517978.109999999</v>
      </c>
      <c r="F39" s="11">
        <v>10430000</v>
      </c>
      <c r="G39" s="11">
        <v>10430000</v>
      </c>
      <c r="H39" s="12">
        <f t="shared" si="6"/>
        <v>33087978.109999999</v>
      </c>
    </row>
    <row r="40" spans="1:8" x14ac:dyDescent="0.25">
      <c r="A40" s="8" t="s">
        <v>42</v>
      </c>
      <c r="B40" s="9"/>
      <c r="C40" s="10">
        <v>0</v>
      </c>
      <c r="D40" s="11">
        <v>0</v>
      </c>
      <c r="E40" s="12">
        <f t="shared" si="10"/>
        <v>0</v>
      </c>
      <c r="F40" s="11">
        <v>0</v>
      </c>
      <c r="G40" s="11">
        <v>0</v>
      </c>
      <c r="H40" s="12">
        <f t="shared" si="6"/>
        <v>0</v>
      </c>
    </row>
    <row r="41" spans="1:8" x14ac:dyDescent="0.25">
      <c r="A41" s="8" t="s">
        <v>43</v>
      </c>
      <c r="B41" s="9"/>
      <c r="C41" s="10">
        <v>5051196.38</v>
      </c>
      <c r="D41" s="11">
        <v>-1323412.2999999998</v>
      </c>
      <c r="E41" s="12">
        <f t="shared" si="10"/>
        <v>3727784.08</v>
      </c>
      <c r="F41" s="11">
        <v>546690.17999999993</v>
      </c>
      <c r="G41" s="11">
        <v>388164.28</v>
      </c>
      <c r="H41" s="12">
        <f t="shared" si="6"/>
        <v>3181093.9000000004</v>
      </c>
    </row>
    <row r="42" spans="1:8" x14ac:dyDescent="0.25">
      <c r="A42" s="8" t="s">
        <v>44</v>
      </c>
      <c r="B42" s="9"/>
      <c r="C42" s="10">
        <v>56818000</v>
      </c>
      <c r="D42" s="11">
        <v>14208778.9</v>
      </c>
      <c r="E42" s="12">
        <f t="shared" si="10"/>
        <v>71026778.900000006</v>
      </c>
      <c r="F42" s="11">
        <v>7322105.9399999995</v>
      </c>
      <c r="G42" s="11">
        <v>7235675.0199999996</v>
      </c>
      <c r="H42" s="12">
        <f t="shared" si="6"/>
        <v>63704672.960000008</v>
      </c>
    </row>
    <row r="43" spans="1:8" x14ac:dyDescent="0.25">
      <c r="A43" s="8" t="s">
        <v>45</v>
      </c>
      <c r="B43" s="9"/>
      <c r="C43" s="10">
        <v>15323241.34</v>
      </c>
      <c r="D43" s="11">
        <v>0</v>
      </c>
      <c r="E43" s="12">
        <f t="shared" si="10"/>
        <v>15323241.34</v>
      </c>
      <c r="F43" s="11">
        <v>2899177.3600000003</v>
      </c>
      <c r="G43" s="11">
        <v>2465660.35</v>
      </c>
      <c r="H43" s="12">
        <f t="shared" si="6"/>
        <v>12424063.98</v>
      </c>
    </row>
    <row r="44" spans="1:8" x14ac:dyDescent="0.25">
      <c r="A44" s="8" t="s">
        <v>46</v>
      </c>
      <c r="B44" s="9"/>
      <c r="C44" s="10">
        <v>0</v>
      </c>
      <c r="D44" s="11">
        <v>0</v>
      </c>
      <c r="E44" s="12">
        <f t="shared" si="10"/>
        <v>0</v>
      </c>
      <c r="F44" s="11">
        <v>0</v>
      </c>
      <c r="G44" s="11">
        <v>0</v>
      </c>
      <c r="H44" s="12">
        <f t="shared" si="6"/>
        <v>0</v>
      </c>
    </row>
    <row r="45" spans="1:8" x14ac:dyDescent="0.25">
      <c r="A45" s="8" t="s">
        <v>47</v>
      </c>
      <c r="B45" s="9"/>
      <c r="C45" s="10">
        <v>0</v>
      </c>
      <c r="D45" s="11">
        <v>0</v>
      </c>
      <c r="E45" s="12">
        <f t="shared" si="10"/>
        <v>0</v>
      </c>
      <c r="F45" s="11">
        <v>0</v>
      </c>
      <c r="G45" s="11">
        <v>0</v>
      </c>
      <c r="H45" s="12">
        <f t="shared" si="6"/>
        <v>0</v>
      </c>
    </row>
    <row r="46" spans="1:8" x14ac:dyDescent="0.25">
      <c r="A46" s="8" t="s">
        <v>48</v>
      </c>
      <c r="B46" s="9"/>
      <c r="C46" s="10">
        <v>0</v>
      </c>
      <c r="D46" s="11">
        <v>500000</v>
      </c>
      <c r="E46" s="12">
        <f t="shared" si="10"/>
        <v>500000</v>
      </c>
      <c r="F46" s="11">
        <v>0</v>
      </c>
      <c r="G46" s="11">
        <v>0</v>
      </c>
      <c r="H46" s="12">
        <f t="shared" si="6"/>
        <v>500000</v>
      </c>
    </row>
    <row r="47" spans="1:8" x14ac:dyDescent="0.25">
      <c r="A47" s="8" t="s">
        <v>49</v>
      </c>
      <c r="B47" s="9"/>
      <c r="C47" s="10">
        <v>0</v>
      </c>
      <c r="D47" s="11">
        <v>0</v>
      </c>
      <c r="E47" s="12">
        <f t="shared" si="10"/>
        <v>0</v>
      </c>
      <c r="F47" s="11">
        <v>0</v>
      </c>
      <c r="G47" s="11">
        <v>0</v>
      </c>
      <c r="H47" s="12">
        <f t="shared" si="6"/>
        <v>0</v>
      </c>
    </row>
    <row r="48" spans="1:8" x14ac:dyDescent="0.25">
      <c r="A48" s="297" t="s">
        <v>50</v>
      </c>
      <c r="B48" s="298"/>
      <c r="C48" s="7">
        <f t="shared" ref="C48:H48" si="11">SUM(C49:C57)</f>
        <v>34656134.659999996</v>
      </c>
      <c r="D48" s="7">
        <f t="shared" si="11"/>
        <v>2762598.0599999977</v>
      </c>
      <c r="E48" s="7">
        <f t="shared" si="11"/>
        <v>37418732.719999999</v>
      </c>
      <c r="F48" s="7">
        <f t="shared" si="11"/>
        <v>1555692.2200000002</v>
      </c>
      <c r="G48" s="7">
        <f t="shared" si="11"/>
        <v>1168413.3299999998</v>
      </c>
      <c r="H48" s="7">
        <f t="shared" si="11"/>
        <v>35863040.5</v>
      </c>
    </row>
    <row r="49" spans="1:8" x14ac:dyDescent="0.25">
      <c r="A49" s="8" t="s">
        <v>51</v>
      </c>
      <c r="B49" s="9"/>
      <c r="C49" s="10">
        <v>2978708</v>
      </c>
      <c r="D49" s="11">
        <v>7689982.2199999997</v>
      </c>
      <c r="E49" s="12">
        <f t="shared" ref="E49:E57" si="12">C49+D49</f>
        <v>10668690.219999999</v>
      </c>
      <c r="F49" s="11">
        <v>484748.21</v>
      </c>
      <c r="G49" s="11">
        <v>287709.28999999998</v>
      </c>
      <c r="H49" s="12">
        <f t="shared" si="6"/>
        <v>10183942.009999998</v>
      </c>
    </row>
    <row r="50" spans="1:8" x14ac:dyDescent="0.25">
      <c r="A50" s="8" t="s">
        <v>52</v>
      </c>
      <c r="B50" s="9"/>
      <c r="C50" s="10">
        <v>21171000</v>
      </c>
      <c r="D50" s="11">
        <v>-17243810.640000001</v>
      </c>
      <c r="E50" s="12">
        <f t="shared" si="12"/>
        <v>3927189.3599999994</v>
      </c>
      <c r="F50" s="11">
        <v>293336.94</v>
      </c>
      <c r="G50" s="11">
        <v>203719.4</v>
      </c>
      <c r="H50" s="12">
        <f t="shared" si="6"/>
        <v>3633852.4199999995</v>
      </c>
    </row>
    <row r="51" spans="1:8" x14ac:dyDescent="0.25">
      <c r="A51" s="8" t="s">
        <v>53</v>
      </c>
      <c r="B51" s="9"/>
      <c r="C51" s="10">
        <v>310794</v>
      </c>
      <c r="D51" s="11">
        <v>-36819</v>
      </c>
      <c r="E51" s="12">
        <f t="shared" si="12"/>
        <v>273975</v>
      </c>
      <c r="F51" s="11">
        <v>0</v>
      </c>
      <c r="G51" s="11">
        <v>0</v>
      </c>
      <c r="H51" s="12">
        <f t="shared" si="6"/>
        <v>273975</v>
      </c>
    </row>
    <row r="52" spans="1:8" x14ac:dyDescent="0.25">
      <c r="A52" s="8" t="s">
        <v>54</v>
      </c>
      <c r="B52" s="9"/>
      <c r="C52" s="10">
        <v>2400000</v>
      </c>
      <c r="D52" s="11">
        <v>1320409.95</v>
      </c>
      <c r="E52" s="12">
        <f t="shared" si="12"/>
        <v>3720409.95</v>
      </c>
      <c r="F52" s="11">
        <v>208799.95</v>
      </c>
      <c r="G52" s="11">
        <v>208799.95</v>
      </c>
      <c r="H52" s="12">
        <f t="shared" si="6"/>
        <v>3511610</v>
      </c>
    </row>
    <row r="53" spans="1:8" x14ac:dyDescent="0.25">
      <c r="A53" s="8" t="s">
        <v>55</v>
      </c>
      <c r="B53" s="9"/>
      <c r="C53" s="10">
        <v>2363660</v>
      </c>
      <c r="D53" s="11">
        <v>-363660</v>
      </c>
      <c r="E53" s="12">
        <f t="shared" si="12"/>
        <v>2000000</v>
      </c>
      <c r="F53" s="11">
        <v>0</v>
      </c>
      <c r="G53" s="11">
        <v>0</v>
      </c>
      <c r="H53" s="12">
        <f t="shared" si="6"/>
        <v>2000000</v>
      </c>
    </row>
    <row r="54" spans="1:8" x14ac:dyDescent="0.25">
      <c r="A54" s="8" t="s">
        <v>56</v>
      </c>
      <c r="B54" s="9"/>
      <c r="C54" s="10">
        <v>4701972.66</v>
      </c>
      <c r="D54" s="11">
        <v>6720585.5300000003</v>
      </c>
      <c r="E54" s="12">
        <f t="shared" si="12"/>
        <v>11422558.190000001</v>
      </c>
      <c r="F54" s="11">
        <v>568807.12</v>
      </c>
      <c r="G54" s="11">
        <v>468184.69</v>
      </c>
      <c r="H54" s="12">
        <f t="shared" si="6"/>
        <v>10853751.070000002</v>
      </c>
    </row>
    <row r="55" spans="1:8" x14ac:dyDescent="0.25">
      <c r="A55" s="8" t="s">
        <v>57</v>
      </c>
      <c r="B55" s="9"/>
      <c r="C55" s="10">
        <v>0</v>
      </c>
      <c r="D55" s="11">
        <v>12098.8</v>
      </c>
      <c r="E55" s="12">
        <f t="shared" si="12"/>
        <v>12098.8</v>
      </c>
      <c r="F55" s="11">
        <v>0</v>
      </c>
      <c r="G55" s="11">
        <v>0</v>
      </c>
      <c r="H55" s="12">
        <f t="shared" si="6"/>
        <v>12098.8</v>
      </c>
    </row>
    <row r="56" spans="1:8" x14ac:dyDescent="0.25">
      <c r="A56" s="8" t="s">
        <v>58</v>
      </c>
      <c r="B56" s="9"/>
      <c r="C56" s="10">
        <v>0</v>
      </c>
      <c r="D56" s="11">
        <v>500000</v>
      </c>
      <c r="E56" s="12">
        <f t="shared" si="12"/>
        <v>500000</v>
      </c>
      <c r="F56" s="11">
        <v>0</v>
      </c>
      <c r="G56" s="11">
        <v>0</v>
      </c>
      <c r="H56" s="12">
        <f t="shared" si="6"/>
        <v>500000</v>
      </c>
    </row>
    <row r="57" spans="1:8" x14ac:dyDescent="0.25">
      <c r="A57" s="8" t="s">
        <v>59</v>
      </c>
      <c r="B57" s="9"/>
      <c r="C57" s="10">
        <v>730000</v>
      </c>
      <c r="D57" s="11">
        <v>4163811.2</v>
      </c>
      <c r="E57" s="12">
        <f t="shared" si="12"/>
        <v>4893811.2</v>
      </c>
      <c r="F57" s="11">
        <v>0</v>
      </c>
      <c r="G57" s="11">
        <v>0</v>
      </c>
      <c r="H57" s="12">
        <f t="shared" si="6"/>
        <v>4893811.2</v>
      </c>
    </row>
    <row r="58" spans="1:8" x14ac:dyDescent="0.25">
      <c r="A58" s="5" t="s">
        <v>60</v>
      </c>
      <c r="B58" s="6"/>
      <c r="C58" s="7">
        <f t="shared" ref="C58:H58" si="13">SUM(C59:C61)</f>
        <v>115346497.21000001</v>
      </c>
      <c r="D58" s="7">
        <f t="shared" si="13"/>
        <v>134672558.01899999</v>
      </c>
      <c r="E58" s="7">
        <f t="shared" si="13"/>
        <v>250019055.229</v>
      </c>
      <c r="F58" s="7">
        <f t="shared" si="13"/>
        <v>13717293.319999998</v>
      </c>
      <c r="G58" s="7">
        <f t="shared" si="13"/>
        <v>13717293.319999998</v>
      </c>
      <c r="H58" s="7">
        <f t="shared" si="13"/>
        <v>236301761.90900001</v>
      </c>
    </row>
    <row r="59" spans="1:8" x14ac:dyDescent="0.25">
      <c r="A59" s="8" t="s">
        <v>61</v>
      </c>
      <c r="B59" s="9"/>
      <c r="C59" s="10">
        <v>115346497.21000001</v>
      </c>
      <c r="D59" s="11">
        <v>134672558.01899999</v>
      </c>
      <c r="E59" s="12">
        <f t="shared" ref="E59:E61" si="14">C59+D59</f>
        <v>250019055.229</v>
      </c>
      <c r="F59" s="11">
        <v>13717293.319999998</v>
      </c>
      <c r="G59" s="11">
        <v>13717293.319999998</v>
      </c>
      <c r="H59" s="12">
        <f t="shared" si="6"/>
        <v>236301761.90900001</v>
      </c>
    </row>
    <row r="60" spans="1:8" x14ac:dyDescent="0.25">
      <c r="A60" s="8" t="s">
        <v>62</v>
      </c>
      <c r="B60" s="9"/>
      <c r="C60" s="10">
        <v>0</v>
      </c>
      <c r="D60" s="11">
        <v>0</v>
      </c>
      <c r="E60" s="12">
        <f t="shared" si="14"/>
        <v>0</v>
      </c>
      <c r="F60" s="11">
        <v>0</v>
      </c>
      <c r="G60" s="11">
        <v>0</v>
      </c>
      <c r="H60" s="12">
        <f t="shared" si="6"/>
        <v>0</v>
      </c>
    </row>
    <row r="61" spans="1:8" x14ac:dyDescent="0.25">
      <c r="A61" s="8" t="s">
        <v>63</v>
      </c>
      <c r="B61" s="9"/>
      <c r="C61" s="10">
        <v>0</v>
      </c>
      <c r="D61" s="11">
        <v>0</v>
      </c>
      <c r="E61" s="12">
        <f t="shared" si="14"/>
        <v>0</v>
      </c>
      <c r="F61" s="11">
        <v>0</v>
      </c>
      <c r="G61" s="11">
        <v>0</v>
      </c>
      <c r="H61" s="12">
        <f t="shared" si="6"/>
        <v>0</v>
      </c>
    </row>
    <row r="62" spans="1:8" x14ac:dyDescent="0.25">
      <c r="A62" s="297" t="s">
        <v>64</v>
      </c>
      <c r="B62" s="298"/>
      <c r="C62" s="7">
        <f>SUM(C63:C70)</f>
        <v>0</v>
      </c>
      <c r="D62" s="7">
        <f t="shared" ref="D62:H62" si="15">SUM(D63:D70)</f>
        <v>0</v>
      </c>
      <c r="E62" s="7">
        <f t="shared" si="15"/>
        <v>0</v>
      </c>
      <c r="F62" s="7">
        <f t="shared" si="15"/>
        <v>0</v>
      </c>
      <c r="G62" s="7">
        <f t="shared" si="15"/>
        <v>0</v>
      </c>
      <c r="H62" s="7">
        <f t="shared" si="15"/>
        <v>0</v>
      </c>
    </row>
    <row r="63" spans="1:8" x14ac:dyDescent="0.25">
      <c r="A63" s="8" t="s">
        <v>65</v>
      </c>
      <c r="B63" s="9"/>
      <c r="C63" s="10">
        <v>0</v>
      </c>
      <c r="D63" s="11">
        <v>0</v>
      </c>
      <c r="E63" s="7">
        <f t="shared" ref="E63:E81" si="16">C63+D63</f>
        <v>0</v>
      </c>
      <c r="F63" s="11">
        <v>0</v>
      </c>
      <c r="G63" s="11">
        <v>0</v>
      </c>
      <c r="H63" s="12">
        <f t="shared" si="6"/>
        <v>0</v>
      </c>
    </row>
    <row r="64" spans="1:8" x14ac:dyDescent="0.25">
      <c r="A64" s="8" t="s">
        <v>66</v>
      </c>
      <c r="B64" s="9"/>
      <c r="C64" s="10">
        <v>0</v>
      </c>
      <c r="D64" s="11">
        <v>0</v>
      </c>
      <c r="E64" s="7">
        <f t="shared" si="16"/>
        <v>0</v>
      </c>
      <c r="F64" s="11">
        <v>0</v>
      </c>
      <c r="G64" s="11">
        <v>0</v>
      </c>
      <c r="H64" s="12">
        <f t="shared" si="6"/>
        <v>0</v>
      </c>
    </row>
    <row r="65" spans="1:8" x14ac:dyDescent="0.25">
      <c r="A65" s="8" t="s">
        <v>67</v>
      </c>
      <c r="B65" s="9"/>
      <c r="C65" s="10">
        <v>0</v>
      </c>
      <c r="D65" s="11">
        <v>0</v>
      </c>
      <c r="E65" s="7">
        <f t="shared" si="16"/>
        <v>0</v>
      </c>
      <c r="F65" s="11">
        <v>0</v>
      </c>
      <c r="G65" s="11">
        <v>0</v>
      </c>
      <c r="H65" s="12">
        <f t="shared" si="6"/>
        <v>0</v>
      </c>
    </row>
    <row r="66" spans="1:8" x14ac:dyDescent="0.25">
      <c r="A66" s="8" t="s">
        <v>68</v>
      </c>
      <c r="B66" s="9"/>
      <c r="C66" s="10">
        <v>0</v>
      </c>
      <c r="D66" s="11">
        <v>0</v>
      </c>
      <c r="E66" s="7">
        <f t="shared" si="16"/>
        <v>0</v>
      </c>
      <c r="F66" s="11">
        <v>0</v>
      </c>
      <c r="G66" s="11">
        <v>0</v>
      </c>
      <c r="H66" s="12">
        <f t="shared" si="6"/>
        <v>0</v>
      </c>
    </row>
    <row r="67" spans="1:8" x14ac:dyDescent="0.25">
      <c r="A67" s="8" t="s">
        <v>69</v>
      </c>
      <c r="B67" s="9"/>
      <c r="C67" s="10">
        <v>0</v>
      </c>
      <c r="D67" s="11">
        <v>0</v>
      </c>
      <c r="E67" s="7">
        <v>0</v>
      </c>
      <c r="F67" s="11">
        <v>0</v>
      </c>
      <c r="G67" s="11">
        <v>0</v>
      </c>
      <c r="H67" s="12">
        <f t="shared" si="6"/>
        <v>0</v>
      </c>
    </row>
    <row r="68" spans="1:8" x14ac:dyDescent="0.25">
      <c r="A68" s="8" t="s">
        <v>70</v>
      </c>
      <c r="B68" s="9"/>
      <c r="C68" s="10">
        <v>0</v>
      </c>
      <c r="D68" s="11">
        <v>0</v>
      </c>
      <c r="E68" s="7">
        <f t="shared" si="16"/>
        <v>0</v>
      </c>
      <c r="F68" s="11">
        <v>0</v>
      </c>
      <c r="G68" s="11">
        <v>0</v>
      </c>
      <c r="H68" s="12">
        <f t="shared" si="6"/>
        <v>0</v>
      </c>
    </row>
    <row r="69" spans="1:8" x14ac:dyDescent="0.25">
      <c r="A69" s="8" t="s">
        <v>71</v>
      </c>
      <c r="B69" s="9"/>
      <c r="C69" s="10">
        <v>0</v>
      </c>
      <c r="D69" s="11">
        <v>0</v>
      </c>
      <c r="E69" s="7">
        <f t="shared" si="16"/>
        <v>0</v>
      </c>
      <c r="F69" s="11">
        <v>0</v>
      </c>
      <c r="G69" s="11">
        <v>0</v>
      </c>
      <c r="H69" s="12">
        <f t="shared" si="6"/>
        <v>0</v>
      </c>
    </row>
    <row r="70" spans="1:8" x14ac:dyDescent="0.25">
      <c r="A70" s="8" t="s">
        <v>72</v>
      </c>
      <c r="B70" s="9"/>
      <c r="C70" s="10">
        <v>0</v>
      </c>
      <c r="D70" s="11">
        <v>0</v>
      </c>
      <c r="E70" s="7">
        <f t="shared" si="16"/>
        <v>0</v>
      </c>
      <c r="F70" s="11">
        <v>0</v>
      </c>
      <c r="G70" s="11">
        <v>0</v>
      </c>
      <c r="H70" s="12">
        <f t="shared" si="6"/>
        <v>0</v>
      </c>
    </row>
    <row r="71" spans="1:8" x14ac:dyDescent="0.25">
      <c r="A71" s="5" t="s">
        <v>73</v>
      </c>
      <c r="B71" s="6"/>
      <c r="C71" s="7">
        <f>SUM(C72:C74)</f>
        <v>0</v>
      </c>
      <c r="D71" s="7">
        <f>SUM(D72:D74)</f>
        <v>0</v>
      </c>
      <c r="E71" s="7">
        <f>SUM(E72:E74)</f>
        <v>0</v>
      </c>
      <c r="F71" s="7">
        <f t="shared" ref="F71:H71" si="17">SUM(F72:F74)</f>
        <v>0</v>
      </c>
      <c r="G71" s="7">
        <f t="shared" si="17"/>
        <v>0</v>
      </c>
      <c r="H71" s="7">
        <f t="shared" si="17"/>
        <v>0</v>
      </c>
    </row>
    <row r="72" spans="1:8" x14ac:dyDescent="0.25">
      <c r="A72" s="8" t="s">
        <v>74</v>
      </c>
      <c r="B72" s="9"/>
      <c r="C72" s="10">
        <v>0</v>
      </c>
      <c r="D72" s="11">
        <v>0</v>
      </c>
      <c r="E72" s="7">
        <f t="shared" si="16"/>
        <v>0</v>
      </c>
      <c r="F72" s="11">
        <v>0</v>
      </c>
      <c r="G72" s="11">
        <v>0</v>
      </c>
      <c r="H72" s="12">
        <f t="shared" si="6"/>
        <v>0</v>
      </c>
    </row>
    <row r="73" spans="1:8" x14ac:dyDescent="0.25">
      <c r="A73" s="8" t="s">
        <v>75</v>
      </c>
      <c r="B73" s="9"/>
      <c r="C73" s="10">
        <v>0</v>
      </c>
      <c r="D73" s="11">
        <v>0</v>
      </c>
      <c r="E73" s="7">
        <f t="shared" si="16"/>
        <v>0</v>
      </c>
      <c r="F73" s="11">
        <v>0</v>
      </c>
      <c r="G73" s="11">
        <v>0</v>
      </c>
      <c r="H73" s="12">
        <f t="shared" si="6"/>
        <v>0</v>
      </c>
    </row>
    <row r="74" spans="1:8" x14ac:dyDescent="0.25">
      <c r="A74" s="8" t="s">
        <v>76</v>
      </c>
      <c r="B74" s="9"/>
      <c r="C74" s="10">
        <v>0</v>
      </c>
      <c r="D74" s="11">
        <v>0</v>
      </c>
      <c r="E74" s="7">
        <f t="shared" si="16"/>
        <v>0</v>
      </c>
      <c r="F74" s="11">
        <v>0</v>
      </c>
      <c r="G74" s="11">
        <v>0</v>
      </c>
      <c r="H74" s="12">
        <f t="shared" si="6"/>
        <v>0</v>
      </c>
    </row>
    <row r="75" spans="1:8" x14ac:dyDescent="0.25">
      <c r="A75" s="5" t="s">
        <v>77</v>
      </c>
      <c r="B75" s="6"/>
      <c r="C75" s="7">
        <v>0</v>
      </c>
      <c r="D75" s="7">
        <v>52596723.420000002</v>
      </c>
      <c r="E75" s="7">
        <f>SUM(E76:E82)</f>
        <v>52596723.420000002</v>
      </c>
      <c r="F75" s="7">
        <f>SUM(F76:F82)</f>
        <v>49920939.270000003</v>
      </c>
      <c r="G75" s="7">
        <f>SUM(G76:G82)</f>
        <v>34594027.419999994</v>
      </c>
      <c r="H75" s="7">
        <f>SUM(H76:H82)</f>
        <v>2675784.1499999985</v>
      </c>
    </row>
    <row r="76" spans="1:8" x14ac:dyDescent="0.25">
      <c r="A76" s="8" t="s">
        <v>78</v>
      </c>
      <c r="B76" s="9"/>
      <c r="C76" s="10">
        <v>0</v>
      </c>
      <c r="D76" s="11">
        <v>0</v>
      </c>
      <c r="E76" s="7">
        <f t="shared" si="16"/>
        <v>0</v>
      </c>
      <c r="F76" s="11">
        <v>0</v>
      </c>
      <c r="G76" s="11">
        <v>0</v>
      </c>
      <c r="H76" s="12">
        <f t="shared" si="6"/>
        <v>0</v>
      </c>
    </row>
    <row r="77" spans="1:8" x14ac:dyDescent="0.25">
      <c r="A77" s="8" t="s">
        <v>79</v>
      </c>
      <c r="B77" s="9"/>
      <c r="C77" s="10">
        <v>0</v>
      </c>
      <c r="D77" s="11">
        <v>0</v>
      </c>
      <c r="E77" s="7">
        <f t="shared" si="16"/>
        <v>0</v>
      </c>
      <c r="F77" s="11">
        <v>0</v>
      </c>
      <c r="G77" s="11">
        <v>0</v>
      </c>
      <c r="H77" s="12">
        <f t="shared" si="6"/>
        <v>0</v>
      </c>
    </row>
    <row r="78" spans="1:8" x14ac:dyDescent="0.25">
      <c r="A78" s="8" t="s">
        <v>80</v>
      </c>
      <c r="B78" s="9"/>
      <c r="C78" s="10">
        <v>0</v>
      </c>
      <c r="D78" s="11">
        <v>0</v>
      </c>
      <c r="E78" s="7">
        <f t="shared" si="16"/>
        <v>0</v>
      </c>
      <c r="F78" s="11">
        <v>0</v>
      </c>
      <c r="G78" s="11">
        <v>0</v>
      </c>
      <c r="H78" s="12">
        <f t="shared" si="6"/>
        <v>0</v>
      </c>
    </row>
    <row r="79" spans="1:8" x14ac:dyDescent="0.25">
      <c r="A79" s="8" t="s">
        <v>81</v>
      </c>
      <c r="B79" s="9"/>
      <c r="C79" s="10">
        <v>0</v>
      </c>
      <c r="D79" s="11">
        <v>0</v>
      </c>
      <c r="E79" s="7">
        <f t="shared" si="16"/>
        <v>0</v>
      </c>
      <c r="F79" s="11">
        <v>0</v>
      </c>
      <c r="G79" s="11">
        <v>0</v>
      </c>
      <c r="H79" s="12">
        <f t="shared" si="6"/>
        <v>0</v>
      </c>
    </row>
    <row r="80" spans="1:8" x14ac:dyDescent="0.25">
      <c r="A80" s="8" t="s">
        <v>82</v>
      </c>
      <c r="B80" s="9"/>
      <c r="C80" s="10">
        <v>0</v>
      </c>
      <c r="D80" s="11">
        <v>0</v>
      </c>
      <c r="E80" s="7">
        <v>0</v>
      </c>
      <c r="F80" s="11">
        <v>0</v>
      </c>
      <c r="G80" s="11">
        <v>0</v>
      </c>
      <c r="H80" s="12">
        <f t="shared" si="6"/>
        <v>0</v>
      </c>
    </row>
    <row r="81" spans="1:8" x14ac:dyDescent="0.25">
      <c r="A81" s="8" t="s">
        <v>83</v>
      </c>
      <c r="B81" s="9"/>
      <c r="C81" s="10">
        <v>0</v>
      </c>
      <c r="D81" s="11">
        <v>0</v>
      </c>
      <c r="E81" s="7">
        <f t="shared" si="16"/>
        <v>0</v>
      </c>
      <c r="F81" s="11">
        <v>0</v>
      </c>
      <c r="G81" s="11">
        <v>0</v>
      </c>
      <c r="H81" s="12">
        <f t="shared" si="6"/>
        <v>0</v>
      </c>
    </row>
    <row r="82" spans="1:8" x14ac:dyDescent="0.25">
      <c r="A82" s="8" t="s">
        <v>84</v>
      </c>
      <c r="B82" s="9"/>
      <c r="C82" s="10">
        <v>0</v>
      </c>
      <c r="D82" s="11">
        <v>52596723.420000002</v>
      </c>
      <c r="E82" s="7">
        <v>52596723.420000002</v>
      </c>
      <c r="F82" s="11">
        <v>49920939.270000003</v>
      </c>
      <c r="G82" s="11">
        <v>34594027.419999994</v>
      </c>
      <c r="H82" s="12">
        <f t="shared" si="6"/>
        <v>2675784.1499999985</v>
      </c>
    </row>
    <row r="83" spans="1:8" x14ac:dyDescent="0.25">
      <c r="A83" s="13"/>
      <c r="B83" s="14"/>
      <c r="C83" s="15"/>
      <c r="D83" s="16"/>
      <c r="E83" s="16"/>
      <c r="F83" s="16"/>
      <c r="G83" s="16"/>
      <c r="H83" s="16"/>
    </row>
    <row r="84" spans="1:8" x14ac:dyDescent="0.25">
      <c r="A84" s="17" t="s">
        <v>85</v>
      </c>
      <c r="B84" s="18"/>
      <c r="C84" s="19">
        <f t="shared" ref="C84:H84" si="18">C85+C103+C93+C113+C123+C133+C137+C146+C150</f>
        <v>140318372</v>
      </c>
      <c r="D84" s="19">
        <f>D85+D103+D93+D113+D123+D133+D137+D146+D150</f>
        <v>75170621.879999995</v>
      </c>
      <c r="E84" s="19">
        <f t="shared" si="18"/>
        <v>215488993.88</v>
      </c>
      <c r="F84" s="19">
        <f>F85+F103+F93+F113+F123+F133+F137+F146+F150</f>
        <v>53554082.379999995</v>
      </c>
      <c r="G84" s="19">
        <f>G85+G103+G93+G113+G123+G133+G137+G146+G150</f>
        <v>53554082.379999995</v>
      </c>
      <c r="H84" s="19">
        <f t="shared" si="18"/>
        <v>161934911.5</v>
      </c>
    </row>
    <row r="85" spans="1:8" x14ac:dyDescent="0.25">
      <c r="A85" s="5" t="s">
        <v>12</v>
      </c>
      <c r="B85" s="6"/>
      <c r="C85" s="7">
        <f t="shared" ref="C85:H85" si="19">SUM(C86:C92)</f>
        <v>0</v>
      </c>
      <c r="D85" s="7">
        <f t="shared" si="19"/>
        <v>0</v>
      </c>
      <c r="E85" s="7">
        <f t="shared" si="19"/>
        <v>0</v>
      </c>
      <c r="F85" s="7">
        <f t="shared" si="19"/>
        <v>0</v>
      </c>
      <c r="G85" s="7">
        <f t="shared" si="19"/>
        <v>0</v>
      </c>
      <c r="H85" s="7">
        <f t="shared" si="19"/>
        <v>0</v>
      </c>
    </row>
    <row r="86" spans="1:8" x14ac:dyDescent="0.25">
      <c r="A86" s="8" t="s">
        <v>13</v>
      </c>
      <c r="B86" s="9"/>
      <c r="C86" s="10">
        <v>0</v>
      </c>
      <c r="D86" s="11">
        <v>0</v>
      </c>
      <c r="E86" s="7">
        <v>0</v>
      </c>
      <c r="F86" s="11">
        <v>0</v>
      </c>
      <c r="G86" s="11">
        <v>0</v>
      </c>
      <c r="H86" s="12">
        <f t="shared" ref="H86:H148" si="20">E86-F86</f>
        <v>0</v>
      </c>
    </row>
    <row r="87" spans="1:8" x14ac:dyDescent="0.25">
      <c r="A87" s="8" t="s">
        <v>14</v>
      </c>
      <c r="B87" s="9"/>
      <c r="C87" s="10">
        <v>0</v>
      </c>
      <c r="D87" s="11">
        <v>0</v>
      </c>
      <c r="E87" s="7">
        <v>0</v>
      </c>
      <c r="F87" s="11">
        <v>0</v>
      </c>
      <c r="G87" s="11">
        <v>0</v>
      </c>
      <c r="H87" s="12">
        <f t="shared" si="20"/>
        <v>0</v>
      </c>
    </row>
    <row r="88" spans="1:8" x14ac:dyDescent="0.25">
      <c r="A88" s="8" t="s">
        <v>15</v>
      </c>
      <c r="B88" s="9"/>
      <c r="C88" s="10">
        <v>0</v>
      </c>
      <c r="D88" s="11">
        <v>0</v>
      </c>
      <c r="E88" s="7">
        <v>0</v>
      </c>
      <c r="F88" s="11">
        <v>0</v>
      </c>
      <c r="G88" s="11">
        <v>0</v>
      </c>
      <c r="H88" s="12">
        <f t="shared" si="20"/>
        <v>0</v>
      </c>
    </row>
    <row r="89" spans="1:8" x14ac:dyDescent="0.25">
      <c r="A89" s="8" t="s">
        <v>16</v>
      </c>
      <c r="B89" s="9"/>
      <c r="C89" s="10">
        <v>0</v>
      </c>
      <c r="D89" s="11">
        <v>0</v>
      </c>
      <c r="E89" s="7">
        <v>0</v>
      </c>
      <c r="F89" s="11">
        <v>0</v>
      </c>
      <c r="G89" s="11">
        <v>0</v>
      </c>
      <c r="H89" s="12">
        <f t="shared" si="20"/>
        <v>0</v>
      </c>
    </row>
    <row r="90" spans="1:8" x14ac:dyDescent="0.25">
      <c r="A90" s="8" t="s">
        <v>17</v>
      </c>
      <c r="B90" s="9"/>
      <c r="C90" s="10">
        <v>0</v>
      </c>
      <c r="D90" s="11">
        <v>0</v>
      </c>
      <c r="E90" s="7">
        <v>0</v>
      </c>
      <c r="F90" s="11">
        <v>0</v>
      </c>
      <c r="G90" s="11">
        <v>0</v>
      </c>
      <c r="H90" s="12">
        <f t="shared" si="20"/>
        <v>0</v>
      </c>
    </row>
    <row r="91" spans="1:8" x14ac:dyDescent="0.25">
      <c r="A91" s="8" t="s">
        <v>18</v>
      </c>
      <c r="B91" s="9"/>
      <c r="C91" s="10">
        <v>0</v>
      </c>
      <c r="D91" s="11">
        <v>0</v>
      </c>
      <c r="E91" s="7">
        <v>0</v>
      </c>
      <c r="F91" s="11">
        <v>0</v>
      </c>
      <c r="G91" s="11">
        <v>0</v>
      </c>
      <c r="H91" s="12">
        <f t="shared" si="20"/>
        <v>0</v>
      </c>
    </row>
    <row r="92" spans="1:8" x14ac:dyDescent="0.25">
      <c r="A92" s="8" t="s">
        <v>19</v>
      </c>
      <c r="B92" s="9"/>
      <c r="C92" s="10">
        <v>0</v>
      </c>
      <c r="D92" s="11">
        <v>0</v>
      </c>
      <c r="E92" s="7">
        <f t="shared" ref="E92" si="21">C92+D92</f>
        <v>0</v>
      </c>
      <c r="F92" s="11">
        <v>0</v>
      </c>
      <c r="G92" s="11">
        <v>0</v>
      </c>
      <c r="H92" s="12">
        <f t="shared" si="20"/>
        <v>0</v>
      </c>
    </row>
    <row r="93" spans="1:8" x14ac:dyDescent="0.25">
      <c r="A93" s="5" t="s">
        <v>20</v>
      </c>
      <c r="B93" s="6"/>
      <c r="C93" s="7">
        <f t="shared" ref="C93:H93" si="22">SUM(C94:C102)</f>
        <v>0</v>
      </c>
      <c r="D93" s="7">
        <f t="shared" si="22"/>
        <v>320108.95999999996</v>
      </c>
      <c r="E93" s="7">
        <f t="shared" si="22"/>
        <v>320108.95999999996</v>
      </c>
      <c r="F93" s="7">
        <f t="shared" si="22"/>
        <v>320108.95999999996</v>
      </c>
      <c r="G93" s="7">
        <f t="shared" si="22"/>
        <v>320108.95999999996</v>
      </c>
      <c r="H93" s="7">
        <f t="shared" si="22"/>
        <v>0</v>
      </c>
    </row>
    <row r="94" spans="1:8" x14ac:dyDescent="0.25">
      <c r="A94" s="8" t="s">
        <v>21</v>
      </c>
      <c r="B94" s="9"/>
      <c r="C94" s="10">
        <v>0</v>
      </c>
      <c r="D94" s="11">
        <v>0</v>
      </c>
      <c r="E94" s="7">
        <v>0</v>
      </c>
      <c r="F94" s="11">
        <v>0</v>
      </c>
      <c r="G94" s="11">
        <v>0</v>
      </c>
      <c r="H94" s="12">
        <f t="shared" si="20"/>
        <v>0</v>
      </c>
    </row>
    <row r="95" spans="1:8" x14ac:dyDescent="0.25">
      <c r="A95" s="8" t="s">
        <v>22</v>
      </c>
      <c r="B95" s="9"/>
      <c r="C95" s="10">
        <v>0</v>
      </c>
      <c r="D95" s="11">
        <v>0</v>
      </c>
      <c r="E95" s="7">
        <v>0</v>
      </c>
      <c r="F95" s="11">
        <v>0</v>
      </c>
      <c r="G95" s="11">
        <v>0</v>
      </c>
      <c r="H95" s="12">
        <f t="shared" si="20"/>
        <v>0</v>
      </c>
    </row>
    <row r="96" spans="1:8" x14ac:dyDescent="0.25">
      <c r="A96" s="8" t="s">
        <v>23</v>
      </c>
      <c r="B96" s="9"/>
      <c r="C96" s="10">
        <v>0</v>
      </c>
      <c r="D96" s="11">
        <v>0</v>
      </c>
      <c r="E96" s="7">
        <v>0</v>
      </c>
      <c r="F96" s="11">
        <v>0</v>
      </c>
      <c r="G96" s="11">
        <v>0</v>
      </c>
      <c r="H96" s="12">
        <f t="shared" si="20"/>
        <v>0</v>
      </c>
    </row>
    <row r="97" spans="1:8" x14ac:dyDescent="0.25">
      <c r="A97" s="8" t="s">
        <v>24</v>
      </c>
      <c r="B97" s="9"/>
      <c r="C97" s="10">
        <v>0</v>
      </c>
      <c r="D97" s="11">
        <v>0</v>
      </c>
      <c r="E97" s="7">
        <v>0</v>
      </c>
      <c r="F97" s="11">
        <v>0</v>
      </c>
      <c r="G97" s="11">
        <v>0</v>
      </c>
      <c r="H97" s="12">
        <f t="shared" si="20"/>
        <v>0</v>
      </c>
    </row>
    <row r="98" spans="1:8" x14ac:dyDescent="0.25">
      <c r="A98" s="8" t="s">
        <v>25</v>
      </c>
      <c r="B98" s="9"/>
      <c r="C98" s="10">
        <v>0</v>
      </c>
      <c r="D98" s="11">
        <v>0</v>
      </c>
      <c r="E98" s="7">
        <v>0</v>
      </c>
      <c r="F98" s="11">
        <v>0</v>
      </c>
      <c r="G98" s="11">
        <v>0</v>
      </c>
      <c r="H98" s="12">
        <f t="shared" si="20"/>
        <v>0</v>
      </c>
    </row>
    <row r="99" spans="1:8" x14ac:dyDescent="0.25">
      <c r="A99" s="8" t="s">
        <v>26</v>
      </c>
      <c r="B99" s="9"/>
      <c r="C99" s="10">
        <v>0</v>
      </c>
      <c r="D99" s="11">
        <v>0</v>
      </c>
      <c r="E99" s="7">
        <v>0</v>
      </c>
      <c r="F99" s="11">
        <v>0</v>
      </c>
      <c r="G99" s="11">
        <v>0</v>
      </c>
      <c r="H99" s="12">
        <f t="shared" si="20"/>
        <v>0</v>
      </c>
    </row>
    <row r="100" spans="1:8" x14ac:dyDescent="0.25">
      <c r="A100" s="8" t="s">
        <v>27</v>
      </c>
      <c r="B100" s="9"/>
      <c r="C100" s="10">
        <v>0</v>
      </c>
      <c r="D100" s="11">
        <v>320108.95999999996</v>
      </c>
      <c r="E100" s="12">
        <f t="shared" ref="E100" si="23">C100+D100</f>
        <v>320108.95999999996</v>
      </c>
      <c r="F100" s="11">
        <v>320108.95999999996</v>
      </c>
      <c r="G100" s="11">
        <v>320108.95999999996</v>
      </c>
      <c r="H100" s="12">
        <f>E100-F100</f>
        <v>0</v>
      </c>
    </row>
    <row r="101" spans="1:8" x14ac:dyDescent="0.25">
      <c r="A101" s="8" t="s">
        <v>28</v>
      </c>
      <c r="B101" s="9"/>
      <c r="C101" s="10">
        <v>0</v>
      </c>
      <c r="D101" s="11">
        <v>0</v>
      </c>
      <c r="E101" s="7">
        <v>0</v>
      </c>
      <c r="F101" s="11">
        <v>0</v>
      </c>
      <c r="G101" s="11">
        <v>0</v>
      </c>
      <c r="H101" s="12">
        <f t="shared" si="20"/>
        <v>0</v>
      </c>
    </row>
    <row r="102" spans="1:8" x14ac:dyDescent="0.25">
      <c r="A102" s="8" t="s">
        <v>29</v>
      </c>
      <c r="B102" s="9"/>
      <c r="C102" s="10">
        <v>0</v>
      </c>
      <c r="D102" s="11">
        <v>0</v>
      </c>
      <c r="E102" s="7">
        <v>0</v>
      </c>
      <c r="F102" s="11">
        <v>0</v>
      </c>
      <c r="G102" s="11">
        <v>0</v>
      </c>
      <c r="H102" s="12">
        <f t="shared" si="20"/>
        <v>0</v>
      </c>
    </row>
    <row r="103" spans="1:8" x14ac:dyDescent="0.25">
      <c r="A103" s="5" t="s">
        <v>30</v>
      </c>
      <c r="B103" s="6"/>
      <c r="C103" s="7">
        <f>SUM(C104:C112)</f>
        <v>71962502.739999995</v>
      </c>
      <c r="D103" s="7">
        <f t="shared" ref="D103:H103" si="24">SUM(D104:D112)</f>
        <v>-1963484.9300000011</v>
      </c>
      <c r="E103" s="7">
        <f t="shared" si="24"/>
        <v>69999017.810000002</v>
      </c>
      <c r="F103" s="7">
        <f t="shared" si="24"/>
        <v>17899600.57</v>
      </c>
      <c r="G103" s="7">
        <f t="shared" si="24"/>
        <v>17899600.57</v>
      </c>
      <c r="H103" s="7">
        <f t="shared" si="24"/>
        <v>52099417.240000002</v>
      </c>
    </row>
    <row r="104" spans="1:8" x14ac:dyDescent="0.25">
      <c r="A104" s="8" t="s">
        <v>31</v>
      </c>
      <c r="B104" s="9"/>
      <c r="C104" s="10">
        <v>23060618.300000001</v>
      </c>
      <c r="D104" s="11">
        <v>-8223738.3400000017</v>
      </c>
      <c r="E104" s="12">
        <f t="shared" ref="E104:E112" si="25">C104+D104</f>
        <v>14836879.959999999</v>
      </c>
      <c r="F104" s="11">
        <v>2341625</v>
      </c>
      <c r="G104" s="11">
        <v>2341625</v>
      </c>
      <c r="H104" s="12">
        <f t="shared" si="20"/>
        <v>12495254.959999999</v>
      </c>
    </row>
    <row r="105" spans="1:8" x14ac:dyDescent="0.25">
      <c r="A105" s="8" t="s">
        <v>32</v>
      </c>
      <c r="B105" s="9"/>
      <c r="C105" s="10">
        <v>0</v>
      </c>
      <c r="D105" s="11">
        <v>0</v>
      </c>
      <c r="E105" s="12">
        <f t="shared" si="25"/>
        <v>0</v>
      </c>
      <c r="F105" s="11">
        <v>0</v>
      </c>
      <c r="G105" s="11">
        <v>0</v>
      </c>
      <c r="H105" s="12">
        <f t="shared" si="20"/>
        <v>0</v>
      </c>
    </row>
    <row r="106" spans="1:8" x14ac:dyDescent="0.25">
      <c r="A106" s="8" t="s">
        <v>33</v>
      </c>
      <c r="B106" s="9"/>
      <c r="C106" s="10">
        <v>0</v>
      </c>
      <c r="D106" s="11">
        <v>11600000</v>
      </c>
      <c r="E106" s="12">
        <f t="shared" si="25"/>
        <v>11600000</v>
      </c>
      <c r="F106" s="11">
        <v>11600000</v>
      </c>
      <c r="G106" s="11">
        <v>11600000</v>
      </c>
      <c r="H106" s="12">
        <f t="shared" si="20"/>
        <v>0</v>
      </c>
    </row>
    <row r="107" spans="1:8" x14ac:dyDescent="0.25">
      <c r="A107" s="8" t="s">
        <v>34</v>
      </c>
      <c r="B107" s="9"/>
      <c r="C107" s="10">
        <v>0</v>
      </c>
      <c r="D107" s="11">
        <v>91580.93</v>
      </c>
      <c r="E107" s="12">
        <f t="shared" si="25"/>
        <v>91580.93</v>
      </c>
      <c r="F107" s="11">
        <v>90188.28</v>
      </c>
      <c r="G107" s="11">
        <v>90188.28</v>
      </c>
      <c r="H107" s="12">
        <f t="shared" si="20"/>
        <v>1392.6499999999942</v>
      </c>
    </row>
    <row r="108" spans="1:8" x14ac:dyDescent="0.25">
      <c r="A108" s="8" t="s">
        <v>35</v>
      </c>
      <c r="B108" s="9"/>
      <c r="C108" s="10">
        <v>40467399</v>
      </c>
      <c r="D108" s="11">
        <v>-4817910.3999999994</v>
      </c>
      <c r="E108" s="12">
        <f t="shared" si="25"/>
        <v>35649488.600000001</v>
      </c>
      <c r="F108" s="11">
        <v>2589834.9500000002</v>
      </c>
      <c r="G108" s="11">
        <v>2589834.9500000002</v>
      </c>
      <c r="H108" s="12">
        <f t="shared" si="20"/>
        <v>33059653.650000002</v>
      </c>
    </row>
    <row r="109" spans="1:8" x14ac:dyDescent="0.25">
      <c r="A109" s="8" t="s">
        <v>36</v>
      </c>
      <c r="B109" s="9"/>
      <c r="C109" s="10">
        <v>0</v>
      </c>
      <c r="D109" s="11">
        <v>0</v>
      </c>
      <c r="E109" s="12">
        <f t="shared" si="25"/>
        <v>0</v>
      </c>
      <c r="F109" s="11">
        <v>0</v>
      </c>
      <c r="G109" s="11">
        <v>0</v>
      </c>
      <c r="H109" s="12">
        <f t="shared" si="20"/>
        <v>0</v>
      </c>
    </row>
    <row r="110" spans="1:8" x14ac:dyDescent="0.25">
      <c r="A110" s="8" t="s">
        <v>37</v>
      </c>
      <c r="B110" s="9"/>
      <c r="C110" s="10">
        <v>0</v>
      </c>
      <c r="D110" s="11">
        <v>0</v>
      </c>
      <c r="E110" s="12">
        <f t="shared" si="25"/>
        <v>0</v>
      </c>
      <c r="F110" s="11">
        <v>0</v>
      </c>
      <c r="G110" s="11">
        <v>0</v>
      </c>
      <c r="H110" s="12">
        <f t="shared" si="20"/>
        <v>0</v>
      </c>
    </row>
    <row r="111" spans="1:8" x14ac:dyDescent="0.25">
      <c r="A111" s="8" t="s">
        <v>38</v>
      </c>
      <c r="B111" s="9"/>
      <c r="C111" s="10">
        <v>0</v>
      </c>
      <c r="D111" s="11">
        <v>0</v>
      </c>
      <c r="E111" s="12">
        <f t="shared" si="25"/>
        <v>0</v>
      </c>
      <c r="F111" s="11">
        <v>0</v>
      </c>
      <c r="G111" s="11">
        <v>0</v>
      </c>
      <c r="H111" s="12">
        <f t="shared" si="20"/>
        <v>0</v>
      </c>
    </row>
    <row r="112" spans="1:8" x14ac:dyDescent="0.25">
      <c r="A112" s="8" t="s">
        <v>39</v>
      </c>
      <c r="B112" s="9"/>
      <c r="C112" s="10">
        <v>8434485.4399999995</v>
      </c>
      <c r="D112" s="11">
        <v>-613417.12</v>
      </c>
      <c r="E112" s="12">
        <f t="shared" si="25"/>
        <v>7821068.3199999994</v>
      </c>
      <c r="F112" s="11">
        <v>1277952.3400000001</v>
      </c>
      <c r="G112" s="11">
        <v>1277952.3400000001</v>
      </c>
      <c r="H112" s="12">
        <f t="shared" si="20"/>
        <v>6543115.9799999995</v>
      </c>
    </row>
    <row r="113" spans="1:8" ht="28.5" customHeight="1" x14ac:dyDescent="0.25">
      <c r="A113" s="297" t="s">
        <v>40</v>
      </c>
      <c r="B113" s="298"/>
      <c r="C113" s="7">
        <f>SUM(C114:C122)</f>
        <v>3526803.62</v>
      </c>
      <c r="D113" s="7">
        <f t="shared" ref="D113:H113" si="26">SUM(D114:D122)</f>
        <v>1473196.38</v>
      </c>
      <c r="E113" s="7">
        <f t="shared" si="26"/>
        <v>5000000</v>
      </c>
      <c r="F113" s="7">
        <f t="shared" si="26"/>
        <v>0</v>
      </c>
      <c r="G113" s="7">
        <f t="shared" si="26"/>
        <v>0</v>
      </c>
      <c r="H113" s="7">
        <f t="shared" si="26"/>
        <v>5000000</v>
      </c>
    </row>
    <row r="114" spans="1:8" x14ac:dyDescent="0.25">
      <c r="A114" s="8" t="s">
        <v>41</v>
      </c>
      <c r="B114" s="9"/>
      <c r="C114" s="10">
        <v>0</v>
      </c>
      <c r="D114" s="11">
        <v>0</v>
      </c>
      <c r="E114" s="12">
        <f>C114+D114</f>
        <v>0</v>
      </c>
      <c r="F114" s="11">
        <v>0</v>
      </c>
      <c r="G114" s="11">
        <v>0</v>
      </c>
      <c r="H114" s="12">
        <f t="shared" si="20"/>
        <v>0</v>
      </c>
    </row>
    <row r="115" spans="1:8" x14ac:dyDescent="0.25">
      <c r="A115" s="8" t="s">
        <v>42</v>
      </c>
      <c r="B115" s="9"/>
      <c r="C115" s="10">
        <v>0</v>
      </c>
      <c r="D115" s="11">
        <v>0</v>
      </c>
      <c r="E115" s="12">
        <f t="shared" ref="E115:E122" si="27">C115+D115</f>
        <v>0</v>
      </c>
      <c r="F115" s="11">
        <v>0</v>
      </c>
      <c r="G115" s="11">
        <v>0</v>
      </c>
      <c r="H115" s="12">
        <f t="shared" si="20"/>
        <v>0</v>
      </c>
    </row>
    <row r="116" spans="1:8" x14ac:dyDescent="0.25">
      <c r="A116" s="8" t="s">
        <v>43</v>
      </c>
      <c r="B116" s="9"/>
      <c r="C116" s="10">
        <v>3526803.62</v>
      </c>
      <c r="D116" s="11">
        <v>1473196.38</v>
      </c>
      <c r="E116" s="12">
        <f t="shared" si="27"/>
        <v>5000000</v>
      </c>
      <c r="F116" s="11">
        <v>0</v>
      </c>
      <c r="G116" s="11">
        <v>0</v>
      </c>
      <c r="H116" s="12">
        <f t="shared" si="20"/>
        <v>5000000</v>
      </c>
    </row>
    <row r="117" spans="1:8" x14ac:dyDescent="0.25">
      <c r="A117" s="8" t="s">
        <v>44</v>
      </c>
      <c r="B117" s="9"/>
      <c r="C117" s="10">
        <v>0</v>
      </c>
      <c r="D117" s="11">
        <v>0</v>
      </c>
      <c r="E117" s="12">
        <v>0</v>
      </c>
      <c r="F117" s="11">
        <v>0</v>
      </c>
      <c r="G117" s="11">
        <v>0</v>
      </c>
      <c r="H117" s="12">
        <f t="shared" si="20"/>
        <v>0</v>
      </c>
    </row>
    <row r="118" spans="1:8" x14ac:dyDescent="0.25">
      <c r="A118" s="8" t="s">
        <v>45</v>
      </c>
      <c r="B118" s="9"/>
      <c r="C118" s="10">
        <v>0</v>
      </c>
      <c r="D118" s="11">
        <v>0</v>
      </c>
      <c r="E118" s="12">
        <f t="shared" si="27"/>
        <v>0</v>
      </c>
      <c r="F118" s="11">
        <v>0</v>
      </c>
      <c r="G118" s="11">
        <v>0</v>
      </c>
      <c r="H118" s="12">
        <f t="shared" si="20"/>
        <v>0</v>
      </c>
    </row>
    <row r="119" spans="1:8" x14ac:dyDescent="0.25">
      <c r="A119" s="8" t="s">
        <v>46</v>
      </c>
      <c r="B119" s="9"/>
      <c r="C119" s="10">
        <v>0</v>
      </c>
      <c r="D119" s="11">
        <v>0</v>
      </c>
      <c r="E119" s="12">
        <f t="shared" si="27"/>
        <v>0</v>
      </c>
      <c r="F119" s="11">
        <v>0</v>
      </c>
      <c r="G119" s="11">
        <v>0</v>
      </c>
      <c r="H119" s="12">
        <f t="shared" si="20"/>
        <v>0</v>
      </c>
    </row>
    <row r="120" spans="1:8" x14ac:dyDescent="0.25">
      <c r="A120" s="8" t="s">
        <v>47</v>
      </c>
      <c r="B120" s="9"/>
      <c r="C120" s="10">
        <v>0</v>
      </c>
      <c r="D120" s="11">
        <v>0</v>
      </c>
      <c r="E120" s="12">
        <f t="shared" si="27"/>
        <v>0</v>
      </c>
      <c r="F120" s="11">
        <v>0</v>
      </c>
      <c r="G120" s="11">
        <v>0</v>
      </c>
      <c r="H120" s="12">
        <f t="shared" si="20"/>
        <v>0</v>
      </c>
    </row>
    <row r="121" spans="1:8" x14ac:dyDescent="0.25">
      <c r="A121" s="8" t="s">
        <v>48</v>
      </c>
      <c r="B121" s="9"/>
      <c r="C121" s="10">
        <v>0</v>
      </c>
      <c r="D121" s="11">
        <v>0</v>
      </c>
      <c r="E121" s="12">
        <f t="shared" si="27"/>
        <v>0</v>
      </c>
      <c r="F121" s="11">
        <v>0</v>
      </c>
      <c r="G121" s="11">
        <v>0</v>
      </c>
      <c r="H121" s="12">
        <f t="shared" si="20"/>
        <v>0</v>
      </c>
    </row>
    <row r="122" spans="1:8" x14ac:dyDescent="0.25">
      <c r="A122" s="8" t="s">
        <v>49</v>
      </c>
      <c r="B122" s="9"/>
      <c r="C122" s="10">
        <v>0</v>
      </c>
      <c r="D122" s="11">
        <v>0</v>
      </c>
      <c r="E122" s="12">
        <f t="shared" si="27"/>
        <v>0</v>
      </c>
      <c r="F122" s="11">
        <v>0</v>
      </c>
      <c r="G122" s="11">
        <v>0</v>
      </c>
      <c r="H122" s="12">
        <f t="shared" si="20"/>
        <v>0</v>
      </c>
    </row>
    <row r="123" spans="1:8" x14ac:dyDescent="0.25">
      <c r="A123" s="5" t="s">
        <v>50</v>
      </c>
      <c r="B123" s="6"/>
      <c r="C123" s="7">
        <f>SUM(C124:C132)</f>
        <v>0</v>
      </c>
      <c r="D123" s="7">
        <f t="shared" ref="D123:H123" si="28">SUM(D124:D132)</f>
        <v>1392000</v>
      </c>
      <c r="E123" s="7">
        <f t="shared" si="28"/>
        <v>1392000</v>
      </c>
      <c r="F123" s="7">
        <f t="shared" si="28"/>
        <v>1376421.09</v>
      </c>
      <c r="G123" s="7">
        <f t="shared" si="28"/>
        <v>1376421.09</v>
      </c>
      <c r="H123" s="7">
        <f t="shared" si="28"/>
        <v>15578.909999999916</v>
      </c>
    </row>
    <row r="124" spans="1:8" x14ac:dyDescent="0.25">
      <c r="A124" s="8" t="s">
        <v>51</v>
      </c>
      <c r="B124" s="9"/>
      <c r="C124" s="10">
        <v>0</v>
      </c>
      <c r="D124" s="11">
        <v>0</v>
      </c>
      <c r="E124" s="12">
        <v>0</v>
      </c>
      <c r="F124" s="11">
        <v>0</v>
      </c>
      <c r="G124" s="11">
        <v>0</v>
      </c>
      <c r="H124" s="12">
        <f t="shared" si="20"/>
        <v>0</v>
      </c>
    </row>
    <row r="125" spans="1:8" x14ac:dyDescent="0.25">
      <c r="A125" s="8" t="s">
        <v>52</v>
      </c>
      <c r="B125" s="9"/>
      <c r="C125" s="10">
        <v>0</v>
      </c>
      <c r="D125" s="11">
        <v>1392000</v>
      </c>
      <c r="E125" s="12">
        <f t="shared" ref="E125:E130" si="29">C125+D125</f>
        <v>1392000</v>
      </c>
      <c r="F125" s="11">
        <v>1376421.09</v>
      </c>
      <c r="G125" s="11">
        <v>1376421.09</v>
      </c>
      <c r="H125" s="12">
        <f t="shared" si="20"/>
        <v>15578.909999999916</v>
      </c>
    </row>
    <row r="126" spans="1:8" x14ac:dyDescent="0.25">
      <c r="A126" s="8" t="s">
        <v>53</v>
      </c>
      <c r="B126" s="9"/>
      <c r="C126" s="10">
        <v>0</v>
      </c>
      <c r="D126" s="11">
        <v>0</v>
      </c>
      <c r="E126" s="12">
        <v>0</v>
      </c>
      <c r="F126" s="11">
        <v>0</v>
      </c>
      <c r="G126" s="11">
        <v>0</v>
      </c>
      <c r="H126" s="12">
        <f t="shared" si="20"/>
        <v>0</v>
      </c>
    </row>
    <row r="127" spans="1:8" x14ac:dyDescent="0.25">
      <c r="A127" s="8" t="s">
        <v>54</v>
      </c>
      <c r="B127" s="9"/>
      <c r="C127" s="10">
        <v>0</v>
      </c>
      <c r="D127" s="11">
        <v>0</v>
      </c>
      <c r="E127" s="12">
        <f t="shared" si="29"/>
        <v>0</v>
      </c>
      <c r="F127" s="11">
        <v>0</v>
      </c>
      <c r="G127" s="11">
        <v>0</v>
      </c>
      <c r="H127" s="12">
        <f t="shared" si="20"/>
        <v>0</v>
      </c>
    </row>
    <row r="128" spans="1:8" x14ac:dyDescent="0.25">
      <c r="A128" s="8" t="s">
        <v>55</v>
      </c>
      <c r="B128" s="9"/>
      <c r="C128" s="10">
        <v>0</v>
      </c>
      <c r="D128" s="11">
        <v>0</v>
      </c>
      <c r="E128" s="12">
        <f t="shared" si="29"/>
        <v>0</v>
      </c>
      <c r="F128" s="11">
        <v>0</v>
      </c>
      <c r="G128" s="11">
        <v>0</v>
      </c>
      <c r="H128" s="12">
        <f t="shared" si="20"/>
        <v>0</v>
      </c>
    </row>
    <row r="129" spans="1:8" x14ac:dyDescent="0.25">
      <c r="A129" s="8" t="s">
        <v>56</v>
      </c>
      <c r="B129" s="9"/>
      <c r="C129" s="10">
        <v>0</v>
      </c>
      <c r="D129" s="11">
        <v>0</v>
      </c>
      <c r="E129" s="12">
        <v>0</v>
      </c>
      <c r="F129" s="11">
        <v>0</v>
      </c>
      <c r="G129" s="11">
        <v>0</v>
      </c>
      <c r="H129" s="12">
        <f t="shared" si="20"/>
        <v>0</v>
      </c>
    </row>
    <row r="130" spans="1:8" x14ac:dyDescent="0.25">
      <c r="A130" s="8" t="s">
        <v>57</v>
      </c>
      <c r="B130" s="9"/>
      <c r="C130" s="10">
        <v>0</v>
      </c>
      <c r="D130" s="11">
        <v>0</v>
      </c>
      <c r="E130" s="12">
        <f t="shared" si="29"/>
        <v>0</v>
      </c>
      <c r="F130" s="11">
        <v>0</v>
      </c>
      <c r="G130" s="11">
        <v>0</v>
      </c>
      <c r="H130" s="12">
        <f t="shared" si="20"/>
        <v>0</v>
      </c>
    </row>
    <row r="131" spans="1:8" x14ac:dyDescent="0.25">
      <c r="A131" s="8" t="s">
        <v>58</v>
      </c>
      <c r="B131" s="9"/>
      <c r="C131" s="10">
        <v>0</v>
      </c>
      <c r="D131" s="11">
        <v>0</v>
      </c>
      <c r="E131" s="12">
        <v>0</v>
      </c>
      <c r="F131" s="11">
        <v>0</v>
      </c>
      <c r="G131" s="11">
        <v>0</v>
      </c>
      <c r="H131" s="12">
        <f t="shared" si="20"/>
        <v>0</v>
      </c>
    </row>
    <row r="132" spans="1:8" x14ac:dyDescent="0.25">
      <c r="A132" s="8" t="s">
        <v>59</v>
      </c>
      <c r="B132" s="9"/>
      <c r="C132" s="10">
        <v>0</v>
      </c>
      <c r="D132" s="11">
        <v>0</v>
      </c>
      <c r="E132" s="12">
        <v>0</v>
      </c>
      <c r="F132" s="11">
        <v>0</v>
      </c>
      <c r="G132" s="11">
        <v>0</v>
      </c>
      <c r="H132" s="12">
        <f t="shared" si="20"/>
        <v>0</v>
      </c>
    </row>
    <row r="133" spans="1:8" x14ac:dyDescent="0.25">
      <c r="A133" s="5" t="s">
        <v>60</v>
      </c>
      <c r="B133" s="6"/>
      <c r="C133" s="7">
        <f>SUM(C134:C136)</f>
        <v>48829065.640000001</v>
      </c>
      <c r="D133" s="7">
        <f t="shared" ref="D133:H133" si="30">SUM(D134:D136)</f>
        <v>57776291.069999993</v>
      </c>
      <c r="E133" s="7">
        <f t="shared" si="30"/>
        <v>106605356.70999999</v>
      </c>
      <c r="F133" s="7">
        <f t="shared" si="30"/>
        <v>14731484.130000001</v>
      </c>
      <c r="G133" s="7">
        <f t="shared" si="30"/>
        <v>14731484.130000001</v>
      </c>
      <c r="H133" s="7">
        <f t="shared" si="30"/>
        <v>91873872.579999998</v>
      </c>
    </row>
    <row r="134" spans="1:8" x14ac:dyDescent="0.25">
      <c r="A134" s="8" t="s">
        <v>61</v>
      </c>
      <c r="B134" s="9"/>
      <c r="C134" s="10">
        <v>48829065.640000001</v>
      </c>
      <c r="D134" s="11">
        <v>57776291.069999993</v>
      </c>
      <c r="E134" s="12">
        <f t="shared" ref="E134" si="31">C134+D134</f>
        <v>106605356.70999999</v>
      </c>
      <c r="F134" s="11">
        <v>14731484.130000001</v>
      </c>
      <c r="G134" s="11">
        <v>14731484.130000001</v>
      </c>
      <c r="H134" s="12">
        <f t="shared" si="20"/>
        <v>91873872.579999998</v>
      </c>
    </row>
    <row r="135" spans="1:8" x14ac:dyDescent="0.25">
      <c r="A135" s="8" t="s">
        <v>62</v>
      </c>
      <c r="B135" s="9"/>
      <c r="C135" s="10">
        <v>0</v>
      </c>
      <c r="D135" s="11">
        <v>0</v>
      </c>
      <c r="E135" s="12">
        <f>C135+D135</f>
        <v>0</v>
      </c>
      <c r="F135" s="11">
        <v>0</v>
      </c>
      <c r="G135" s="11">
        <v>0</v>
      </c>
      <c r="H135" s="12">
        <f t="shared" si="20"/>
        <v>0</v>
      </c>
    </row>
    <row r="136" spans="1:8" x14ac:dyDescent="0.25">
      <c r="A136" s="8" t="s">
        <v>63</v>
      </c>
      <c r="B136" s="9"/>
      <c r="C136" s="10">
        <v>0</v>
      </c>
      <c r="D136" s="11">
        <v>0</v>
      </c>
      <c r="E136" s="12">
        <f>C136+D136</f>
        <v>0</v>
      </c>
      <c r="F136" s="11">
        <v>0</v>
      </c>
      <c r="G136" s="11">
        <v>0</v>
      </c>
      <c r="H136" s="12">
        <f t="shared" si="20"/>
        <v>0</v>
      </c>
    </row>
    <row r="137" spans="1:8" x14ac:dyDescent="0.25">
      <c r="A137" s="5" t="s">
        <v>64</v>
      </c>
      <c r="B137" s="6"/>
      <c r="C137" s="7">
        <f>SUM(C138:C145)</f>
        <v>0</v>
      </c>
      <c r="D137" s="7">
        <f>SUM(D138:D145)</f>
        <v>0</v>
      </c>
      <c r="E137" s="7">
        <f>E138+E139+E140+E141+E142+E144+E145</f>
        <v>0</v>
      </c>
      <c r="F137" s="7">
        <f>SUM(F138:F145)</f>
        <v>0</v>
      </c>
      <c r="G137" s="7">
        <f>SUM(G138:G145)</f>
        <v>0</v>
      </c>
      <c r="H137" s="12">
        <f t="shared" si="20"/>
        <v>0</v>
      </c>
    </row>
    <row r="138" spans="1:8" x14ac:dyDescent="0.25">
      <c r="A138" s="8" t="s">
        <v>65</v>
      </c>
      <c r="B138" s="9"/>
      <c r="C138" s="10">
        <v>0</v>
      </c>
      <c r="D138" s="11">
        <v>0</v>
      </c>
      <c r="E138" s="12">
        <f>C138+D138</f>
        <v>0</v>
      </c>
      <c r="F138" s="11">
        <v>0</v>
      </c>
      <c r="G138" s="11">
        <v>0</v>
      </c>
      <c r="H138" s="12">
        <f t="shared" si="20"/>
        <v>0</v>
      </c>
    </row>
    <row r="139" spans="1:8" x14ac:dyDescent="0.25">
      <c r="A139" s="8" t="s">
        <v>66</v>
      </c>
      <c r="B139" s="9"/>
      <c r="C139" s="10">
        <v>0</v>
      </c>
      <c r="D139" s="11">
        <v>0</v>
      </c>
      <c r="E139" s="12">
        <f t="shared" ref="E139:E145" si="32">C139+D139</f>
        <v>0</v>
      </c>
      <c r="F139" s="11">
        <v>0</v>
      </c>
      <c r="G139" s="11">
        <v>0</v>
      </c>
      <c r="H139" s="12">
        <f t="shared" si="20"/>
        <v>0</v>
      </c>
    </row>
    <row r="140" spans="1:8" x14ac:dyDescent="0.25">
      <c r="A140" s="8" t="s">
        <v>67</v>
      </c>
      <c r="B140" s="9"/>
      <c r="C140" s="10">
        <v>0</v>
      </c>
      <c r="D140" s="11">
        <v>0</v>
      </c>
      <c r="E140" s="12">
        <f t="shared" si="32"/>
        <v>0</v>
      </c>
      <c r="F140" s="11">
        <v>0</v>
      </c>
      <c r="G140" s="11">
        <v>0</v>
      </c>
      <c r="H140" s="12">
        <f t="shared" si="20"/>
        <v>0</v>
      </c>
    </row>
    <row r="141" spans="1:8" x14ac:dyDescent="0.25">
      <c r="A141" s="8" t="s">
        <v>68</v>
      </c>
      <c r="B141" s="9"/>
      <c r="C141" s="10">
        <v>0</v>
      </c>
      <c r="D141" s="11">
        <v>0</v>
      </c>
      <c r="E141" s="12">
        <f t="shared" si="32"/>
        <v>0</v>
      </c>
      <c r="F141" s="11">
        <v>0</v>
      </c>
      <c r="G141" s="11">
        <v>0</v>
      </c>
      <c r="H141" s="12">
        <f t="shared" si="20"/>
        <v>0</v>
      </c>
    </row>
    <row r="142" spans="1:8" x14ac:dyDescent="0.25">
      <c r="A142" s="8" t="s">
        <v>69</v>
      </c>
      <c r="B142" s="9"/>
      <c r="C142" s="10">
        <v>0</v>
      </c>
      <c r="D142" s="11">
        <v>0</v>
      </c>
      <c r="E142" s="12">
        <f t="shared" si="32"/>
        <v>0</v>
      </c>
      <c r="F142" s="11">
        <v>0</v>
      </c>
      <c r="G142" s="11">
        <v>0</v>
      </c>
      <c r="H142" s="12">
        <f t="shared" si="20"/>
        <v>0</v>
      </c>
    </row>
    <row r="143" spans="1:8" x14ac:dyDescent="0.25">
      <c r="A143" s="8" t="s">
        <v>70</v>
      </c>
      <c r="B143" s="9"/>
      <c r="C143" s="10">
        <v>0</v>
      </c>
      <c r="D143" s="11">
        <v>0</v>
      </c>
      <c r="E143" s="12">
        <f t="shared" si="32"/>
        <v>0</v>
      </c>
      <c r="F143" s="11">
        <v>0</v>
      </c>
      <c r="G143" s="11">
        <v>0</v>
      </c>
      <c r="H143" s="12">
        <f t="shared" si="20"/>
        <v>0</v>
      </c>
    </row>
    <row r="144" spans="1:8" x14ac:dyDescent="0.25">
      <c r="A144" s="8" t="s">
        <v>71</v>
      </c>
      <c r="B144" s="9"/>
      <c r="C144" s="10">
        <v>0</v>
      </c>
      <c r="D144" s="11">
        <v>0</v>
      </c>
      <c r="E144" s="12">
        <f t="shared" si="32"/>
        <v>0</v>
      </c>
      <c r="F144" s="11">
        <v>0</v>
      </c>
      <c r="G144" s="11">
        <v>0</v>
      </c>
      <c r="H144" s="12">
        <f t="shared" si="20"/>
        <v>0</v>
      </c>
    </row>
    <row r="145" spans="1:8" x14ac:dyDescent="0.25">
      <c r="A145" s="8" t="s">
        <v>72</v>
      </c>
      <c r="B145" s="9"/>
      <c r="C145" s="10">
        <v>0</v>
      </c>
      <c r="D145" s="11">
        <v>0</v>
      </c>
      <c r="E145" s="12">
        <f t="shared" si="32"/>
        <v>0</v>
      </c>
      <c r="F145" s="11">
        <v>0</v>
      </c>
      <c r="G145" s="11">
        <v>0</v>
      </c>
      <c r="H145" s="12">
        <f t="shared" si="20"/>
        <v>0</v>
      </c>
    </row>
    <row r="146" spans="1:8" x14ac:dyDescent="0.25">
      <c r="A146" s="5" t="s">
        <v>73</v>
      </c>
      <c r="B146" s="6"/>
      <c r="C146" s="7">
        <f>SUM(C147:C149)</f>
        <v>0</v>
      </c>
      <c r="D146" s="7">
        <f t="shared" ref="D146:H146" si="33">SUM(D147:D149)</f>
        <v>0</v>
      </c>
      <c r="E146" s="7">
        <f t="shared" si="33"/>
        <v>0</v>
      </c>
      <c r="F146" s="7">
        <f t="shared" si="33"/>
        <v>0</v>
      </c>
      <c r="G146" s="7">
        <f t="shared" si="33"/>
        <v>0</v>
      </c>
      <c r="H146" s="7">
        <f t="shared" si="33"/>
        <v>0</v>
      </c>
    </row>
    <row r="147" spans="1:8" x14ac:dyDescent="0.25">
      <c r="A147" s="8" t="s">
        <v>74</v>
      </c>
      <c r="B147" s="9"/>
      <c r="C147" s="10">
        <v>0</v>
      </c>
      <c r="D147" s="11">
        <v>0</v>
      </c>
      <c r="E147" s="12">
        <f>C147+D147</f>
        <v>0</v>
      </c>
      <c r="F147" s="11">
        <v>0</v>
      </c>
      <c r="G147" s="11">
        <v>0</v>
      </c>
      <c r="H147" s="12">
        <f t="shared" si="20"/>
        <v>0</v>
      </c>
    </row>
    <row r="148" spans="1:8" x14ac:dyDescent="0.25">
      <c r="A148" s="8" t="s">
        <v>75</v>
      </c>
      <c r="B148" s="9"/>
      <c r="C148" s="10">
        <v>0</v>
      </c>
      <c r="D148" s="11">
        <v>0</v>
      </c>
      <c r="E148" s="12">
        <f>C148+D148</f>
        <v>0</v>
      </c>
      <c r="F148" s="11">
        <v>0</v>
      </c>
      <c r="G148" s="11">
        <v>0</v>
      </c>
      <c r="H148" s="12">
        <f t="shared" si="20"/>
        <v>0</v>
      </c>
    </row>
    <row r="149" spans="1:8" x14ac:dyDescent="0.25">
      <c r="A149" s="8" t="s">
        <v>76</v>
      </c>
      <c r="B149" s="9"/>
      <c r="C149" s="10">
        <v>0</v>
      </c>
      <c r="D149" s="11">
        <v>0</v>
      </c>
      <c r="E149" s="12">
        <f>C149+D149</f>
        <v>0</v>
      </c>
      <c r="F149" s="11">
        <v>0</v>
      </c>
      <c r="G149" s="11">
        <v>0</v>
      </c>
      <c r="H149" s="12">
        <f t="shared" ref="H149:H157" si="34">E149-F149</f>
        <v>0</v>
      </c>
    </row>
    <row r="150" spans="1:8" x14ac:dyDescent="0.25">
      <c r="A150" s="5" t="s">
        <v>77</v>
      </c>
      <c r="B150" s="6"/>
      <c r="C150" s="7">
        <f>SUM(C151:C157)</f>
        <v>16000000</v>
      </c>
      <c r="D150" s="7">
        <f t="shared" ref="D150:H150" si="35">SUM(D151:D157)</f>
        <v>16172510.4</v>
      </c>
      <c r="E150" s="7">
        <f t="shared" si="35"/>
        <v>32172510.399999999</v>
      </c>
      <c r="F150" s="7">
        <f t="shared" si="35"/>
        <v>19226467.629999999</v>
      </c>
      <c r="G150" s="7">
        <f t="shared" si="35"/>
        <v>19226467.629999999</v>
      </c>
      <c r="H150" s="7">
        <f t="shared" si="35"/>
        <v>12946042.77</v>
      </c>
    </row>
    <row r="151" spans="1:8" x14ac:dyDescent="0.25">
      <c r="A151" s="8" t="s">
        <v>78</v>
      </c>
      <c r="B151" s="9"/>
      <c r="C151" s="10">
        <v>7818180</v>
      </c>
      <c r="D151" s="11">
        <v>0</v>
      </c>
      <c r="E151" s="12">
        <f t="shared" ref="E151:E157" si="36">C151+D151</f>
        <v>7818180</v>
      </c>
      <c r="F151" s="11">
        <v>1954545</v>
      </c>
      <c r="G151" s="11">
        <v>1954545</v>
      </c>
      <c r="H151" s="12">
        <f t="shared" si="34"/>
        <v>5863635</v>
      </c>
    </row>
    <row r="152" spans="1:8" x14ac:dyDescent="0.25">
      <c r="A152" s="8" t="s">
        <v>79</v>
      </c>
      <c r="B152" s="9"/>
      <c r="C152" s="10">
        <v>8181820</v>
      </c>
      <c r="D152" s="11">
        <v>0</v>
      </c>
      <c r="E152" s="12">
        <f t="shared" si="36"/>
        <v>8181820</v>
      </c>
      <c r="F152" s="11">
        <v>1099412.23</v>
      </c>
      <c r="G152" s="11">
        <v>1099412.23</v>
      </c>
      <c r="H152" s="12">
        <f t="shared" si="34"/>
        <v>7082407.7699999996</v>
      </c>
    </row>
    <row r="153" spans="1:8" x14ac:dyDescent="0.25">
      <c r="A153" s="8" t="s">
        <v>80</v>
      </c>
      <c r="B153" s="9"/>
      <c r="C153" s="10">
        <v>0</v>
      </c>
      <c r="D153" s="11">
        <v>0</v>
      </c>
      <c r="E153" s="12">
        <f t="shared" si="36"/>
        <v>0</v>
      </c>
      <c r="F153" s="11">
        <v>0</v>
      </c>
      <c r="G153" s="11">
        <v>0</v>
      </c>
      <c r="H153" s="12">
        <f t="shared" si="34"/>
        <v>0</v>
      </c>
    </row>
    <row r="154" spans="1:8" x14ac:dyDescent="0.25">
      <c r="A154" s="8" t="s">
        <v>81</v>
      </c>
      <c r="B154" s="9"/>
      <c r="C154" s="10">
        <v>0</v>
      </c>
      <c r="D154" s="11">
        <v>0</v>
      </c>
      <c r="E154" s="12">
        <f t="shared" si="36"/>
        <v>0</v>
      </c>
      <c r="F154" s="11">
        <v>0</v>
      </c>
      <c r="G154" s="11">
        <v>0</v>
      </c>
      <c r="H154" s="12">
        <f t="shared" si="34"/>
        <v>0</v>
      </c>
    </row>
    <row r="155" spans="1:8" x14ac:dyDescent="0.25">
      <c r="A155" s="8" t="s">
        <v>82</v>
      </c>
      <c r="B155" s="9"/>
      <c r="C155" s="10">
        <v>0</v>
      </c>
      <c r="D155" s="11">
        <v>0</v>
      </c>
      <c r="E155" s="12">
        <f t="shared" si="36"/>
        <v>0</v>
      </c>
      <c r="F155" s="11">
        <v>0</v>
      </c>
      <c r="G155" s="11">
        <v>0</v>
      </c>
      <c r="H155" s="12">
        <f t="shared" si="34"/>
        <v>0</v>
      </c>
    </row>
    <row r="156" spans="1:8" x14ac:dyDescent="0.25">
      <c r="A156" s="8" t="s">
        <v>83</v>
      </c>
      <c r="B156" s="9"/>
      <c r="C156" s="10">
        <v>0</v>
      </c>
      <c r="D156" s="11">
        <v>0</v>
      </c>
      <c r="E156" s="12">
        <f t="shared" si="36"/>
        <v>0</v>
      </c>
      <c r="F156" s="11">
        <v>0</v>
      </c>
      <c r="G156" s="11">
        <v>0</v>
      </c>
      <c r="H156" s="12">
        <f t="shared" si="34"/>
        <v>0</v>
      </c>
    </row>
    <row r="157" spans="1:8" x14ac:dyDescent="0.25">
      <c r="A157" s="8" t="s">
        <v>84</v>
      </c>
      <c r="B157" s="9"/>
      <c r="C157" s="10">
        <v>0</v>
      </c>
      <c r="D157" s="11">
        <v>16172510.4</v>
      </c>
      <c r="E157" s="12">
        <f t="shared" si="36"/>
        <v>16172510.4</v>
      </c>
      <c r="F157" s="11">
        <v>16172510.4</v>
      </c>
      <c r="G157" s="11">
        <v>16172510.4</v>
      </c>
      <c r="H157" s="12">
        <f t="shared" si="34"/>
        <v>0</v>
      </c>
    </row>
    <row r="158" spans="1:8" x14ac:dyDescent="0.25">
      <c r="A158" s="5"/>
      <c r="B158" s="6"/>
      <c r="C158" s="7"/>
      <c r="D158" s="12"/>
      <c r="E158" s="12"/>
      <c r="F158" s="12"/>
      <c r="G158" s="12"/>
      <c r="H158" s="12"/>
    </row>
    <row r="159" spans="1:8" x14ac:dyDescent="0.25">
      <c r="A159" s="20" t="s">
        <v>86</v>
      </c>
      <c r="B159" s="21"/>
      <c r="C159" s="4">
        <f t="shared" ref="C159:H159" si="37">C9+C84</f>
        <v>1410330210</v>
      </c>
      <c r="D159" s="4">
        <f t="shared" si="37"/>
        <v>353716722.94899994</v>
      </c>
      <c r="E159" s="4">
        <f t="shared" si="37"/>
        <v>1764046932.9490004</v>
      </c>
      <c r="F159" s="4">
        <f t="shared" si="37"/>
        <v>361806049.73000002</v>
      </c>
      <c r="G159" s="4">
        <f t="shared" si="37"/>
        <v>314770973.25999999</v>
      </c>
      <c r="H159" s="4">
        <f t="shared" si="37"/>
        <v>1402240883.2190001</v>
      </c>
    </row>
    <row r="160" spans="1:8" ht="15.75" thickBot="1" x14ac:dyDescent="0.3">
      <c r="A160" s="22"/>
      <c r="B160" s="23"/>
      <c r="C160" s="24"/>
      <c r="D160" s="25"/>
      <c r="E160" s="25"/>
      <c r="F160" s="25"/>
      <c r="G160" s="25"/>
      <c r="H160" s="25"/>
    </row>
    <row r="161" spans="1:1" x14ac:dyDescent="0.25">
      <c r="A161" t="s">
        <v>188</v>
      </c>
    </row>
    <row r="162" spans="1:1" x14ac:dyDescent="0.25">
      <c r="A162" t="s">
        <v>187</v>
      </c>
    </row>
  </sheetData>
  <mergeCells count="12">
    <mergeCell ref="A38:B38"/>
    <mergeCell ref="A48:B48"/>
    <mergeCell ref="A62:B62"/>
    <mergeCell ref="A113:B113"/>
    <mergeCell ref="A1:H1"/>
    <mergeCell ref="A2:H2"/>
    <mergeCell ref="A3:H3"/>
    <mergeCell ref="A4:H4"/>
    <mergeCell ref="A5:H5"/>
    <mergeCell ref="A6:B8"/>
    <mergeCell ref="C6:G7"/>
    <mergeCell ref="H6:H8"/>
  </mergeCells>
  <printOptions horizontalCentered="1"/>
  <pageMargins left="0.70866141732283472" right="0.70866141732283472" top="0.74803149606299213" bottom="0" header="0.31496062992125984" footer="0.31496062992125984"/>
  <pageSetup scale="49" fitToHeight="2" orientation="portrait" r:id="rId1"/>
  <rowBreaks count="1" manualBreakCount="1">
    <brk id="8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showGridLines="0" view="pageBreakPreview" zoomScale="60" zoomScaleNormal="100" workbookViewId="0">
      <pane ySplit="9" topLeftCell="A10" activePane="bottomLeft" state="frozen"/>
      <selection activeCell="F184" sqref="F184"/>
      <selection pane="bottomLeft" activeCell="L23" sqref="L23"/>
    </sheetView>
  </sheetViews>
  <sheetFormatPr baseColWidth="10" defaultColWidth="11" defaultRowHeight="12.75" x14ac:dyDescent="0.2"/>
  <cols>
    <col min="1" max="1" width="77.7109375" style="28" customWidth="1"/>
    <col min="2" max="2" width="17.7109375" style="28" bestFit="1" customWidth="1"/>
    <col min="3" max="3" width="17.5703125" style="28" bestFit="1" customWidth="1"/>
    <col min="4" max="4" width="18.42578125" style="28" bestFit="1" customWidth="1"/>
    <col min="5" max="5" width="16.28515625" style="28" bestFit="1" customWidth="1"/>
    <col min="6" max="6" width="15.85546875" style="28" bestFit="1" customWidth="1"/>
    <col min="7" max="7" width="19.140625" style="28" bestFit="1" customWidth="1"/>
    <col min="8" max="16384" width="11" style="28"/>
  </cols>
  <sheetData>
    <row r="1" spans="1:7" ht="13.5" thickBot="1" x14ac:dyDescent="0.25"/>
    <row r="2" spans="1:7" x14ac:dyDescent="0.2">
      <c r="A2" s="284" t="s">
        <v>88</v>
      </c>
      <c r="B2" s="285"/>
      <c r="C2" s="285"/>
      <c r="D2" s="285"/>
      <c r="E2" s="285"/>
      <c r="F2" s="285"/>
      <c r="G2" s="299"/>
    </row>
    <row r="3" spans="1:7" x14ac:dyDescent="0.2">
      <c r="A3" s="287" t="s">
        <v>0</v>
      </c>
      <c r="B3" s="288"/>
      <c r="C3" s="288"/>
      <c r="D3" s="288"/>
      <c r="E3" s="288"/>
      <c r="F3" s="288"/>
      <c r="G3" s="300"/>
    </row>
    <row r="4" spans="1:7" x14ac:dyDescent="0.2">
      <c r="A4" s="287" t="s">
        <v>89</v>
      </c>
      <c r="B4" s="288"/>
      <c r="C4" s="288"/>
      <c r="D4" s="288"/>
      <c r="E4" s="288"/>
      <c r="F4" s="288"/>
      <c r="G4" s="300"/>
    </row>
    <row r="5" spans="1:7" x14ac:dyDescent="0.2">
      <c r="A5" s="287" t="s">
        <v>87</v>
      </c>
      <c r="B5" s="288"/>
      <c r="C5" s="288"/>
      <c r="D5" s="288"/>
      <c r="E5" s="288"/>
      <c r="F5" s="288"/>
      <c r="G5" s="300"/>
    </row>
    <row r="6" spans="1:7" ht="13.5" thickBot="1" x14ac:dyDescent="0.25">
      <c r="A6" s="290" t="s">
        <v>2</v>
      </c>
      <c r="B6" s="291"/>
      <c r="C6" s="291"/>
      <c r="D6" s="291"/>
      <c r="E6" s="291"/>
      <c r="F6" s="291"/>
      <c r="G6" s="301"/>
    </row>
    <row r="7" spans="1:7" ht="15.75" customHeight="1" x14ac:dyDescent="0.2">
      <c r="A7" s="302" t="s">
        <v>3</v>
      </c>
      <c r="B7" s="308" t="s">
        <v>4</v>
      </c>
      <c r="C7" s="309"/>
      <c r="D7" s="309"/>
      <c r="E7" s="309"/>
      <c r="F7" s="310"/>
      <c r="G7" s="295" t="s">
        <v>5</v>
      </c>
    </row>
    <row r="8" spans="1:7" ht="15.75" customHeight="1" thickBot="1" x14ac:dyDescent="0.25">
      <c r="A8" s="287"/>
      <c r="B8" s="311"/>
      <c r="C8" s="312"/>
      <c r="D8" s="312"/>
      <c r="E8" s="312"/>
      <c r="F8" s="313"/>
      <c r="G8" s="314"/>
    </row>
    <row r="9" spans="1:7" ht="26.25" thickBot="1" x14ac:dyDescent="0.25">
      <c r="A9" s="290"/>
      <c r="B9" s="30" t="s">
        <v>6</v>
      </c>
      <c r="C9" s="29" t="s">
        <v>7</v>
      </c>
      <c r="D9" s="29" t="s">
        <v>8</v>
      </c>
      <c r="E9" s="29" t="s">
        <v>9</v>
      </c>
      <c r="F9" s="29" t="s">
        <v>90</v>
      </c>
      <c r="G9" s="296"/>
    </row>
    <row r="10" spans="1:7" x14ac:dyDescent="0.2">
      <c r="A10" s="31"/>
      <c r="B10" s="32"/>
      <c r="C10" s="32"/>
      <c r="D10" s="32"/>
      <c r="E10" s="32"/>
      <c r="F10" s="32"/>
      <c r="G10" s="32"/>
    </row>
    <row r="11" spans="1:7" x14ac:dyDescent="0.2">
      <c r="A11" s="33" t="s">
        <v>91</v>
      </c>
      <c r="B11" s="34">
        <f t="shared" ref="B11:F11" si="0">B12+B22+B31+B42</f>
        <v>1270011838</v>
      </c>
      <c r="C11" s="34">
        <f t="shared" si="0"/>
        <v>278546101.06900001</v>
      </c>
      <c r="D11" s="34">
        <f t="shared" si="0"/>
        <v>1548557939.0689998</v>
      </c>
      <c r="E11" s="34">
        <f t="shared" si="0"/>
        <v>308251967.35000002</v>
      </c>
      <c r="F11" s="34">
        <f t="shared" si="0"/>
        <v>261216890.87999997</v>
      </c>
      <c r="G11" s="34">
        <f>G12+G22+G31+G42</f>
        <v>1240305971.7189999</v>
      </c>
    </row>
    <row r="12" spans="1:7" x14ac:dyDescent="0.2">
      <c r="A12" s="33" t="s">
        <v>92</v>
      </c>
      <c r="B12" s="34">
        <f>SUM(B13:B20)</f>
        <v>666120373.73000002</v>
      </c>
      <c r="C12" s="34">
        <f>SUM(C13:C20)</f>
        <v>58080195.670000002</v>
      </c>
      <c r="D12" s="34">
        <f>SUM(D13:D20)</f>
        <v>724200569.39999986</v>
      </c>
      <c r="E12" s="34">
        <f>SUM(E13:E20)</f>
        <v>149025212.16000003</v>
      </c>
      <c r="F12" s="34">
        <f>SUM(F13:F20)</f>
        <v>129347221.05000001</v>
      </c>
      <c r="G12" s="34">
        <f>D12-E12</f>
        <v>575175357.23999977</v>
      </c>
    </row>
    <row r="13" spans="1:7" x14ac:dyDescent="0.2">
      <c r="A13" s="35" t="s">
        <v>93</v>
      </c>
      <c r="B13" s="36">
        <v>28303843.189999998</v>
      </c>
      <c r="C13" s="36">
        <v>1412291.6500000001</v>
      </c>
      <c r="D13" s="37">
        <f t="shared" ref="D13:D20" si="1">B13+C13</f>
        <v>29716134.839999996</v>
      </c>
      <c r="E13" s="36">
        <v>5964629.4100000001</v>
      </c>
      <c r="F13" s="36">
        <v>5320608.4099999992</v>
      </c>
      <c r="G13" s="37">
        <f>D13-E13</f>
        <v>23751505.429999996</v>
      </c>
    </row>
    <row r="14" spans="1:7" x14ac:dyDescent="0.2">
      <c r="A14" s="35" t="s">
        <v>94</v>
      </c>
      <c r="B14" s="36">
        <v>0</v>
      </c>
      <c r="C14" s="36">
        <v>0</v>
      </c>
      <c r="D14" s="37">
        <f t="shared" si="1"/>
        <v>0</v>
      </c>
      <c r="E14" s="36">
        <v>0</v>
      </c>
      <c r="F14" s="36">
        <v>0</v>
      </c>
      <c r="G14" s="37">
        <f t="shared" ref="G14:G20" si="2">D14-E14</f>
        <v>0</v>
      </c>
    </row>
    <row r="15" spans="1:7" x14ac:dyDescent="0.2">
      <c r="A15" s="35" t="s">
        <v>95</v>
      </c>
      <c r="B15" s="36">
        <v>107240623.95000008</v>
      </c>
      <c r="C15" s="36">
        <v>9669886.8899999987</v>
      </c>
      <c r="D15" s="37">
        <f t="shared" si="1"/>
        <v>116910510.84000008</v>
      </c>
      <c r="E15" s="36">
        <v>22452335.669999998</v>
      </c>
      <c r="F15" s="36">
        <v>18702046.169999994</v>
      </c>
      <c r="G15" s="37">
        <f t="shared" si="2"/>
        <v>94458175.170000076</v>
      </c>
    </row>
    <row r="16" spans="1:7" x14ac:dyDescent="0.2">
      <c r="A16" s="35" t="s">
        <v>96</v>
      </c>
      <c r="B16" s="36">
        <v>0</v>
      </c>
      <c r="C16" s="36">
        <v>0</v>
      </c>
      <c r="D16" s="37">
        <f t="shared" si="1"/>
        <v>0</v>
      </c>
      <c r="E16" s="36">
        <v>0</v>
      </c>
      <c r="F16" s="36">
        <v>0</v>
      </c>
      <c r="G16" s="37">
        <f t="shared" si="2"/>
        <v>0</v>
      </c>
    </row>
    <row r="17" spans="1:7" x14ac:dyDescent="0.2">
      <c r="A17" s="35" t="s">
        <v>97</v>
      </c>
      <c r="B17" s="36">
        <v>58590830.13000001</v>
      </c>
      <c r="C17" s="36">
        <v>16498393.290000003</v>
      </c>
      <c r="D17" s="37">
        <f t="shared" si="1"/>
        <v>75089223.420000017</v>
      </c>
      <c r="E17" s="36">
        <v>27626230.650000006</v>
      </c>
      <c r="F17" s="36">
        <v>24089058.650000006</v>
      </c>
      <c r="G17" s="37">
        <f t="shared" si="2"/>
        <v>47462992.770000011</v>
      </c>
    </row>
    <row r="18" spans="1:7" x14ac:dyDescent="0.2">
      <c r="A18" s="35" t="s">
        <v>98</v>
      </c>
      <c r="B18" s="36">
        <v>0</v>
      </c>
      <c r="C18" s="36">
        <v>0</v>
      </c>
      <c r="D18" s="37">
        <f t="shared" si="1"/>
        <v>0</v>
      </c>
      <c r="E18" s="36">
        <v>0</v>
      </c>
      <c r="F18" s="36">
        <v>0</v>
      </c>
      <c r="G18" s="37">
        <f t="shared" si="2"/>
        <v>0</v>
      </c>
    </row>
    <row r="19" spans="1:7" x14ac:dyDescent="0.2">
      <c r="A19" s="35" t="s">
        <v>99</v>
      </c>
      <c r="B19" s="36">
        <v>333871888.57999986</v>
      </c>
      <c r="C19" s="36">
        <v>8585484.4599999972</v>
      </c>
      <c r="D19" s="37">
        <f t="shared" si="1"/>
        <v>342457373.03999984</v>
      </c>
      <c r="E19" s="36">
        <v>63369789.400000013</v>
      </c>
      <c r="F19" s="36">
        <v>54904243.580000006</v>
      </c>
      <c r="G19" s="37">
        <f t="shared" si="2"/>
        <v>279087583.63999981</v>
      </c>
    </row>
    <row r="20" spans="1:7" x14ac:dyDescent="0.2">
      <c r="A20" s="35" t="s">
        <v>100</v>
      </c>
      <c r="B20" s="36">
        <v>138113187.88000003</v>
      </c>
      <c r="C20" s="36">
        <v>21914139.379999999</v>
      </c>
      <c r="D20" s="37">
        <f t="shared" si="1"/>
        <v>160027327.26000002</v>
      </c>
      <c r="E20" s="36">
        <v>29612227.030000005</v>
      </c>
      <c r="F20" s="36">
        <v>26331264.240000006</v>
      </c>
      <c r="G20" s="37">
        <f t="shared" si="2"/>
        <v>130415100.23000002</v>
      </c>
    </row>
    <row r="21" spans="1:7" x14ac:dyDescent="0.2">
      <c r="A21" s="38"/>
      <c r="B21" s="37"/>
      <c r="C21" s="37"/>
      <c r="D21" s="37"/>
      <c r="E21" s="37"/>
      <c r="F21" s="37"/>
      <c r="G21" s="37"/>
    </row>
    <row r="22" spans="1:7" x14ac:dyDescent="0.2">
      <c r="A22" s="33" t="s">
        <v>101</v>
      </c>
      <c r="B22" s="34">
        <f>SUM(B23:B29)</f>
        <v>578888972.86999977</v>
      </c>
      <c r="C22" s="34">
        <f>SUM(C23:C29)</f>
        <v>137024176.29899997</v>
      </c>
      <c r="D22" s="34">
        <f>SUM(D23:D29)</f>
        <v>715913149.16899979</v>
      </c>
      <c r="E22" s="34">
        <f>SUM(E23:E29)</f>
        <v>103550788.58999996</v>
      </c>
      <c r="F22" s="34">
        <f>SUM(F23:F29)</f>
        <v>93127349.119999975</v>
      </c>
      <c r="G22" s="34">
        <f t="shared" ref="G22:G29" si="3">D22-E22</f>
        <v>612362360.57899988</v>
      </c>
    </row>
    <row r="23" spans="1:7" x14ac:dyDescent="0.2">
      <c r="A23" s="35" t="s">
        <v>102</v>
      </c>
      <c r="B23" s="36">
        <v>10706307.4</v>
      </c>
      <c r="C23" s="36">
        <v>-6901587.9500000002</v>
      </c>
      <c r="D23" s="37">
        <f t="shared" ref="D23:D29" si="4">B23+C23</f>
        <v>3804719.45</v>
      </c>
      <c r="E23" s="36">
        <v>801211.54</v>
      </c>
      <c r="F23" s="36">
        <v>658147.88</v>
      </c>
      <c r="G23" s="37">
        <f t="shared" si="3"/>
        <v>3003507.91</v>
      </c>
    </row>
    <row r="24" spans="1:7" x14ac:dyDescent="0.2">
      <c r="A24" s="35" t="s">
        <v>103</v>
      </c>
      <c r="B24" s="36">
        <v>436188278.97999984</v>
      </c>
      <c r="C24" s="36">
        <v>146068116.12899995</v>
      </c>
      <c r="D24" s="37">
        <f t="shared" si="4"/>
        <v>582256395.10899973</v>
      </c>
      <c r="E24" s="36">
        <v>77846667.569999948</v>
      </c>
      <c r="F24" s="36">
        <v>68802247.779999986</v>
      </c>
      <c r="G24" s="37">
        <f t="shared" si="3"/>
        <v>504409727.5389998</v>
      </c>
    </row>
    <row r="25" spans="1:7" x14ac:dyDescent="0.2">
      <c r="A25" s="35" t="s">
        <v>104</v>
      </c>
      <c r="B25" s="36">
        <v>0</v>
      </c>
      <c r="C25" s="36">
        <v>0</v>
      </c>
      <c r="D25" s="37">
        <f t="shared" si="4"/>
        <v>0</v>
      </c>
      <c r="E25" s="36">
        <v>0</v>
      </c>
      <c r="F25" s="36">
        <v>0</v>
      </c>
      <c r="G25" s="37">
        <f t="shared" si="3"/>
        <v>0</v>
      </c>
    </row>
    <row r="26" spans="1:7" x14ac:dyDescent="0.2">
      <c r="A26" s="35" t="s">
        <v>105</v>
      </c>
      <c r="B26" s="36">
        <v>48465062.07</v>
      </c>
      <c r="C26" s="36">
        <v>-3179745.5900000008</v>
      </c>
      <c r="D26" s="37">
        <f t="shared" si="4"/>
        <v>45285316.479999997</v>
      </c>
      <c r="E26" s="36">
        <v>12570483.98</v>
      </c>
      <c r="F26" s="36">
        <v>11594723.99</v>
      </c>
      <c r="G26" s="37">
        <f t="shared" si="3"/>
        <v>32714832.499999996</v>
      </c>
    </row>
    <row r="27" spans="1:7" x14ac:dyDescent="0.2">
      <c r="A27" s="35" t="s">
        <v>106</v>
      </c>
      <c r="B27" s="36">
        <v>37201190.069999993</v>
      </c>
      <c r="C27" s="36">
        <v>-2221346.69</v>
      </c>
      <c r="D27" s="37">
        <f t="shared" si="4"/>
        <v>34979843.379999995</v>
      </c>
      <c r="E27" s="36">
        <v>1157790.24</v>
      </c>
      <c r="F27" s="36">
        <v>943953.21000000008</v>
      </c>
      <c r="G27" s="37">
        <f t="shared" si="3"/>
        <v>33822053.139999993</v>
      </c>
    </row>
    <row r="28" spans="1:7" x14ac:dyDescent="0.2">
      <c r="A28" s="35" t="s">
        <v>107</v>
      </c>
      <c r="B28" s="36">
        <v>43517978.109999999</v>
      </c>
      <c r="C28" s="36">
        <v>870000</v>
      </c>
      <c r="D28" s="37">
        <f t="shared" si="4"/>
        <v>44387978.109999999</v>
      </c>
      <c r="E28" s="36">
        <v>10430000</v>
      </c>
      <c r="F28" s="36">
        <v>10430000</v>
      </c>
      <c r="G28" s="37">
        <f t="shared" si="3"/>
        <v>33957978.109999999</v>
      </c>
    </row>
    <row r="29" spans="1:7" x14ac:dyDescent="0.2">
      <c r="A29" s="35" t="s">
        <v>108</v>
      </c>
      <c r="B29" s="36">
        <v>2810156.24</v>
      </c>
      <c r="C29" s="36">
        <v>2388740.3999999994</v>
      </c>
      <c r="D29" s="37">
        <f t="shared" si="4"/>
        <v>5198896.6399999997</v>
      </c>
      <c r="E29" s="36">
        <v>744635.26000000024</v>
      </c>
      <c r="F29" s="36">
        <v>698276.26000000024</v>
      </c>
      <c r="G29" s="37">
        <f t="shared" si="3"/>
        <v>4454261.379999999</v>
      </c>
    </row>
    <row r="30" spans="1:7" x14ac:dyDescent="0.2">
      <c r="A30" s="38"/>
      <c r="B30" s="37"/>
      <c r="C30" s="37"/>
      <c r="D30" s="37"/>
      <c r="E30" s="37"/>
      <c r="F30" s="37"/>
      <c r="G30" s="37"/>
    </row>
    <row r="31" spans="1:7" x14ac:dyDescent="0.2">
      <c r="A31" s="33" t="s">
        <v>109</v>
      </c>
      <c r="B31" s="34">
        <f>SUM(B32:B40)</f>
        <v>25002491.399999999</v>
      </c>
      <c r="C31" s="34">
        <f>SUM(C32:C40)</f>
        <v>30845005.68</v>
      </c>
      <c r="D31" s="34">
        <f>SUM(D32:D40)</f>
        <v>55847497.079999998</v>
      </c>
      <c r="E31" s="34">
        <f>SUM(E32:E40)</f>
        <v>5755027.3300000001</v>
      </c>
      <c r="F31" s="34">
        <f>SUM(F32:F40)</f>
        <v>4148293.29</v>
      </c>
      <c r="G31" s="34">
        <f t="shared" ref="G31:G40" si="5">D31-E31</f>
        <v>50092469.75</v>
      </c>
    </row>
    <row r="32" spans="1:7" x14ac:dyDescent="0.2">
      <c r="A32" s="35" t="s">
        <v>110</v>
      </c>
      <c r="B32" s="36">
        <v>6248167.1699999999</v>
      </c>
      <c r="C32" s="36">
        <v>-77063.160000000062</v>
      </c>
      <c r="D32" s="37">
        <f t="shared" ref="D32:D40" si="6">B32+C32</f>
        <v>6171104.0099999998</v>
      </c>
      <c r="E32" s="36">
        <v>1070684.48</v>
      </c>
      <c r="F32" s="36">
        <v>915393.58</v>
      </c>
      <c r="G32" s="37">
        <f t="shared" si="5"/>
        <v>5100419.5299999993</v>
      </c>
    </row>
    <row r="33" spans="1:7" x14ac:dyDescent="0.2">
      <c r="A33" s="35" t="s">
        <v>111</v>
      </c>
      <c r="B33" s="36">
        <v>4335514.8199999994</v>
      </c>
      <c r="C33" s="36">
        <v>111917.33999999997</v>
      </c>
      <c r="D33" s="37">
        <f t="shared" si="6"/>
        <v>4447432.1599999992</v>
      </c>
      <c r="E33" s="36">
        <v>380311.63999999996</v>
      </c>
      <c r="F33" s="36">
        <v>300086.99</v>
      </c>
      <c r="G33" s="37">
        <f t="shared" si="5"/>
        <v>4067120.5199999991</v>
      </c>
    </row>
    <row r="34" spans="1:7" x14ac:dyDescent="0.2">
      <c r="A34" s="35" t="s">
        <v>112</v>
      </c>
      <c r="B34" s="36">
        <v>0</v>
      </c>
      <c r="C34" s="36">
        <v>0</v>
      </c>
      <c r="D34" s="37">
        <f t="shared" si="6"/>
        <v>0</v>
      </c>
      <c r="E34" s="36">
        <v>0</v>
      </c>
      <c r="F34" s="36">
        <v>0</v>
      </c>
      <c r="G34" s="37">
        <f t="shared" si="5"/>
        <v>0</v>
      </c>
    </row>
    <row r="35" spans="1:7" x14ac:dyDescent="0.2">
      <c r="A35" s="35" t="s">
        <v>113</v>
      </c>
      <c r="B35" s="36">
        <v>0</v>
      </c>
      <c r="C35" s="36">
        <v>0</v>
      </c>
      <c r="D35" s="37">
        <f t="shared" si="6"/>
        <v>0</v>
      </c>
      <c r="E35" s="36">
        <v>0</v>
      </c>
      <c r="F35" s="36">
        <v>0</v>
      </c>
      <c r="G35" s="37">
        <f t="shared" si="5"/>
        <v>0</v>
      </c>
    </row>
    <row r="36" spans="1:7" x14ac:dyDescent="0.2">
      <c r="A36" s="35" t="s">
        <v>114</v>
      </c>
      <c r="B36" s="36">
        <v>0</v>
      </c>
      <c r="C36" s="36">
        <v>0</v>
      </c>
      <c r="D36" s="37">
        <f t="shared" si="6"/>
        <v>0</v>
      </c>
      <c r="E36" s="36">
        <v>0</v>
      </c>
      <c r="F36" s="36">
        <v>0</v>
      </c>
      <c r="G36" s="37">
        <f t="shared" si="5"/>
        <v>0</v>
      </c>
    </row>
    <row r="37" spans="1:7" x14ac:dyDescent="0.2">
      <c r="A37" s="35" t="s">
        <v>115</v>
      </c>
      <c r="B37" s="36">
        <v>0</v>
      </c>
      <c r="C37" s="36">
        <v>0</v>
      </c>
      <c r="D37" s="37">
        <f t="shared" si="6"/>
        <v>0</v>
      </c>
      <c r="E37" s="36">
        <v>0</v>
      </c>
      <c r="F37" s="36">
        <v>0</v>
      </c>
      <c r="G37" s="37">
        <f t="shared" si="5"/>
        <v>0</v>
      </c>
    </row>
    <row r="38" spans="1:7" x14ac:dyDescent="0.2">
      <c r="A38" s="35" t="s">
        <v>116</v>
      </c>
      <c r="B38" s="36">
        <v>4251846.9000000004</v>
      </c>
      <c r="C38" s="36">
        <v>30796297.18</v>
      </c>
      <c r="D38" s="37">
        <f t="shared" si="6"/>
        <v>35048144.079999998</v>
      </c>
      <c r="E38" s="36">
        <v>1851190.87</v>
      </c>
      <c r="F38" s="36">
        <v>1544434.46</v>
      </c>
      <c r="G38" s="37">
        <f t="shared" si="5"/>
        <v>33196953.209999997</v>
      </c>
    </row>
    <row r="39" spans="1:7" x14ac:dyDescent="0.2">
      <c r="A39" s="35" t="s">
        <v>117</v>
      </c>
      <c r="B39" s="36">
        <v>0</v>
      </c>
      <c r="C39" s="36">
        <v>0</v>
      </c>
      <c r="D39" s="37">
        <f t="shared" si="6"/>
        <v>0</v>
      </c>
      <c r="E39" s="36">
        <v>0</v>
      </c>
      <c r="F39" s="36">
        <v>0</v>
      </c>
      <c r="G39" s="37">
        <f t="shared" si="5"/>
        <v>0</v>
      </c>
    </row>
    <row r="40" spans="1:7" x14ac:dyDescent="0.2">
      <c r="A40" s="35" t="s">
        <v>118</v>
      </c>
      <c r="B40" s="36">
        <v>10166962.510000002</v>
      </c>
      <c r="C40" s="36">
        <v>13854.319999999949</v>
      </c>
      <c r="D40" s="37">
        <f t="shared" si="6"/>
        <v>10180816.830000002</v>
      </c>
      <c r="E40" s="36">
        <v>2452840.3400000003</v>
      </c>
      <c r="F40" s="36">
        <v>1388378.26</v>
      </c>
      <c r="G40" s="37">
        <f t="shared" si="5"/>
        <v>7727976.4900000021</v>
      </c>
    </row>
    <row r="41" spans="1:7" x14ac:dyDescent="0.2">
      <c r="A41" s="38"/>
      <c r="B41" s="37"/>
      <c r="C41" s="37"/>
      <c r="D41" s="37"/>
      <c r="E41" s="37"/>
      <c r="F41" s="37"/>
      <c r="G41" s="37"/>
    </row>
    <row r="42" spans="1:7" x14ac:dyDescent="0.2">
      <c r="A42" s="33" t="s">
        <v>119</v>
      </c>
      <c r="B42" s="34">
        <f>SUM(B43:B46)</f>
        <v>0</v>
      </c>
      <c r="C42" s="34">
        <f>SUM(C43:C46)</f>
        <v>52596723.420000002</v>
      </c>
      <c r="D42" s="34">
        <f>SUM(D43:D46)</f>
        <v>52596723.420000002</v>
      </c>
      <c r="E42" s="34">
        <f>SUM(E43:E46)</f>
        <v>49920939.270000003</v>
      </c>
      <c r="F42" s="34">
        <f>SUM(F43:F46)</f>
        <v>34594027.419999994</v>
      </c>
      <c r="G42" s="34">
        <f>D42-E42</f>
        <v>2675784.1499999985</v>
      </c>
    </row>
    <row r="43" spans="1:7" x14ac:dyDescent="0.2">
      <c r="A43" s="35" t="s">
        <v>120</v>
      </c>
      <c r="B43" s="36">
        <v>0</v>
      </c>
      <c r="C43" s="36">
        <v>0</v>
      </c>
      <c r="D43" s="37">
        <f>B43+C43</f>
        <v>0</v>
      </c>
      <c r="E43" s="36">
        <v>0</v>
      </c>
      <c r="F43" s="36">
        <v>0</v>
      </c>
      <c r="G43" s="37">
        <f>D43-E43</f>
        <v>0</v>
      </c>
    </row>
    <row r="44" spans="1:7" x14ac:dyDescent="0.2">
      <c r="A44" s="39" t="s">
        <v>121</v>
      </c>
      <c r="B44" s="36">
        <v>0</v>
      </c>
      <c r="C44" s="36">
        <v>0</v>
      </c>
      <c r="D44" s="37">
        <f>B44+C44</f>
        <v>0</v>
      </c>
      <c r="E44" s="36">
        <v>0</v>
      </c>
      <c r="F44" s="36">
        <v>0</v>
      </c>
      <c r="G44" s="37">
        <f>D44-E44</f>
        <v>0</v>
      </c>
    </row>
    <row r="45" spans="1:7" x14ac:dyDescent="0.2">
      <c r="A45" s="35" t="s">
        <v>122</v>
      </c>
      <c r="B45" s="36">
        <v>0</v>
      </c>
      <c r="C45" s="36">
        <v>0</v>
      </c>
      <c r="D45" s="37">
        <f>B45+C45</f>
        <v>0</v>
      </c>
      <c r="E45" s="36">
        <v>0</v>
      </c>
      <c r="F45" s="36">
        <v>0</v>
      </c>
      <c r="G45" s="37">
        <f>D45-E45</f>
        <v>0</v>
      </c>
    </row>
    <row r="46" spans="1:7" x14ac:dyDescent="0.2">
      <c r="A46" s="35" t="s">
        <v>123</v>
      </c>
      <c r="B46" s="36">
        <v>0</v>
      </c>
      <c r="C46" s="36">
        <v>52596723.420000002</v>
      </c>
      <c r="D46" s="37">
        <f t="shared" ref="D46" si="7">B46+C46</f>
        <v>52596723.420000002</v>
      </c>
      <c r="E46" s="36">
        <v>49920939.270000003</v>
      </c>
      <c r="F46" s="36">
        <v>34594027.419999994</v>
      </c>
      <c r="G46" s="37">
        <f>D46-E46</f>
        <v>2675784.1499999985</v>
      </c>
    </row>
    <row r="47" spans="1:7" x14ac:dyDescent="0.2">
      <c r="A47" s="38"/>
      <c r="B47" s="37"/>
      <c r="C47" s="37"/>
      <c r="D47" s="37"/>
      <c r="E47" s="37"/>
      <c r="F47" s="37"/>
      <c r="G47" s="37"/>
    </row>
    <row r="48" spans="1:7" x14ac:dyDescent="0.2">
      <c r="A48" s="33" t="s">
        <v>124</v>
      </c>
      <c r="B48" s="34">
        <f>B49+B59+B68+B79</f>
        <v>140318372</v>
      </c>
      <c r="C48" s="34">
        <f>C49+C59+C68+C79</f>
        <v>75170621.879999995</v>
      </c>
      <c r="D48" s="34">
        <f>D49+D59+D68+D79</f>
        <v>215488993.88000003</v>
      </c>
      <c r="E48" s="34">
        <f>E49+E59+E68+E79</f>
        <v>53554082.38000001</v>
      </c>
      <c r="F48" s="34">
        <f>F49+F59+F68+F79</f>
        <v>53554082.38000001</v>
      </c>
      <c r="G48" s="34">
        <f t="shared" ref="G48:G83" si="8">D48-E48</f>
        <v>161934911.5</v>
      </c>
    </row>
    <row r="49" spans="1:7" x14ac:dyDescent="0.2">
      <c r="A49" s="33" t="s">
        <v>92</v>
      </c>
      <c r="B49" s="34">
        <f>SUM(B50:B57)</f>
        <v>3526803.62</v>
      </c>
      <c r="C49" s="34">
        <f>SUM(C50:C57)</f>
        <v>14299057.720000001</v>
      </c>
      <c r="D49" s="34">
        <f>SUM(D50:D57)</f>
        <v>17825861.34</v>
      </c>
      <c r="E49" s="34">
        <f>SUM(E50:E57)</f>
        <v>11920108.960000001</v>
      </c>
      <c r="F49" s="34">
        <f>SUM(F50:F57)</f>
        <v>11920108.960000001</v>
      </c>
      <c r="G49" s="34">
        <f t="shared" si="8"/>
        <v>5905752.379999999</v>
      </c>
    </row>
    <row r="50" spans="1:7" x14ac:dyDescent="0.2">
      <c r="A50" s="35" t="s">
        <v>93</v>
      </c>
      <c r="B50" s="36">
        <v>0</v>
      </c>
      <c r="C50" s="36">
        <v>0</v>
      </c>
      <c r="D50" s="37">
        <f>B50+C50</f>
        <v>0</v>
      </c>
      <c r="E50" s="36">
        <v>0</v>
      </c>
      <c r="F50" s="36">
        <v>0</v>
      </c>
      <c r="G50" s="37">
        <f t="shared" si="8"/>
        <v>0</v>
      </c>
    </row>
    <row r="51" spans="1:7" x14ac:dyDescent="0.2">
      <c r="A51" s="35" t="s">
        <v>94</v>
      </c>
      <c r="B51" s="36">
        <v>0</v>
      </c>
      <c r="C51" s="36">
        <v>0</v>
      </c>
      <c r="D51" s="37">
        <f t="shared" ref="D51:D57" si="9">B51+C51</f>
        <v>0</v>
      </c>
      <c r="E51" s="36">
        <v>0</v>
      </c>
      <c r="F51" s="36">
        <v>0</v>
      </c>
      <c r="G51" s="37">
        <f t="shared" si="8"/>
        <v>0</v>
      </c>
    </row>
    <row r="52" spans="1:7" x14ac:dyDescent="0.2">
      <c r="A52" s="35" t="s">
        <v>95</v>
      </c>
      <c r="B52" s="36">
        <v>0</v>
      </c>
      <c r="C52" s="36">
        <v>0</v>
      </c>
      <c r="D52" s="37">
        <v>0</v>
      </c>
      <c r="E52" s="36">
        <v>0</v>
      </c>
      <c r="F52" s="36">
        <v>0</v>
      </c>
      <c r="G52" s="37">
        <f t="shared" si="8"/>
        <v>0</v>
      </c>
    </row>
    <row r="53" spans="1:7" x14ac:dyDescent="0.2">
      <c r="A53" s="35" t="s">
        <v>96</v>
      </c>
      <c r="B53" s="36">
        <v>0</v>
      </c>
      <c r="C53" s="36">
        <v>0</v>
      </c>
      <c r="D53" s="37">
        <f t="shared" si="9"/>
        <v>0</v>
      </c>
      <c r="E53" s="36">
        <v>0</v>
      </c>
      <c r="F53" s="36">
        <v>0</v>
      </c>
      <c r="G53" s="37">
        <f t="shared" si="8"/>
        <v>0</v>
      </c>
    </row>
    <row r="54" spans="1:7" x14ac:dyDescent="0.2">
      <c r="A54" s="35" t="s">
        <v>97</v>
      </c>
      <c r="B54" s="36">
        <v>0</v>
      </c>
      <c r="C54" s="36">
        <v>11600000</v>
      </c>
      <c r="D54" s="37">
        <f t="shared" si="9"/>
        <v>11600000</v>
      </c>
      <c r="E54" s="36">
        <v>11600000</v>
      </c>
      <c r="F54" s="36">
        <v>11600000</v>
      </c>
      <c r="G54" s="37">
        <f t="shared" si="8"/>
        <v>0</v>
      </c>
    </row>
    <row r="55" spans="1:7" x14ac:dyDescent="0.2">
      <c r="A55" s="35" t="s">
        <v>98</v>
      </c>
      <c r="B55" s="36">
        <v>0</v>
      </c>
      <c r="C55" s="36">
        <v>0</v>
      </c>
      <c r="D55" s="37">
        <f t="shared" si="9"/>
        <v>0</v>
      </c>
      <c r="E55" s="36">
        <v>0</v>
      </c>
      <c r="F55" s="36">
        <v>0</v>
      </c>
      <c r="G55" s="37">
        <f t="shared" si="8"/>
        <v>0</v>
      </c>
    </row>
    <row r="56" spans="1:7" x14ac:dyDescent="0.2">
      <c r="A56" s="35" t="s">
        <v>99</v>
      </c>
      <c r="B56" s="36">
        <v>3526803.62</v>
      </c>
      <c r="C56" s="36">
        <v>2699057.72</v>
      </c>
      <c r="D56" s="37">
        <f t="shared" si="9"/>
        <v>6225861.3399999999</v>
      </c>
      <c r="E56" s="36">
        <v>320108.95999999996</v>
      </c>
      <c r="F56" s="36">
        <v>320108.95999999996</v>
      </c>
      <c r="G56" s="37">
        <f t="shared" si="8"/>
        <v>5905752.3799999999</v>
      </c>
    </row>
    <row r="57" spans="1:7" x14ac:dyDescent="0.2">
      <c r="A57" s="35" t="s">
        <v>100</v>
      </c>
      <c r="B57" s="36">
        <v>0</v>
      </c>
      <c r="C57" s="36">
        <v>0</v>
      </c>
      <c r="D57" s="37">
        <f t="shared" si="9"/>
        <v>0</v>
      </c>
      <c r="E57" s="36">
        <v>0</v>
      </c>
      <c r="F57" s="36">
        <v>0</v>
      </c>
      <c r="G57" s="37">
        <f t="shared" si="8"/>
        <v>0</v>
      </c>
    </row>
    <row r="58" spans="1:7" x14ac:dyDescent="0.2">
      <c r="A58" s="38"/>
      <c r="B58" s="37"/>
      <c r="C58" s="37"/>
      <c r="D58" s="37"/>
      <c r="E58" s="37"/>
      <c r="F58" s="37"/>
      <c r="G58" s="37"/>
    </row>
    <row r="59" spans="1:7" x14ac:dyDescent="0.2">
      <c r="A59" s="33" t="s">
        <v>101</v>
      </c>
      <c r="B59" s="34">
        <f>SUM(B60:B66)</f>
        <v>120791568.38000001</v>
      </c>
      <c r="C59" s="34">
        <f>SUM(C60:C66)</f>
        <v>43307051.280000001</v>
      </c>
      <c r="D59" s="34">
        <f>SUM(D60:D66)</f>
        <v>164098619.66000003</v>
      </c>
      <c r="E59" s="34">
        <f>SUM(E60:E66)</f>
        <v>21031084.700000003</v>
      </c>
      <c r="F59" s="34">
        <f>SUM(F60:F66)</f>
        <v>21031084.700000003</v>
      </c>
      <c r="G59" s="34">
        <f t="shared" si="8"/>
        <v>143067534.96000004</v>
      </c>
    </row>
    <row r="60" spans="1:7" x14ac:dyDescent="0.2">
      <c r="A60" s="35" t="s">
        <v>102</v>
      </c>
      <c r="B60" s="36">
        <v>0</v>
      </c>
      <c r="C60" s="36">
        <v>0</v>
      </c>
      <c r="D60" s="37">
        <f>B60+C60</f>
        <v>0</v>
      </c>
      <c r="E60" s="36">
        <v>0</v>
      </c>
      <c r="F60" s="36">
        <v>0</v>
      </c>
      <c r="G60" s="37">
        <f t="shared" si="8"/>
        <v>0</v>
      </c>
    </row>
    <row r="61" spans="1:7" x14ac:dyDescent="0.2">
      <c r="A61" s="35" t="s">
        <v>103</v>
      </c>
      <c r="B61" s="36">
        <v>120791568.38000001</v>
      </c>
      <c r="C61" s="36">
        <v>43307051.280000001</v>
      </c>
      <c r="D61" s="37">
        <f t="shared" ref="D61:D66" si="10">B61+C61</f>
        <v>164098619.66000003</v>
      </c>
      <c r="E61" s="36">
        <v>21031084.700000003</v>
      </c>
      <c r="F61" s="36">
        <v>21031084.700000003</v>
      </c>
      <c r="G61" s="37">
        <f t="shared" si="8"/>
        <v>143067534.96000004</v>
      </c>
    </row>
    <row r="62" spans="1:7" x14ac:dyDescent="0.2">
      <c r="A62" s="35" t="s">
        <v>104</v>
      </c>
      <c r="B62" s="36">
        <v>0</v>
      </c>
      <c r="C62" s="36">
        <v>0</v>
      </c>
      <c r="D62" s="37">
        <f t="shared" si="10"/>
        <v>0</v>
      </c>
      <c r="E62" s="36">
        <v>0</v>
      </c>
      <c r="F62" s="36">
        <v>0</v>
      </c>
      <c r="G62" s="37">
        <f t="shared" si="8"/>
        <v>0</v>
      </c>
    </row>
    <row r="63" spans="1:7" x14ac:dyDescent="0.2">
      <c r="A63" s="35" t="s">
        <v>105</v>
      </c>
      <c r="B63" s="36">
        <v>0</v>
      </c>
      <c r="C63" s="36">
        <v>0</v>
      </c>
      <c r="D63" s="37">
        <v>0</v>
      </c>
      <c r="E63" s="36">
        <v>0</v>
      </c>
      <c r="F63" s="36">
        <v>0</v>
      </c>
      <c r="G63" s="37">
        <f t="shared" si="8"/>
        <v>0</v>
      </c>
    </row>
    <row r="64" spans="1:7" x14ac:dyDescent="0.2">
      <c r="A64" s="35" t="s">
        <v>106</v>
      </c>
      <c r="B64" s="36">
        <v>0</v>
      </c>
      <c r="C64" s="36">
        <v>0</v>
      </c>
      <c r="D64" s="37">
        <f t="shared" si="10"/>
        <v>0</v>
      </c>
      <c r="E64" s="36">
        <v>0</v>
      </c>
      <c r="F64" s="36">
        <v>0</v>
      </c>
      <c r="G64" s="37">
        <f t="shared" si="8"/>
        <v>0</v>
      </c>
    </row>
    <row r="65" spans="1:7" x14ac:dyDescent="0.2">
      <c r="A65" s="35" t="s">
        <v>107</v>
      </c>
      <c r="B65" s="36">
        <v>0</v>
      </c>
      <c r="C65" s="36">
        <v>0</v>
      </c>
      <c r="D65" s="37">
        <f t="shared" si="10"/>
        <v>0</v>
      </c>
      <c r="E65" s="36">
        <v>0</v>
      </c>
      <c r="F65" s="36">
        <v>0</v>
      </c>
      <c r="G65" s="37">
        <f t="shared" si="8"/>
        <v>0</v>
      </c>
    </row>
    <row r="66" spans="1:7" x14ac:dyDescent="0.2">
      <c r="A66" s="35" t="s">
        <v>108</v>
      </c>
      <c r="B66" s="36">
        <v>0</v>
      </c>
      <c r="C66" s="36">
        <v>0</v>
      </c>
      <c r="D66" s="37">
        <f t="shared" si="10"/>
        <v>0</v>
      </c>
      <c r="E66" s="36">
        <v>0</v>
      </c>
      <c r="F66" s="36">
        <v>0</v>
      </c>
      <c r="G66" s="37">
        <f t="shared" si="8"/>
        <v>0</v>
      </c>
    </row>
    <row r="67" spans="1:7" x14ac:dyDescent="0.2">
      <c r="A67" s="38"/>
      <c r="B67" s="37"/>
      <c r="C67" s="37"/>
      <c r="D67" s="37"/>
      <c r="E67" s="37"/>
      <c r="F67" s="37"/>
      <c r="G67" s="37"/>
    </row>
    <row r="68" spans="1:7" x14ac:dyDescent="0.2">
      <c r="A68" s="33" t="s">
        <v>109</v>
      </c>
      <c r="B68" s="34">
        <f>SUM(B69:B77)</f>
        <v>0</v>
      </c>
      <c r="C68" s="34">
        <f>SUM(C69:C77)</f>
        <v>1392002.48</v>
      </c>
      <c r="D68" s="34">
        <f>SUM(D69:D77)</f>
        <v>1392002.48</v>
      </c>
      <c r="E68" s="34">
        <f>SUM(E69:E77)</f>
        <v>1376421.09</v>
      </c>
      <c r="F68" s="34">
        <f>SUM(F69:F77)</f>
        <v>1376421.09</v>
      </c>
      <c r="G68" s="34">
        <f t="shared" si="8"/>
        <v>15581.389999999898</v>
      </c>
    </row>
    <row r="69" spans="1:7" x14ac:dyDescent="0.2">
      <c r="A69" s="35" t="s">
        <v>110</v>
      </c>
      <c r="B69" s="36">
        <v>0</v>
      </c>
      <c r="C69" s="36">
        <v>0</v>
      </c>
      <c r="D69" s="37">
        <f>B69+C69</f>
        <v>0</v>
      </c>
      <c r="E69" s="36">
        <v>0</v>
      </c>
      <c r="F69" s="36">
        <v>0</v>
      </c>
      <c r="G69" s="37">
        <f t="shared" si="8"/>
        <v>0</v>
      </c>
    </row>
    <row r="70" spans="1:7" x14ac:dyDescent="0.2">
      <c r="A70" s="35" t="s">
        <v>111</v>
      </c>
      <c r="B70" s="36">
        <v>0</v>
      </c>
      <c r="C70" s="36">
        <v>0</v>
      </c>
      <c r="D70" s="37">
        <f t="shared" ref="D70:D77" si="11">B70+C70</f>
        <v>0</v>
      </c>
      <c r="E70" s="36">
        <v>0</v>
      </c>
      <c r="F70" s="36">
        <v>0</v>
      </c>
      <c r="G70" s="37">
        <f t="shared" si="8"/>
        <v>0</v>
      </c>
    </row>
    <row r="71" spans="1:7" x14ac:dyDescent="0.2">
      <c r="A71" s="35" t="s">
        <v>112</v>
      </c>
      <c r="B71" s="36">
        <v>0</v>
      </c>
      <c r="C71" s="36">
        <v>0</v>
      </c>
      <c r="D71" s="37">
        <f t="shared" si="11"/>
        <v>0</v>
      </c>
      <c r="E71" s="36">
        <v>0</v>
      </c>
      <c r="F71" s="36">
        <v>0</v>
      </c>
      <c r="G71" s="37">
        <f t="shared" si="8"/>
        <v>0</v>
      </c>
    </row>
    <row r="72" spans="1:7" x14ac:dyDescent="0.2">
      <c r="A72" s="35" t="s">
        <v>113</v>
      </c>
      <c r="B72" s="36">
        <v>0</v>
      </c>
      <c r="C72" s="36">
        <v>0</v>
      </c>
      <c r="D72" s="37">
        <f t="shared" si="11"/>
        <v>0</v>
      </c>
      <c r="E72" s="36">
        <v>0</v>
      </c>
      <c r="F72" s="36">
        <v>0</v>
      </c>
      <c r="G72" s="37">
        <f t="shared" si="8"/>
        <v>0</v>
      </c>
    </row>
    <row r="73" spans="1:7" x14ac:dyDescent="0.2">
      <c r="A73" s="35" t="s">
        <v>114</v>
      </c>
      <c r="B73" s="36">
        <v>0</v>
      </c>
      <c r="C73" s="36">
        <v>0</v>
      </c>
      <c r="D73" s="37">
        <f t="shared" si="11"/>
        <v>0</v>
      </c>
      <c r="E73" s="36">
        <v>0</v>
      </c>
      <c r="F73" s="36">
        <v>0</v>
      </c>
      <c r="G73" s="37">
        <f t="shared" si="8"/>
        <v>0</v>
      </c>
    </row>
    <row r="74" spans="1:7" x14ac:dyDescent="0.2">
      <c r="A74" s="35" t="s">
        <v>115</v>
      </c>
      <c r="B74" s="36">
        <v>0</v>
      </c>
      <c r="C74" s="36">
        <v>0</v>
      </c>
      <c r="D74" s="37">
        <f t="shared" si="11"/>
        <v>0</v>
      </c>
      <c r="E74" s="36">
        <v>0</v>
      </c>
      <c r="F74" s="36">
        <v>0</v>
      </c>
      <c r="G74" s="37">
        <f t="shared" si="8"/>
        <v>0</v>
      </c>
    </row>
    <row r="75" spans="1:7" x14ac:dyDescent="0.2">
      <c r="A75" s="35" t="s">
        <v>116</v>
      </c>
      <c r="B75" s="36">
        <v>0</v>
      </c>
      <c r="C75" s="36">
        <v>1392002.48</v>
      </c>
      <c r="D75" s="37">
        <f t="shared" si="11"/>
        <v>1392002.48</v>
      </c>
      <c r="E75" s="36">
        <v>1376421.09</v>
      </c>
      <c r="F75" s="36">
        <v>1376421.09</v>
      </c>
      <c r="G75" s="37">
        <f t="shared" si="8"/>
        <v>15581.389999999898</v>
      </c>
    </row>
    <row r="76" spans="1:7" x14ac:dyDescent="0.2">
      <c r="A76" s="35" t="s">
        <v>117</v>
      </c>
      <c r="B76" s="36">
        <v>0</v>
      </c>
      <c r="C76" s="36">
        <v>0</v>
      </c>
      <c r="D76" s="37">
        <f t="shared" si="11"/>
        <v>0</v>
      </c>
      <c r="E76" s="36">
        <v>0</v>
      </c>
      <c r="F76" s="36">
        <v>0</v>
      </c>
      <c r="G76" s="37">
        <f t="shared" si="8"/>
        <v>0</v>
      </c>
    </row>
    <row r="77" spans="1:7" x14ac:dyDescent="0.2">
      <c r="A77" s="40" t="s">
        <v>118</v>
      </c>
      <c r="B77" s="41">
        <v>0</v>
      </c>
      <c r="C77" s="41">
        <v>0</v>
      </c>
      <c r="D77" s="42">
        <f t="shared" si="11"/>
        <v>0</v>
      </c>
      <c r="E77" s="41">
        <v>0</v>
      </c>
      <c r="F77" s="41">
        <v>0</v>
      </c>
      <c r="G77" s="42">
        <f t="shared" si="8"/>
        <v>0</v>
      </c>
    </row>
    <row r="78" spans="1:7" x14ac:dyDescent="0.2">
      <c r="A78" s="38"/>
      <c r="B78" s="37"/>
      <c r="C78" s="37"/>
      <c r="D78" s="37"/>
      <c r="E78" s="37"/>
      <c r="F78" s="37"/>
      <c r="G78" s="37"/>
    </row>
    <row r="79" spans="1:7" x14ac:dyDescent="0.2">
      <c r="A79" s="33" t="s">
        <v>119</v>
      </c>
      <c r="B79" s="34">
        <f>SUM(B80:B83)</f>
        <v>16000000</v>
      </c>
      <c r="C79" s="34">
        <f>SUM(C80:C83)</f>
        <v>16172510.4</v>
      </c>
      <c r="D79" s="34">
        <f>SUM(D80:D83)</f>
        <v>32172510.399999999</v>
      </c>
      <c r="E79" s="34">
        <f>SUM(E80:E83)</f>
        <v>19226467.629999999</v>
      </c>
      <c r="F79" s="34">
        <f>SUM(F80:F83)</f>
        <v>19226467.629999999</v>
      </c>
      <c r="G79" s="34">
        <f t="shared" si="8"/>
        <v>12946042.77</v>
      </c>
    </row>
    <row r="80" spans="1:7" x14ac:dyDescent="0.2">
      <c r="A80" s="35" t="s">
        <v>120</v>
      </c>
      <c r="B80" s="36">
        <v>16000000</v>
      </c>
      <c r="C80" s="36">
        <v>0</v>
      </c>
      <c r="D80" s="37">
        <f t="shared" ref="D80:D83" si="12">B80+C80</f>
        <v>16000000</v>
      </c>
      <c r="E80" s="36">
        <v>3053957.23</v>
      </c>
      <c r="F80" s="36">
        <v>3053957.23</v>
      </c>
      <c r="G80" s="37">
        <f>D80-E80</f>
        <v>12946042.77</v>
      </c>
    </row>
    <row r="81" spans="1:7" x14ac:dyDescent="0.2">
      <c r="A81" s="39" t="s">
        <v>121</v>
      </c>
      <c r="B81" s="36">
        <v>0</v>
      </c>
      <c r="C81" s="36">
        <v>0</v>
      </c>
      <c r="D81" s="37">
        <f t="shared" si="12"/>
        <v>0</v>
      </c>
      <c r="E81" s="36">
        <v>0</v>
      </c>
      <c r="F81" s="36">
        <v>0</v>
      </c>
      <c r="G81" s="37">
        <f t="shared" si="8"/>
        <v>0</v>
      </c>
    </row>
    <row r="82" spans="1:7" x14ac:dyDescent="0.2">
      <c r="A82" s="35" t="s">
        <v>122</v>
      </c>
      <c r="B82" s="36">
        <v>0</v>
      </c>
      <c r="C82" s="36">
        <v>0</v>
      </c>
      <c r="D82" s="37">
        <f t="shared" si="12"/>
        <v>0</v>
      </c>
      <c r="E82" s="36">
        <v>0</v>
      </c>
      <c r="F82" s="36">
        <v>0</v>
      </c>
      <c r="G82" s="37">
        <f t="shared" si="8"/>
        <v>0</v>
      </c>
    </row>
    <row r="83" spans="1:7" x14ac:dyDescent="0.2">
      <c r="A83" s="35" t="s">
        <v>123</v>
      </c>
      <c r="B83" s="36">
        <v>0</v>
      </c>
      <c r="C83" s="36">
        <v>16172510.4</v>
      </c>
      <c r="D83" s="37">
        <f t="shared" si="12"/>
        <v>16172510.4</v>
      </c>
      <c r="E83" s="36">
        <v>16172510.4</v>
      </c>
      <c r="F83" s="36">
        <v>16172510.4</v>
      </c>
      <c r="G83" s="37">
        <f t="shared" si="8"/>
        <v>0</v>
      </c>
    </row>
    <row r="84" spans="1:7" x14ac:dyDescent="0.2">
      <c r="A84" s="38"/>
      <c r="B84" s="37"/>
      <c r="C84" s="37"/>
      <c r="D84" s="37"/>
      <c r="E84" s="37"/>
      <c r="F84" s="37"/>
      <c r="G84" s="37"/>
    </row>
    <row r="85" spans="1:7" x14ac:dyDescent="0.2">
      <c r="A85" s="33" t="s">
        <v>86</v>
      </c>
      <c r="B85" s="34">
        <f t="shared" ref="B85:F85" si="13">B11+B48</f>
        <v>1410330210</v>
      </c>
      <c r="C85" s="34">
        <f t="shared" si="13"/>
        <v>353716722.949</v>
      </c>
      <c r="D85" s="34">
        <f t="shared" si="13"/>
        <v>1764046932.9489999</v>
      </c>
      <c r="E85" s="34">
        <f t="shared" si="13"/>
        <v>361806049.73000002</v>
      </c>
      <c r="F85" s="34">
        <f t="shared" si="13"/>
        <v>314770973.25999999</v>
      </c>
      <c r="G85" s="34">
        <f>G11+G48</f>
        <v>1402240883.2189999</v>
      </c>
    </row>
    <row r="86" spans="1:7" ht="13.5" thickBot="1" x14ac:dyDescent="0.25">
      <c r="A86" s="43"/>
      <c r="B86" s="44"/>
      <c r="C86" s="44"/>
      <c r="D86" s="44"/>
      <c r="E86" s="44"/>
      <c r="F86" s="44"/>
      <c r="G86" s="44"/>
    </row>
    <row r="87" spans="1:7" x14ac:dyDescent="0.2">
      <c r="A87" s="28" t="s">
        <v>188</v>
      </c>
    </row>
    <row r="88" spans="1:7" x14ac:dyDescent="0.2">
      <c r="A88" s="28" t="s">
        <v>187</v>
      </c>
    </row>
    <row r="184" spans="6:6" x14ac:dyDescent="0.2">
      <c r="F184" s="28" t="s">
        <v>189</v>
      </c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2" orientation="portrait" r:id="rId1"/>
  <rowBreaks count="1" manualBreakCount="1">
    <brk id="7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showGridLines="0" view="pageBreakPreview" topLeftCell="A4" zoomScale="96" zoomScaleNormal="100" zoomScaleSheetLayoutView="96" workbookViewId="0">
      <selection activeCell="C30" sqref="C30"/>
    </sheetView>
  </sheetViews>
  <sheetFormatPr baseColWidth="10" defaultColWidth="11" defaultRowHeight="12.75" x14ac:dyDescent="0.2"/>
  <cols>
    <col min="1" max="1" width="4.42578125" style="28" customWidth="1"/>
    <col min="2" max="2" width="56.42578125" style="28" customWidth="1"/>
    <col min="3" max="3" width="14" style="28" customWidth="1"/>
    <col min="4" max="4" width="13.28515625" style="28" customWidth="1"/>
    <col min="5" max="5" width="12.85546875" style="28" customWidth="1"/>
    <col min="6" max="6" width="13" style="28" customWidth="1"/>
    <col min="7" max="7" width="14.28515625" style="28" customWidth="1"/>
    <col min="8" max="8" width="13.5703125" style="28" customWidth="1"/>
    <col min="9" max="16384" width="11" style="28"/>
  </cols>
  <sheetData>
    <row r="1" spans="2:8" ht="13.5" thickBot="1" x14ac:dyDescent="0.25"/>
    <row r="2" spans="2:8" x14ac:dyDescent="0.2">
      <c r="B2" s="308" t="s">
        <v>88</v>
      </c>
      <c r="C2" s="309"/>
      <c r="D2" s="309"/>
      <c r="E2" s="309"/>
      <c r="F2" s="309"/>
      <c r="G2" s="309"/>
      <c r="H2" s="310"/>
    </row>
    <row r="3" spans="2:8" x14ac:dyDescent="0.2">
      <c r="B3" s="318" t="s">
        <v>0</v>
      </c>
      <c r="C3" s="319"/>
      <c r="D3" s="319"/>
      <c r="E3" s="319"/>
      <c r="F3" s="319"/>
      <c r="G3" s="319"/>
      <c r="H3" s="320"/>
    </row>
    <row r="4" spans="2:8" x14ac:dyDescent="0.2">
      <c r="B4" s="318" t="s">
        <v>125</v>
      </c>
      <c r="C4" s="319"/>
      <c r="D4" s="319"/>
      <c r="E4" s="319"/>
      <c r="F4" s="319"/>
      <c r="G4" s="319"/>
      <c r="H4" s="320"/>
    </row>
    <row r="5" spans="2:8" x14ac:dyDescent="0.2">
      <c r="B5" s="318" t="s">
        <v>87</v>
      </c>
      <c r="C5" s="319"/>
      <c r="D5" s="319"/>
      <c r="E5" s="319"/>
      <c r="F5" s="319"/>
      <c r="G5" s="319"/>
      <c r="H5" s="320"/>
    </row>
    <row r="6" spans="2:8" ht="13.5" thickBot="1" x14ac:dyDescent="0.25">
      <c r="B6" s="311" t="s">
        <v>2</v>
      </c>
      <c r="C6" s="312"/>
      <c r="D6" s="312"/>
      <c r="E6" s="312"/>
      <c r="F6" s="312"/>
      <c r="G6" s="312"/>
      <c r="H6" s="313"/>
    </row>
    <row r="7" spans="2:8" ht="13.5" thickBot="1" x14ac:dyDescent="0.25">
      <c r="B7" s="295" t="s">
        <v>3</v>
      </c>
      <c r="C7" s="315" t="s">
        <v>4</v>
      </c>
      <c r="D7" s="316"/>
      <c r="E7" s="316"/>
      <c r="F7" s="316"/>
      <c r="G7" s="317"/>
      <c r="H7" s="295" t="s">
        <v>5</v>
      </c>
    </row>
    <row r="8" spans="2:8" ht="26.25" thickBot="1" x14ac:dyDescent="0.25">
      <c r="B8" s="296"/>
      <c r="C8" s="29" t="s">
        <v>6</v>
      </c>
      <c r="D8" s="29" t="s">
        <v>126</v>
      </c>
      <c r="E8" s="29" t="s">
        <v>127</v>
      </c>
      <c r="F8" s="29" t="s">
        <v>9</v>
      </c>
      <c r="G8" s="29" t="s">
        <v>90</v>
      </c>
      <c r="H8" s="296"/>
    </row>
    <row r="9" spans="2:8" x14ac:dyDescent="0.2">
      <c r="B9" s="45" t="s">
        <v>128</v>
      </c>
      <c r="C9" s="46">
        <f t="shared" ref="C9:H9" si="0">SUM(C10:C11)</f>
        <v>1270011838.0000007</v>
      </c>
      <c r="D9" s="46">
        <f t="shared" si="0"/>
        <v>278546101.06900054</v>
      </c>
      <c r="E9" s="46">
        <f t="shared" si="0"/>
        <v>1548557939.0690012</v>
      </c>
      <c r="F9" s="46">
        <f t="shared" si="0"/>
        <v>308251967.35000002</v>
      </c>
      <c r="G9" s="46">
        <f t="shared" si="0"/>
        <v>261216890.87999991</v>
      </c>
      <c r="H9" s="46">
        <f t="shared" si="0"/>
        <v>1240305971.7190011</v>
      </c>
    </row>
    <row r="10" spans="2:8" x14ac:dyDescent="0.2">
      <c r="B10" s="47" t="s">
        <v>129</v>
      </c>
      <c r="C10" s="48">
        <v>1226493859.8900008</v>
      </c>
      <c r="D10" s="48">
        <v>277676101.06900054</v>
      </c>
      <c r="E10" s="48">
        <f t="shared" ref="E10:E11" si="1">C10+D10</f>
        <v>1504169960.9590013</v>
      </c>
      <c r="F10" s="48">
        <v>297821967.35000002</v>
      </c>
      <c r="G10" s="48">
        <v>250786890.87999991</v>
      </c>
      <c r="H10" s="12">
        <f t="shared" ref="H10:H11" si="2">E10-F10</f>
        <v>1206347993.6090012</v>
      </c>
    </row>
    <row r="11" spans="2:8" x14ac:dyDescent="0.2">
      <c r="B11" s="47" t="s">
        <v>130</v>
      </c>
      <c r="C11" s="49">
        <v>43517978.109999999</v>
      </c>
      <c r="D11" s="49">
        <v>870000</v>
      </c>
      <c r="E11" s="48">
        <f t="shared" si="1"/>
        <v>44387978.109999999</v>
      </c>
      <c r="F11" s="49">
        <v>10430000</v>
      </c>
      <c r="G11" s="49">
        <v>10430000</v>
      </c>
      <c r="H11" s="12">
        <f t="shared" si="2"/>
        <v>33957978.109999999</v>
      </c>
    </row>
    <row r="12" spans="2:8" x14ac:dyDescent="0.2">
      <c r="B12" s="50"/>
      <c r="C12" s="49"/>
      <c r="D12" s="49"/>
      <c r="E12" s="49"/>
      <c r="F12" s="49"/>
      <c r="G12" s="49"/>
      <c r="H12" s="49"/>
    </row>
    <row r="13" spans="2:8" x14ac:dyDescent="0.2">
      <c r="B13" s="51" t="s">
        <v>131</v>
      </c>
      <c r="C13" s="52">
        <f t="shared" ref="C13:H13" si="3">SUM(C14:C15)</f>
        <v>140318372</v>
      </c>
      <c r="D13" s="52">
        <f t="shared" si="3"/>
        <v>75170621.879999995</v>
      </c>
      <c r="E13" s="52">
        <f t="shared" si="3"/>
        <v>215488993.88</v>
      </c>
      <c r="F13" s="52">
        <f t="shared" si="3"/>
        <v>53554082.379999995</v>
      </c>
      <c r="G13" s="52">
        <f t="shared" si="3"/>
        <v>53554082.379999995</v>
      </c>
      <c r="H13" s="52">
        <f t="shared" si="3"/>
        <v>161934911.5</v>
      </c>
    </row>
    <row r="14" spans="2:8" x14ac:dyDescent="0.2">
      <c r="B14" s="47" t="s">
        <v>129</v>
      </c>
      <c r="C14" s="48">
        <v>140318372</v>
      </c>
      <c r="D14" s="48">
        <v>75170621.879999995</v>
      </c>
      <c r="E14" s="48">
        <f>C14+D14</f>
        <v>215488993.88</v>
      </c>
      <c r="F14" s="48">
        <v>53554082.379999995</v>
      </c>
      <c r="G14" s="48">
        <v>53554082.379999995</v>
      </c>
      <c r="H14" s="12">
        <f>E14-F14</f>
        <v>161934911.5</v>
      </c>
    </row>
    <row r="15" spans="2:8" x14ac:dyDescent="0.2">
      <c r="B15" s="47" t="s">
        <v>130</v>
      </c>
      <c r="C15" s="48">
        <v>0</v>
      </c>
      <c r="D15" s="48">
        <v>0</v>
      </c>
      <c r="E15" s="48">
        <f>C15+D15</f>
        <v>0</v>
      </c>
      <c r="F15" s="48">
        <v>0</v>
      </c>
      <c r="G15" s="48">
        <v>0</v>
      </c>
      <c r="H15" s="12">
        <f>E15-F15</f>
        <v>0</v>
      </c>
    </row>
    <row r="16" spans="2:8" x14ac:dyDescent="0.2">
      <c r="B16" s="50"/>
      <c r="C16" s="49"/>
      <c r="D16" s="49"/>
      <c r="E16" s="49"/>
      <c r="F16" s="49"/>
      <c r="G16" s="49"/>
      <c r="H16" s="12"/>
    </row>
    <row r="17" spans="2:8" x14ac:dyDescent="0.2">
      <c r="B17" s="45" t="s">
        <v>86</v>
      </c>
      <c r="C17" s="53">
        <f t="shared" ref="C17:H17" si="4">C9+C13</f>
        <v>1410330210.0000007</v>
      </c>
      <c r="D17" s="53">
        <f t="shared" si="4"/>
        <v>353716722.94900054</v>
      </c>
      <c r="E17" s="53">
        <f t="shared" si="4"/>
        <v>1764046932.9490013</v>
      </c>
      <c r="F17" s="53">
        <f t="shared" si="4"/>
        <v>361806049.73000002</v>
      </c>
      <c r="G17" s="53">
        <f t="shared" si="4"/>
        <v>314770973.25999987</v>
      </c>
      <c r="H17" s="53">
        <f t="shared" si="4"/>
        <v>1402240883.2190011</v>
      </c>
    </row>
    <row r="18" spans="2:8" ht="13.5" thickBot="1" x14ac:dyDescent="0.25">
      <c r="B18" s="54"/>
      <c r="C18" s="55"/>
      <c r="D18" s="55"/>
      <c r="E18" s="55"/>
      <c r="F18" s="55"/>
      <c r="G18" s="55"/>
      <c r="H18" s="55"/>
    </row>
    <row r="19" spans="2:8" x14ac:dyDescent="0.2">
      <c r="B19" s="28" t="s">
        <v>188</v>
      </c>
    </row>
    <row r="20" spans="2:8" x14ac:dyDescent="0.2">
      <c r="B20" s="28" t="s">
        <v>187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view="pageBreakPreview" zoomScale="80" zoomScaleNormal="100" zoomScaleSheetLayoutView="80" workbookViewId="0">
      <selection activeCell="F184" sqref="F184"/>
    </sheetView>
  </sheetViews>
  <sheetFormatPr baseColWidth="10" defaultRowHeight="15" x14ac:dyDescent="0.25"/>
  <cols>
    <col min="1" max="1" width="42.85546875" customWidth="1"/>
    <col min="2" max="2" width="15.7109375" customWidth="1"/>
    <col min="3" max="3" width="15" customWidth="1"/>
    <col min="4" max="4" width="13.28515625" customWidth="1"/>
    <col min="5" max="5" width="13.7109375" customWidth="1"/>
    <col min="6" max="6" width="13.28515625" customWidth="1"/>
    <col min="7" max="7" width="14.28515625" customWidth="1"/>
  </cols>
  <sheetData>
    <row r="1" spans="1:7" x14ac:dyDescent="0.25">
      <c r="A1" s="284" t="s">
        <v>132</v>
      </c>
      <c r="B1" s="285"/>
      <c r="C1" s="285"/>
      <c r="D1" s="285"/>
      <c r="E1" s="285"/>
      <c r="F1" s="285"/>
      <c r="G1" s="299"/>
    </row>
    <row r="2" spans="1:7" x14ac:dyDescent="0.25">
      <c r="A2" s="287" t="s">
        <v>0</v>
      </c>
      <c r="B2" s="288"/>
      <c r="C2" s="288"/>
      <c r="D2" s="288"/>
      <c r="E2" s="288"/>
      <c r="F2" s="288"/>
      <c r="G2" s="300"/>
    </row>
    <row r="3" spans="1:7" x14ac:dyDescent="0.25">
      <c r="A3" s="287" t="s">
        <v>133</v>
      </c>
      <c r="B3" s="288"/>
      <c r="C3" s="288"/>
      <c r="D3" s="288"/>
      <c r="E3" s="288"/>
      <c r="F3" s="288"/>
      <c r="G3" s="300"/>
    </row>
    <row r="4" spans="1:7" x14ac:dyDescent="0.25">
      <c r="A4" s="287" t="s">
        <v>87</v>
      </c>
      <c r="B4" s="288"/>
      <c r="C4" s="288"/>
      <c r="D4" s="288"/>
      <c r="E4" s="288"/>
      <c r="F4" s="288"/>
      <c r="G4" s="300"/>
    </row>
    <row r="5" spans="1:7" ht="15.75" thickBot="1" x14ac:dyDescent="0.3">
      <c r="A5" s="290" t="s">
        <v>2</v>
      </c>
      <c r="B5" s="291"/>
      <c r="C5" s="291"/>
      <c r="D5" s="291"/>
      <c r="E5" s="291"/>
      <c r="F5" s="291"/>
      <c r="G5" s="301"/>
    </row>
    <row r="6" spans="1:7" ht="15.75" thickBot="1" x14ac:dyDescent="0.3">
      <c r="A6" s="305" t="s">
        <v>3</v>
      </c>
      <c r="B6" s="315" t="s">
        <v>4</v>
      </c>
      <c r="C6" s="316"/>
      <c r="D6" s="316"/>
      <c r="E6" s="316"/>
      <c r="F6" s="317"/>
      <c r="G6" s="295" t="s">
        <v>5</v>
      </c>
    </row>
    <row r="7" spans="1:7" ht="26.25" thickBot="1" x14ac:dyDescent="0.3">
      <c r="A7" s="307"/>
      <c r="B7" s="1" t="s">
        <v>6</v>
      </c>
      <c r="C7" s="1" t="s">
        <v>7</v>
      </c>
      <c r="D7" s="1" t="s">
        <v>8</v>
      </c>
      <c r="E7" s="1" t="s">
        <v>134</v>
      </c>
      <c r="F7" s="1" t="s">
        <v>90</v>
      </c>
      <c r="G7" s="296"/>
    </row>
    <row r="8" spans="1:7" x14ac:dyDescent="0.25">
      <c r="A8" s="56" t="s">
        <v>135</v>
      </c>
      <c r="B8" s="52">
        <f>B9+B10+B11+B14+B15+B18</f>
        <v>541395820.06000054</v>
      </c>
      <c r="C8" s="52">
        <f>C9+C10+C11+C14+C15+C18</f>
        <v>2.7939677238464355E-9</v>
      </c>
      <c r="D8" s="52">
        <f>D9+D10+D11+D14+D15+D18</f>
        <v>541395820.06000054</v>
      </c>
      <c r="E8" s="52">
        <f>E9+E10+E11+E14+E15+E18</f>
        <v>129020143.33000001</v>
      </c>
      <c r="F8" s="52">
        <f>F9+F10+F11+F14+F15+F18</f>
        <v>107975074.10999998</v>
      </c>
      <c r="G8" s="53">
        <f>D8-E8</f>
        <v>412375676.7300005</v>
      </c>
    </row>
    <row r="9" spans="1:7" x14ac:dyDescent="0.25">
      <c r="A9" s="26" t="s">
        <v>136</v>
      </c>
      <c r="B9" s="57">
        <v>321194241.45000064</v>
      </c>
      <c r="C9" s="58">
        <v>6105597.9500000039</v>
      </c>
      <c r="D9" s="49">
        <f>B9+C9</f>
        <v>327299839.40000063</v>
      </c>
      <c r="E9" s="58">
        <v>83536005.5</v>
      </c>
      <c r="F9" s="58">
        <v>69826600.619999975</v>
      </c>
      <c r="G9" s="49">
        <f t="shared" ref="G9:G30" si="0">D9-E9</f>
        <v>243763833.90000063</v>
      </c>
    </row>
    <row r="10" spans="1:7" x14ac:dyDescent="0.25">
      <c r="A10" s="26" t="s">
        <v>137</v>
      </c>
      <c r="B10" s="57">
        <v>0</v>
      </c>
      <c r="C10" s="58">
        <v>0</v>
      </c>
      <c r="D10" s="49">
        <f t="shared" ref="D10:D12" si="1">B10+C10</f>
        <v>0</v>
      </c>
      <c r="E10" s="58">
        <v>0</v>
      </c>
      <c r="F10" s="58">
        <v>0</v>
      </c>
      <c r="G10" s="49">
        <f t="shared" si="0"/>
        <v>0</v>
      </c>
    </row>
    <row r="11" spans="1:7" x14ac:dyDescent="0.25">
      <c r="A11" s="26" t="s">
        <v>138</v>
      </c>
      <c r="B11" s="48">
        <f>SUM(B12:B13)</f>
        <v>0</v>
      </c>
      <c r="C11" s="48">
        <f>SUM(C12:C13)</f>
        <v>0</v>
      </c>
      <c r="D11" s="49">
        <f t="shared" si="1"/>
        <v>0</v>
      </c>
      <c r="E11" s="48">
        <f>SUM(E12:E13)</f>
        <v>0</v>
      </c>
      <c r="F11" s="48">
        <f>SUM(F12:F13)</f>
        <v>0</v>
      </c>
      <c r="G11" s="49">
        <f t="shared" si="0"/>
        <v>0</v>
      </c>
    </row>
    <row r="12" spans="1:7" x14ac:dyDescent="0.25">
      <c r="A12" s="59" t="s">
        <v>139</v>
      </c>
      <c r="B12" s="57">
        <v>0</v>
      </c>
      <c r="C12" s="58">
        <v>0</v>
      </c>
      <c r="D12" s="49">
        <f t="shared" si="1"/>
        <v>0</v>
      </c>
      <c r="E12" s="58">
        <v>0</v>
      </c>
      <c r="F12" s="58">
        <v>0</v>
      </c>
      <c r="G12" s="49">
        <f t="shared" si="0"/>
        <v>0</v>
      </c>
    </row>
    <row r="13" spans="1:7" x14ac:dyDescent="0.25">
      <c r="A13" s="59" t="s">
        <v>140</v>
      </c>
      <c r="B13" s="57">
        <v>0</v>
      </c>
      <c r="C13" s="58">
        <v>0</v>
      </c>
      <c r="D13" s="49">
        <f>B13+C13</f>
        <v>0</v>
      </c>
      <c r="E13" s="58">
        <v>0</v>
      </c>
      <c r="F13" s="58">
        <v>0</v>
      </c>
      <c r="G13" s="49">
        <f t="shared" si="0"/>
        <v>0</v>
      </c>
    </row>
    <row r="14" spans="1:7" x14ac:dyDescent="0.25">
      <c r="A14" s="26" t="s">
        <v>141</v>
      </c>
      <c r="B14" s="57">
        <v>218201578.60999992</v>
      </c>
      <c r="C14" s="58">
        <v>-6105597.9500000011</v>
      </c>
      <c r="D14" s="49">
        <f t="shared" ref="D14:D18" si="2">B14+C14</f>
        <v>212095980.65999994</v>
      </c>
      <c r="E14" s="58">
        <v>45216478.920000017</v>
      </c>
      <c r="F14" s="58">
        <v>37880814.580000006</v>
      </c>
      <c r="G14" s="49">
        <f t="shared" si="0"/>
        <v>166879501.73999992</v>
      </c>
    </row>
    <row r="15" spans="1:7" ht="25.5" x14ac:dyDescent="0.25">
      <c r="A15" s="26" t="s">
        <v>142</v>
      </c>
      <c r="B15" s="48">
        <f>B16+B17</f>
        <v>0</v>
      </c>
      <c r="C15" s="48">
        <f>C16+C17</f>
        <v>0</v>
      </c>
      <c r="D15" s="49">
        <f t="shared" si="2"/>
        <v>0</v>
      </c>
      <c r="E15" s="48">
        <f>E16+E17</f>
        <v>0</v>
      </c>
      <c r="F15" s="48">
        <f>F16+F17</f>
        <v>0</v>
      </c>
      <c r="G15" s="49">
        <f t="shared" si="0"/>
        <v>0</v>
      </c>
    </row>
    <row r="16" spans="1:7" x14ac:dyDescent="0.25">
      <c r="A16" s="59" t="s">
        <v>143</v>
      </c>
      <c r="B16" s="57">
        <v>0</v>
      </c>
      <c r="C16" s="58">
        <v>0</v>
      </c>
      <c r="D16" s="49">
        <f t="shared" si="2"/>
        <v>0</v>
      </c>
      <c r="E16" s="58">
        <v>0</v>
      </c>
      <c r="F16" s="58">
        <v>0</v>
      </c>
      <c r="G16" s="49">
        <f t="shared" si="0"/>
        <v>0</v>
      </c>
    </row>
    <row r="17" spans="1:7" x14ac:dyDescent="0.25">
      <c r="A17" s="59" t="s">
        <v>144</v>
      </c>
      <c r="B17" s="57">
        <v>0</v>
      </c>
      <c r="C17" s="58">
        <v>0</v>
      </c>
      <c r="D17" s="49">
        <f t="shared" si="2"/>
        <v>0</v>
      </c>
      <c r="E17" s="58">
        <v>0</v>
      </c>
      <c r="F17" s="58">
        <v>0</v>
      </c>
      <c r="G17" s="49">
        <f t="shared" si="0"/>
        <v>0</v>
      </c>
    </row>
    <row r="18" spans="1:7" x14ac:dyDescent="0.25">
      <c r="A18" s="26" t="s">
        <v>145</v>
      </c>
      <c r="B18" s="57">
        <v>2000000</v>
      </c>
      <c r="C18" s="58">
        <v>0</v>
      </c>
      <c r="D18" s="49">
        <f t="shared" si="2"/>
        <v>2000000</v>
      </c>
      <c r="E18" s="58">
        <v>267658.91000000003</v>
      </c>
      <c r="F18" s="58">
        <v>267658.91000000003</v>
      </c>
      <c r="G18" s="49">
        <f t="shared" si="0"/>
        <v>1732341.0899999999</v>
      </c>
    </row>
    <row r="19" spans="1:7" x14ac:dyDescent="0.25">
      <c r="A19" s="60"/>
      <c r="B19" s="61"/>
      <c r="C19" s="62"/>
      <c r="D19" s="62"/>
      <c r="E19" s="62"/>
      <c r="F19" s="62"/>
      <c r="G19" s="63"/>
    </row>
    <row r="20" spans="1:7" x14ac:dyDescent="0.25">
      <c r="A20" s="56" t="s">
        <v>146</v>
      </c>
      <c r="B20" s="52">
        <f>B21+B22+B23+B26+B27+B30</f>
        <v>0</v>
      </c>
      <c r="C20" s="52">
        <f>C21+C22+C23+C26+C27+C30</f>
        <v>0</v>
      </c>
      <c r="D20" s="52">
        <f>D21+D22+D23+D26+D27+D30</f>
        <v>0</v>
      </c>
      <c r="E20" s="52">
        <f>E21+E22+E23+E26+E27+E30</f>
        <v>0</v>
      </c>
      <c r="F20" s="52">
        <f>F21+F22+F23+F26+F27+F30</f>
        <v>0</v>
      </c>
      <c r="G20" s="53">
        <f t="shared" si="0"/>
        <v>0</v>
      </c>
    </row>
    <row r="21" spans="1:7" x14ac:dyDescent="0.25">
      <c r="A21" s="26" t="s">
        <v>136</v>
      </c>
      <c r="B21" s="57">
        <v>0</v>
      </c>
      <c r="C21" s="58">
        <v>0</v>
      </c>
      <c r="D21" s="49">
        <f t="shared" ref="D21:D30" si="3">B21+C21</f>
        <v>0</v>
      </c>
      <c r="E21" s="58">
        <v>0</v>
      </c>
      <c r="F21" s="58">
        <v>0</v>
      </c>
      <c r="G21" s="49">
        <f t="shared" si="0"/>
        <v>0</v>
      </c>
    </row>
    <row r="22" spans="1:7" x14ac:dyDescent="0.25">
      <c r="A22" s="26" t="s">
        <v>137</v>
      </c>
      <c r="B22" s="57">
        <v>0</v>
      </c>
      <c r="C22" s="58">
        <v>0</v>
      </c>
      <c r="D22" s="49">
        <f t="shared" si="3"/>
        <v>0</v>
      </c>
      <c r="E22" s="58">
        <v>0</v>
      </c>
      <c r="F22" s="58">
        <v>0</v>
      </c>
      <c r="G22" s="49">
        <f t="shared" si="0"/>
        <v>0</v>
      </c>
    </row>
    <row r="23" spans="1:7" x14ac:dyDescent="0.25">
      <c r="A23" s="26" t="s">
        <v>138</v>
      </c>
      <c r="B23" s="48">
        <f>SUM(B24:B25)</f>
        <v>0</v>
      </c>
      <c r="C23" s="48">
        <f>SUM(C24:C25)</f>
        <v>0</v>
      </c>
      <c r="D23" s="48">
        <f t="shared" si="3"/>
        <v>0</v>
      </c>
      <c r="E23" s="48">
        <f>SUM(E24:E25)</f>
        <v>0</v>
      </c>
      <c r="F23" s="48">
        <f>SUM(F24:F25)</f>
        <v>0</v>
      </c>
      <c r="G23" s="49">
        <f t="shared" si="0"/>
        <v>0</v>
      </c>
    </row>
    <row r="24" spans="1:7" x14ac:dyDescent="0.25">
      <c r="A24" s="59" t="s">
        <v>139</v>
      </c>
      <c r="B24" s="57">
        <v>0</v>
      </c>
      <c r="C24" s="58">
        <v>0</v>
      </c>
      <c r="D24" s="49">
        <f t="shared" si="3"/>
        <v>0</v>
      </c>
      <c r="E24" s="58">
        <v>0</v>
      </c>
      <c r="F24" s="58">
        <v>0</v>
      </c>
      <c r="G24" s="49">
        <f t="shared" si="0"/>
        <v>0</v>
      </c>
    </row>
    <row r="25" spans="1:7" x14ac:dyDescent="0.25">
      <c r="A25" s="59" t="s">
        <v>140</v>
      </c>
      <c r="B25" s="57">
        <v>0</v>
      </c>
      <c r="C25" s="58">
        <v>0</v>
      </c>
      <c r="D25" s="49">
        <f t="shared" si="3"/>
        <v>0</v>
      </c>
      <c r="E25" s="58">
        <v>0</v>
      </c>
      <c r="F25" s="58">
        <v>0</v>
      </c>
      <c r="G25" s="49">
        <f t="shared" si="0"/>
        <v>0</v>
      </c>
    </row>
    <row r="26" spans="1:7" x14ac:dyDescent="0.25">
      <c r="A26" s="26" t="s">
        <v>141</v>
      </c>
      <c r="B26" s="57"/>
      <c r="C26" s="58"/>
      <c r="D26" s="49">
        <f>B26+C26</f>
        <v>0</v>
      </c>
      <c r="E26" s="58"/>
      <c r="F26" s="58"/>
      <c r="G26" s="49">
        <f t="shared" si="0"/>
        <v>0</v>
      </c>
    </row>
    <row r="27" spans="1:7" ht="25.5" x14ac:dyDescent="0.25">
      <c r="A27" s="26" t="s">
        <v>142</v>
      </c>
      <c r="B27" s="48">
        <f>B28+B29</f>
        <v>0</v>
      </c>
      <c r="C27" s="48">
        <f>C28+C29</f>
        <v>0</v>
      </c>
      <c r="D27" s="48">
        <f>B27+C27</f>
        <v>0</v>
      </c>
      <c r="E27" s="48">
        <f>E28+E29</f>
        <v>0</v>
      </c>
      <c r="F27" s="48">
        <f>F28+F29</f>
        <v>0</v>
      </c>
      <c r="G27" s="49">
        <f t="shared" si="0"/>
        <v>0</v>
      </c>
    </row>
    <row r="28" spans="1:7" x14ac:dyDescent="0.25">
      <c r="A28" s="59" t="s">
        <v>143</v>
      </c>
      <c r="B28" s="57">
        <v>0</v>
      </c>
      <c r="C28" s="58">
        <v>0</v>
      </c>
      <c r="D28" s="49">
        <f t="shared" si="3"/>
        <v>0</v>
      </c>
      <c r="E28" s="58">
        <v>0</v>
      </c>
      <c r="F28" s="58">
        <v>0</v>
      </c>
      <c r="G28" s="49">
        <f t="shared" si="0"/>
        <v>0</v>
      </c>
    </row>
    <row r="29" spans="1:7" x14ac:dyDescent="0.25">
      <c r="A29" s="59" t="s">
        <v>144</v>
      </c>
      <c r="B29" s="57">
        <v>0</v>
      </c>
      <c r="C29" s="58">
        <v>0</v>
      </c>
      <c r="D29" s="49">
        <f t="shared" si="3"/>
        <v>0</v>
      </c>
      <c r="E29" s="58">
        <v>0</v>
      </c>
      <c r="F29" s="58">
        <v>0</v>
      </c>
      <c r="G29" s="49">
        <f t="shared" si="0"/>
        <v>0</v>
      </c>
    </row>
    <row r="30" spans="1:7" x14ac:dyDescent="0.25">
      <c r="A30" s="26" t="s">
        <v>145</v>
      </c>
      <c r="B30" s="57">
        <v>0</v>
      </c>
      <c r="C30" s="58">
        <v>0</v>
      </c>
      <c r="D30" s="49">
        <f t="shared" si="3"/>
        <v>0</v>
      </c>
      <c r="E30" s="58">
        <v>0</v>
      </c>
      <c r="F30" s="58">
        <v>0</v>
      </c>
      <c r="G30" s="49">
        <f t="shared" si="0"/>
        <v>0</v>
      </c>
    </row>
    <row r="31" spans="1:7" x14ac:dyDescent="0.25">
      <c r="A31" s="56" t="s">
        <v>147</v>
      </c>
      <c r="B31" s="52">
        <f t="shared" ref="B31:G31" si="4">B8+B20</f>
        <v>541395820.06000054</v>
      </c>
      <c r="C31" s="52">
        <f t="shared" si="4"/>
        <v>2.7939677238464355E-9</v>
      </c>
      <c r="D31" s="52">
        <f t="shared" si="4"/>
        <v>541395820.06000054</v>
      </c>
      <c r="E31" s="52">
        <f t="shared" si="4"/>
        <v>129020143.33000001</v>
      </c>
      <c r="F31" s="52">
        <f t="shared" si="4"/>
        <v>107975074.10999998</v>
      </c>
      <c r="G31" s="52">
        <f t="shared" si="4"/>
        <v>412375676.7300005</v>
      </c>
    </row>
    <row r="32" spans="1:7" ht="15.75" thickBot="1" x14ac:dyDescent="0.3">
      <c r="A32" s="64"/>
      <c r="B32" s="65"/>
      <c r="C32" s="66"/>
      <c r="D32" s="66"/>
      <c r="E32" s="66"/>
      <c r="F32" s="66"/>
      <c r="G32" s="66"/>
    </row>
    <row r="33" spans="1:7" ht="30" customHeight="1" x14ac:dyDescent="0.25">
      <c r="A33" s="321" t="s">
        <v>148</v>
      </c>
      <c r="B33" s="322"/>
      <c r="C33" s="322"/>
      <c r="D33" s="322"/>
      <c r="E33" s="322"/>
      <c r="F33" s="322"/>
      <c r="G33" s="322"/>
    </row>
  </sheetData>
  <mergeCells count="9">
    <mergeCell ref="A33:G33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F1_ESF</vt:lpstr>
      <vt:lpstr>F2_EADOP</vt:lpstr>
      <vt:lpstr>F3_IAODF</vt:lpstr>
      <vt:lpstr>BP</vt:lpstr>
      <vt:lpstr>COG</vt:lpstr>
      <vt:lpstr>FUNCIONAL</vt:lpstr>
      <vt:lpstr>ADMINISTRATIVO</vt:lpstr>
      <vt:lpstr>LDF - SP</vt:lpstr>
      <vt:lpstr>ADMINISTRATIVO!Área_de_impresión</vt:lpstr>
      <vt:lpstr>BP!Área_de_impresión</vt:lpstr>
      <vt:lpstr>COG!Área_de_impresión</vt:lpstr>
      <vt:lpstr>'F1_ESF'!Área_de_impresión</vt:lpstr>
      <vt:lpstr>'F3_IAODF'!Área_de_impresión</vt:lpstr>
      <vt:lpstr>FUNCIONAL!Área_de_impresión</vt:lpstr>
      <vt:lpstr>'LDF - SP'!Área_de_impresión</vt:lpstr>
      <vt:lpstr>BP!Títulos_a_imprimir</vt:lpstr>
      <vt:lpstr>COG!Títulos_a_imprimir</vt:lpstr>
      <vt:lpstr>FUNCIONAL!Títulos_a_imprimir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Palacios Ugalde</dc:creator>
  <cp:lastModifiedBy>Invitado Externo</cp:lastModifiedBy>
  <cp:lastPrinted>2020-05-01T02:05:35Z</cp:lastPrinted>
  <dcterms:created xsi:type="dcterms:W3CDTF">2019-10-10T16:21:12Z</dcterms:created>
  <dcterms:modified xsi:type="dcterms:W3CDTF">2020-08-05T19:49:10Z</dcterms:modified>
</cp:coreProperties>
</file>