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LDF\2020\2 TRIMESTRE 2020\"/>
    </mc:Choice>
  </mc:AlternateContent>
  <workbookProtection workbookAlgorithmName="SHA-512" workbookHashValue="Z9Xp8y5/B1xpTHRi6GDkqfwBYzAWbv3ATsxCt/0zj/OA+RgdQYEYPqRnNgvciRoDS7ypofRJ1Jh38MgKlRR1Yg==" workbookSaltValue="kofBTeMb872mHdxA0BuOqQ==" workbookSpinCount="100000" lockStructure="1"/>
  <bookViews>
    <workbookView xWindow="0" yWindow="0" windowWidth="20490" windowHeight="7050"/>
  </bookViews>
  <sheets>
    <sheet name="F1_ESF" sheetId="11" r:id="rId1"/>
    <sheet name="F2_IADPOP" sheetId="12" r:id="rId2"/>
    <sheet name="F3_IAODF" sheetId="13" r:id="rId3"/>
    <sheet name="BP" sheetId="6" r:id="rId4"/>
    <sheet name="COG" sheetId="7" r:id="rId5"/>
    <sheet name="FUNCIONAL" sheetId="8" r:id="rId6"/>
    <sheet name="ADMINISTRATIVO" sheetId="9" r:id="rId7"/>
    <sheet name="LDF - SP" sheetId="5" r:id="rId8"/>
  </sheets>
  <externalReferences>
    <externalReference r:id="rId9"/>
    <externalReference r:id="rId10"/>
  </externalReferences>
  <definedNames>
    <definedName name="_xlnm.Print_Area" localSheetId="6">ADMINISTRATIVO!$B$2:$H$20</definedName>
    <definedName name="_xlnm.Print_Area" localSheetId="3">BP!$B$2:$E$86</definedName>
    <definedName name="_xlnm.Print_Area" localSheetId="4">COG!$A$1:$H$162</definedName>
    <definedName name="_xlnm.Print_Area" localSheetId="0">F1_ESF!$C$2:$I$85</definedName>
    <definedName name="_xlnm.Print_Area" localSheetId="2">F3_IAODF!$B$2:$L$38</definedName>
    <definedName name="_xlnm.Print_Area" localSheetId="5">FUNCIONAL!$A$1:$G$88</definedName>
    <definedName name="_xlnm.Print_Area" localSheetId="7">'LDF - SP'!$A$1:$G$33</definedName>
    <definedName name="_xlnm.Print_Titles" localSheetId="3">BP!$2:$5</definedName>
    <definedName name="_xlnm.Print_Titles" localSheetId="4">COG!$1:$8</definedName>
    <definedName name="_xlnm.Print_Titles" localSheetId="5">FUNCIONAL!$2:$9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3" l="1"/>
  <c r="K24" i="13"/>
  <c r="K23" i="13"/>
  <c r="L23" i="13" s="1"/>
  <c r="H23" i="13"/>
  <c r="L22" i="13"/>
  <c r="K22" i="13"/>
  <c r="K21" i="13"/>
  <c r="L21" i="13" s="1"/>
  <c r="H21" i="13"/>
  <c r="K20" i="13"/>
  <c r="K19" i="13"/>
  <c r="L19" i="13" s="1"/>
  <c r="L18" i="13"/>
  <c r="K18" i="13"/>
  <c r="K17" i="13"/>
  <c r="K15" i="13" s="1"/>
  <c r="F17" i="13"/>
  <c r="L17" i="13" s="1"/>
  <c r="K16" i="13"/>
  <c r="L16" i="13" s="1"/>
  <c r="H16" i="13"/>
  <c r="H15" i="13" s="1"/>
  <c r="J15" i="13"/>
  <c r="I15" i="13"/>
  <c r="G15" i="13"/>
  <c r="L14" i="13"/>
  <c r="L13" i="13"/>
  <c r="L12" i="13"/>
  <c r="L11" i="13"/>
  <c r="L10" i="13"/>
  <c r="L9" i="13"/>
  <c r="K9" i="13"/>
  <c r="K27" i="13" s="1"/>
  <c r="J9" i="13"/>
  <c r="J27" i="13" s="1"/>
  <c r="I9" i="13"/>
  <c r="I27" i="13" s="1"/>
  <c r="H9" i="13"/>
  <c r="H27" i="13" s="1"/>
  <c r="G9" i="13"/>
  <c r="G27" i="13" s="1"/>
  <c r="F9" i="13"/>
  <c r="E9" i="13"/>
  <c r="D9" i="13"/>
  <c r="C9" i="13"/>
  <c r="G36" i="12"/>
  <c r="F36" i="12"/>
  <c r="E36" i="12"/>
  <c r="D36" i="12"/>
  <c r="C36" i="12"/>
  <c r="G29" i="12"/>
  <c r="G28" i="12"/>
  <c r="G27" i="12"/>
  <c r="G26" i="12" s="1"/>
  <c r="I26" i="12"/>
  <c r="H26" i="12"/>
  <c r="F26" i="12"/>
  <c r="E26" i="12"/>
  <c r="D26" i="12"/>
  <c r="C26" i="12"/>
  <c r="G24" i="12"/>
  <c r="G23" i="12"/>
  <c r="G22" i="12"/>
  <c r="G21" i="12" s="1"/>
  <c r="I21" i="12"/>
  <c r="H21" i="12"/>
  <c r="F21" i="12"/>
  <c r="E21" i="12"/>
  <c r="D21" i="12"/>
  <c r="C21" i="12"/>
  <c r="I13" i="12"/>
  <c r="H13" i="12"/>
  <c r="G13" i="12"/>
  <c r="F13" i="12"/>
  <c r="E13" i="12"/>
  <c r="D13" i="12"/>
  <c r="C13" i="12"/>
  <c r="I9" i="12"/>
  <c r="I8" i="12" s="1"/>
  <c r="I19" i="12" s="1"/>
  <c r="H9" i="12"/>
  <c r="G9" i="12"/>
  <c r="G8" i="12" s="1"/>
  <c r="G19" i="12" s="1"/>
  <c r="F9" i="12"/>
  <c r="F8" i="12" s="1"/>
  <c r="F19" i="12" s="1"/>
  <c r="E9" i="12"/>
  <c r="E8" i="12" s="1"/>
  <c r="E19" i="12" s="1"/>
  <c r="D9" i="12"/>
  <c r="C9" i="12"/>
  <c r="C8" i="12" s="1"/>
  <c r="C19" i="12" s="1"/>
  <c r="H8" i="12"/>
  <c r="H19" i="12" s="1"/>
  <c r="D8" i="12"/>
  <c r="D19" i="12" s="1"/>
  <c r="I75" i="11"/>
  <c r="H75" i="11"/>
  <c r="I68" i="11"/>
  <c r="H68" i="11"/>
  <c r="H79" i="11" s="1"/>
  <c r="I63" i="11"/>
  <c r="I79" i="11" s="1"/>
  <c r="H63" i="11"/>
  <c r="E60" i="11"/>
  <c r="D60" i="11"/>
  <c r="I57" i="11"/>
  <c r="H57" i="11"/>
  <c r="I42" i="11"/>
  <c r="H42" i="11"/>
  <c r="E41" i="11"/>
  <c r="D41" i="11"/>
  <c r="I38" i="11"/>
  <c r="H38" i="11"/>
  <c r="E38" i="11"/>
  <c r="D38" i="11"/>
  <c r="I31" i="11"/>
  <c r="H31" i="11"/>
  <c r="E31" i="11"/>
  <c r="D31" i="11"/>
  <c r="I27" i="11"/>
  <c r="H27" i="11"/>
  <c r="E25" i="11"/>
  <c r="D25" i="11"/>
  <c r="I23" i="11"/>
  <c r="H23" i="11"/>
  <c r="H47" i="11" s="1"/>
  <c r="H59" i="11" s="1"/>
  <c r="H81" i="11" s="1"/>
  <c r="I19" i="11"/>
  <c r="H19" i="11"/>
  <c r="E17" i="11"/>
  <c r="D17" i="11"/>
  <c r="I9" i="11"/>
  <c r="I47" i="11" s="1"/>
  <c r="I59" i="11" s="1"/>
  <c r="I81" i="11" s="1"/>
  <c r="H9" i="11"/>
  <c r="E9" i="11"/>
  <c r="E47" i="11" s="1"/>
  <c r="E62" i="11" s="1"/>
  <c r="D9" i="11"/>
  <c r="D47" i="11" s="1"/>
  <c r="D62" i="11" s="1"/>
  <c r="L15" i="13" l="1"/>
  <c r="L27" i="13" s="1"/>
  <c r="F15" i="13"/>
  <c r="F27" i="13" s="1"/>
  <c r="C54" i="6" l="1"/>
  <c r="D9" i="5"/>
  <c r="B8" i="5" l="1"/>
  <c r="C56" i="6" l="1"/>
  <c r="D14" i="6"/>
  <c r="C18" i="6"/>
  <c r="C22" i="6" l="1"/>
  <c r="C24" i="6" s="1"/>
  <c r="C26" i="6" s="1"/>
  <c r="C35" i="6" s="1"/>
  <c r="E82" i="7"/>
  <c r="E75" i="7" s="1"/>
  <c r="E57" i="7"/>
  <c r="D58" i="7"/>
  <c r="E58" i="7"/>
  <c r="F58" i="7"/>
  <c r="G58" i="7"/>
  <c r="D48" i="7"/>
  <c r="E48" i="7"/>
  <c r="F48" i="7"/>
  <c r="G48" i="7"/>
  <c r="D38" i="7"/>
  <c r="E38" i="7"/>
  <c r="F38" i="7"/>
  <c r="G38" i="7"/>
  <c r="D28" i="7"/>
  <c r="E28" i="7"/>
  <c r="F28" i="7"/>
  <c r="G28" i="7"/>
  <c r="D18" i="7"/>
  <c r="E18" i="7"/>
  <c r="F18" i="7"/>
  <c r="G18" i="7"/>
  <c r="D10" i="7"/>
  <c r="E10" i="7"/>
  <c r="F10" i="7"/>
  <c r="G10" i="7"/>
  <c r="F75" i="7"/>
  <c r="G75" i="7"/>
  <c r="D75" i="7"/>
  <c r="E59" i="7"/>
  <c r="C48" i="7"/>
  <c r="E132" i="7"/>
  <c r="E129" i="7"/>
  <c r="E125" i="7"/>
  <c r="D123" i="7"/>
  <c r="E124" i="7"/>
  <c r="E102" i="7"/>
  <c r="E101" i="7"/>
  <c r="E98" i="7"/>
  <c r="E94" i="7"/>
  <c r="H29" i="7"/>
  <c r="E13" i="7"/>
  <c r="E9" i="7" l="1"/>
  <c r="C80" i="6" l="1"/>
  <c r="C82" i="6" s="1"/>
  <c r="C62" i="6"/>
  <c r="E18" i="6"/>
  <c r="D18" i="6"/>
  <c r="C64" i="6"/>
  <c r="C66" i="6" s="1"/>
  <c r="D62" i="7" l="1"/>
  <c r="E62" i="7"/>
  <c r="F62" i="7"/>
  <c r="G62" i="7"/>
  <c r="H62" i="7"/>
  <c r="F71" i="7"/>
  <c r="G71" i="7"/>
  <c r="H71" i="7"/>
  <c r="D150" i="7"/>
  <c r="E150" i="7"/>
  <c r="F150" i="7"/>
  <c r="G150" i="7"/>
  <c r="D146" i="7"/>
  <c r="E146" i="7"/>
  <c r="F146" i="7"/>
  <c r="G146" i="7"/>
  <c r="H146" i="7"/>
  <c r="D133" i="7"/>
  <c r="F133" i="7"/>
  <c r="G133" i="7"/>
  <c r="E123" i="7"/>
  <c r="F123" i="7"/>
  <c r="G123" i="7"/>
  <c r="D113" i="7"/>
  <c r="F113" i="7"/>
  <c r="G113" i="7"/>
  <c r="D103" i="7"/>
  <c r="F103" i="7"/>
  <c r="G103" i="7"/>
  <c r="H85" i="7"/>
  <c r="C85" i="7"/>
  <c r="E12" i="8" l="1"/>
  <c r="C113" i="7"/>
  <c r="C38" i="7"/>
  <c r="E15" i="9" l="1"/>
  <c r="E13" i="9" s="1"/>
  <c r="E14" i="9"/>
  <c r="H14" i="9" s="1"/>
  <c r="G13" i="9"/>
  <c r="F13" i="9"/>
  <c r="D13" i="9"/>
  <c r="C13" i="9"/>
  <c r="E11" i="9"/>
  <c r="H11" i="9" s="1"/>
  <c r="E10" i="9"/>
  <c r="H10" i="9" s="1"/>
  <c r="G9" i="9"/>
  <c r="F9" i="9"/>
  <c r="F17" i="9" s="1"/>
  <c r="D9" i="9"/>
  <c r="C9" i="9"/>
  <c r="C17" i="9" s="1"/>
  <c r="D83" i="8"/>
  <c r="D79" i="8" s="1"/>
  <c r="G79" i="8" s="1"/>
  <c r="D82" i="8"/>
  <c r="G82" i="8" s="1"/>
  <c r="D81" i="8"/>
  <c r="G81" i="8" s="1"/>
  <c r="D80" i="8"/>
  <c r="G80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D71" i="8"/>
  <c r="G71" i="8" s="1"/>
  <c r="D70" i="8"/>
  <c r="G70" i="8" s="1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G63" i="8"/>
  <c r="G62" i="8"/>
  <c r="D62" i="8"/>
  <c r="D61" i="8"/>
  <c r="D59" i="8" s="1"/>
  <c r="G60" i="8"/>
  <c r="D60" i="8"/>
  <c r="F59" i="8"/>
  <c r="E59" i="8"/>
  <c r="C59" i="8"/>
  <c r="B59" i="8"/>
  <c r="G57" i="8"/>
  <c r="D57" i="8"/>
  <c r="D56" i="8"/>
  <c r="G56" i="8" s="1"/>
  <c r="D55" i="8"/>
  <c r="G55" i="8" s="1"/>
  <c r="D54" i="8"/>
  <c r="D49" i="8" s="1"/>
  <c r="G53" i="8"/>
  <c r="D53" i="8"/>
  <c r="G52" i="8"/>
  <c r="D51" i="8"/>
  <c r="G51" i="8" s="1"/>
  <c r="D50" i="8"/>
  <c r="G50" i="8" s="1"/>
  <c r="F49" i="8"/>
  <c r="E49" i="8"/>
  <c r="C49" i="8"/>
  <c r="C48" i="8" s="1"/>
  <c r="B49" i="8"/>
  <c r="B48" i="8" s="1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D23" i="8"/>
  <c r="G23" i="8" s="1"/>
  <c r="F22" i="8"/>
  <c r="E22" i="8"/>
  <c r="E11" i="8" s="1"/>
  <c r="C22" i="8"/>
  <c r="B22" i="8"/>
  <c r="B11" i="8" s="1"/>
  <c r="B85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F12" i="8"/>
  <c r="C12" i="8"/>
  <c r="B12" i="8"/>
  <c r="H157" i="7"/>
  <c r="E157" i="7"/>
  <c r="E156" i="7"/>
  <c r="H156" i="7" s="1"/>
  <c r="H155" i="7"/>
  <c r="E155" i="7"/>
  <c r="E154" i="7"/>
  <c r="H154" i="7" s="1"/>
  <c r="H153" i="7"/>
  <c r="E153" i="7"/>
  <c r="E152" i="7"/>
  <c r="H152" i="7" s="1"/>
  <c r="H151" i="7"/>
  <c r="E151" i="7"/>
  <c r="C150" i="7"/>
  <c r="H149" i="7"/>
  <c r="E149" i="7"/>
  <c r="E148" i="7"/>
  <c r="H148" i="7" s="1"/>
  <c r="H147" i="7"/>
  <c r="E147" i="7"/>
  <c r="C146" i="7"/>
  <c r="H145" i="7"/>
  <c r="E145" i="7"/>
  <c r="E144" i="7"/>
  <c r="H144" i="7" s="1"/>
  <c r="H143" i="7"/>
  <c r="E143" i="7"/>
  <c r="E142" i="7"/>
  <c r="H142" i="7" s="1"/>
  <c r="H141" i="7"/>
  <c r="E141" i="7"/>
  <c r="E140" i="7"/>
  <c r="H140" i="7" s="1"/>
  <c r="H139" i="7"/>
  <c r="E139" i="7"/>
  <c r="E138" i="7"/>
  <c r="H138" i="7" s="1"/>
  <c r="G137" i="7"/>
  <c r="F137" i="7"/>
  <c r="E137" i="7"/>
  <c r="H137" i="7" s="1"/>
  <c r="D137" i="7"/>
  <c r="C137" i="7"/>
  <c r="E136" i="7"/>
  <c r="H136" i="7" s="1"/>
  <c r="H135" i="7"/>
  <c r="E135" i="7"/>
  <c r="E134" i="7"/>
  <c r="C133" i="7"/>
  <c r="H132" i="7"/>
  <c r="H131" i="7"/>
  <c r="H130" i="7"/>
  <c r="E130" i="7"/>
  <c r="H129" i="7"/>
  <c r="E128" i="7"/>
  <c r="E127" i="7"/>
  <c r="H127" i="7" s="1"/>
  <c r="H126" i="7"/>
  <c r="H125" i="7"/>
  <c r="H124" i="7"/>
  <c r="C123" i="7"/>
  <c r="E122" i="7"/>
  <c r="H122" i="7" s="1"/>
  <c r="E121" i="7"/>
  <c r="H121" i="7" s="1"/>
  <c r="E120" i="7"/>
  <c r="H120" i="7" s="1"/>
  <c r="E119" i="7"/>
  <c r="H119" i="7" s="1"/>
  <c r="E118" i="7"/>
  <c r="H118" i="7" s="1"/>
  <c r="H117" i="7"/>
  <c r="E116" i="7"/>
  <c r="E113" i="7" s="1"/>
  <c r="E115" i="7"/>
  <c r="H115" i="7" s="1"/>
  <c r="H114" i="7"/>
  <c r="E114" i="7"/>
  <c r="E112" i="7"/>
  <c r="H112" i="7" s="1"/>
  <c r="E111" i="7"/>
  <c r="H111" i="7" s="1"/>
  <c r="H110" i="7"/>
  <c r="E110" i="7"/>
  <c r="E109" i="7"/>
  <c r="H109" i="7" s="1"/>
  <c r="E108" i="7"/>
  <c r="H108" i="7" s="1"/>
  <c r="E107" i="7"/>
  <c r="H107" i="7" s="1"/>
  <c r="H106" i="7"/>
  <c r="E106" i="7"/>
  <c r="E105" i="7"/>
  <c r="E104" i="7"/>
  <c r="H104" i="7" s="1"/>
  <c r="C103" i="7"/>
  <c r="C84" i="7" s="1"/>
  <c r="H102" i="7"/>
  <c r="H101" i="7"/>
  <c r="E100" i="7"/>
  <c r="H99" i="7"/>
  <c r="H98" i="7"/>
  <c r="H97" i="7"/>
  <c r="H96" i="7"/>
  <c r="H95" i="7"/>
  <c r="H94" i="7"/>
  <c r="G93" i="7"/>
  <c r="F93" i="7"/>
  <c r="F84" i="7" s="1"/>
  <c r="D93" i="7"/>
  <c r="C93" i="7"/>
  <c r="H92" i="7"/>
  <c r="E92" i="7"/>
  <c r="H91" i="7"/>
  <c r="H90" i="7"/>
  <c r="H89" i="7"/>
  <c r="H88" i="7"/>
  <c r="H87" i="7"/>
  <c r="H86" i="7"/>
  <c r="G85" i="7"/>
  <c r="F85" i="7"/>
  <c r="E85" i="7"/>
  <c r="D85" i="7"/>
  <c r="G84" i="7"/>
  <c r="H82" i="7"/>
  <c r="H75" i="7" s="1"/>
  <c r="E81" i="7"/>
  <c r="H81" i="7" s="1"/>
  <c r="H80" i="7"/>
  <c r="H79" i="7"/>
  <c r="E79" i="7"/>
  <c r="E78" i="7"/>
  <c r="H78" i="7" s="1"/>
  <c r="H77" i="7"/>
  <c r="E77" i="7"/>
  <c r="E76" i="7"/>
  <c r="H76" i="7" s="1"/>
  <c r="H74" i="7"/>
  <c r="E74" i="7"/>
  <c r="E73" i="7"/>
  <c r="H73" i="7" s="1"/>
  <c r="H72" i="7"/>
  <c r="E72" i="7"/>
  <c r="D71" i="7"/>
  <c r="C71" i="7"/>
  <c r="H70" i="7"/>
  <c r="E70" i="7"/>
  <c r="H69" i="7"/>
  <c r="E69" i="7"/>
  <c r="H68" i="7"/>
  <c r="E68" i="7"/>
  <c r="H67" i="7"/>
  <c r="E66" i="7"/>
  <c r="H66" i="7" s="1"/>
  <c r="E65" i="7"/>
  <c r="H65" i="7" s="1"/>
  <c r="E64" i="7"/>
  <c r="E63" i="7"/>
  <c r="H63" i="7" s="1"/>
  <c r="C62" i="7"/>
  <c r="E61" i="7"/>
  <c r="H61" i="7" s="1"/>
  <c r="E60" i="7"/>
  <c r="H60" i="7" s="1"/>
  <c r="C58" i="7"/>
  <c r="H57" i="7"/>
  <c r="E56" i="7"/>
  <c r="H56" i="7" s="1"/>
  <c r="E55" i="7"/>
  <c r="H55" i="7" s="1"/>
  <c r="E54" i="7"/>
  <c r="H54" i="7" s="1"/>
  <c r="E53" i="7"/>
  <c r="H53" i="7" s="1"/>
  <c r="E52" i="7"/>
  <c r="H52" i="7" s="1"/>
  <c r="E51" i="7"/>
  <c r="H51" i="7" s="1"/>
  <c r="E50" i="7"/>
  <c r="H50" i="7" s="1"/>
  <c r="E49" i="7"/>
  <c r="E47" i="7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E37" i="7"/>
  <c r="H37" i="7" s="1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C28" i="7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C18" i="7"/>
  <c r="E17" i="7"/>
  <c r="H17" i="7" s="1"/>
  <c r="E16" i="7"/>
  <c r="H16" i="7" s="1"/>
  <c r="E15" i="7"/>
  <c r="H15" i="7" s="1"/>
  <c r="E14" i="7"/>
  <c r="H14" i="7" s="1"/>
  <c r="H13" i="7"/>
  <c r="E12" i="7"/>
  <c r="E11" i="7"/>
  <c r="H11" i="7" s="1"/>
  <c r="F9" i="7"/>
  <c r="D9" i="7"/>
  <c r="C10" i="7"/>
  <c r="G17" i="9" l="1"/>
  <c r="D17" i="9"/>
  <c r="E9" i="9"/>
  <c r="E17" i="9" s="1"/>
  <c r="F48" i="8"/>
  <c r="D68" i="8"/>
  <c r="G68" i="8" s="1"/>
  <c r="E48" i="8"/>
  <c r="G59" i="8"/>
  <c r="E85" i="8"/>
  <c r="D22" i="8"/>
  <c r="G22" i="8" s="1"/>
  <c r="C11" i="8"/>
  <c r="C85" i="8" s="1"/>
  <c r="F11" i="8"/>
  <c r="G13" i="8"/>
  <c r="D12" i="8"/>
  <c r="G12" i="8" s="1"/>
  <c r="C9" i="7"/>
  <c r="C159" i="7" s="1"/>
  <c r="H150" i="7"/>
  <c r="H134" i="7"/>
  <c r="H133" i="7" s="1"/>
  <c r="E133" i="7"/>
  <c r="H123" i="7"/>
  <c r="H116" i="7"/>
  <c r="H113" i="7" s="1"/>
  <c r="H105" i="7"/>
  <c r="H103" i="7" s="1"/>
  <c r="E103" i="7"/>
  <c r="H100" i="7"/>
  <c r="E93" i="7"/>
  <c r="H93" i="7"/>
  <c r="D84" i="7"/>
  <c r="D159" i="7" s="1"/>
  <c r="G9" i="7"/>
  <c r="G159" i="7" s="1"/>
  <c r="F159" i="7"/>
  <c r="H13" i="9"/>
  <c r="H9" i="9"/>
  <c r="H15" i="9"/>
  <c r="G49" i="8"/>
  <c r="G72" i="8"/>
  <c r="G83" i="8"/>
  <c r="D31" i="8"/>
  <c r="G31" i="8" s="1"/>
  <c r="D42" i="8"/>
  <c r="G42" i="8" s="1"/>
  <c r="G54" i="8"/>
  <c r="G61" i="8"/>
  <c r="G24" i="8"/>
  <c r="E71" i="7"/>
  <c r="H12" i="7"/>
  <c r="H10" i="7" s="1"/>
  <c r="H64" i="7"/>
  <c r="H128" i="7"/>
  <c r="H19" i="7"/>
  <c r="H18" i="7" s="1"/>
  <c r="H28" i="7"/>
  <c r="H39" i="7"/>
  <c r="H38" i="7" s="1"/>
  <c r="H49" i="7"/>
  <c r="H48" i="7" s="1"/>
  <c r="H59" i="7"/>
  <c r="H58" i="7" s="1"/>
  <c r="E9" i="6"/>
  <c r="D9" i="6"/>
  <c r="D22" i="6" s="1"/>
  <c r="D24" i="6" s="1"/>
  <c r="D26" i="6" s="1"/>
  <c r="D35" i="6" s="1"/>
  <c r="C48" i="6"/>
  <c r="C14" i="6"/>
  <c r="C9" i="6"/>
  <c r="E14" i="6"/>
  <c r="E22" i="6" l="1"/>
  <c r="E24" i="6" s="1"/>
  <c r="E26" i="6" s="1"/>
  <c r="F85" i="8"/>
  <c r="D48" i="8"/>
  <c r="G48" i="8" s="1"/>
  <c r="G11" i="8"/>
  <c r="H84" i="7"/>
  <c r="H9" i="7"/>
  <c r="H17" i="9"/>
  <c r="D11" i="8"/>
  <c r="E84" i="7"/>
  <c r="E80" i="6"/>
  <c r="D80" i="6"/>
  <c r="E78" i="6"/>
  <c r="D78" i="6"/>
  <c r="C78" i="6"/>
  <c r="E76" i="6"/>
  <c r="D76" i="6"/>
  <c r="C76" i="6"/>
  <c r="E75" i="6"/>
  <c r="D75" i="6"/>
  <c r="D74" i="6" s="1"/>
  <c r="C75" i="6"/>
  <c r="C74" i="6" s="1"/>
  <c r="E72" i="6"/>
  <c r="D72" i="6"/>
  <c r="C72" i="6"/>
  <c r="C84" i="6" s="1"/>
  <c r="E62" i="6"/>
  <c r="D62" i="6"/>
  <c r="E60" i="6"/>
  <c r="D60" i="6"/>
  <c r="C60" i="6"/>
  <c r="E58" i="6"/>
  <c r="D58" i="6"/>
  <c r="C58" i="6"/>
  <c r="E57" i="6"/>
  <c r="D57" i="6"/>
  <c r="C57" i="6"/>
  <c r="E56" i="6"/>
  <c r="D56" i="6"/>
  <c r="E54" i="6"/>
  <c r="D54" i="6"/>
  <c r="D64" i="6" s="1"/>
  <c r="D66" i="6" s="1"/>
  <c r="E44" i="6"/>
  <c r="E48" i="6" s="1"/>
  <c r="D44" i="6"/>
  <c r="D48" i="6" s="1"/>
  <c r="C44" i="6"/>
  <c r="E41" i="6"/>
  <c r="D41" i="6"/>
  <c r="C41" i="6"/>
  <c r="E31" i="6"/>
  <c r="D31" i="6"/>
  <c r="C31" i="6"/>
  <c r="E35" i="6"/>
  <c r="D30" i="5"/>
  <c r="G30" i="5" s="1"/>
  <c r="G29" i="5"/>
  <c r="D29" i="5"/>
  <c r="D28" i="5"/>
  <c r="G28" i="5" s="1"/>
  <c r="F27" i="5"/>
  <c r="E27" i="5"/>
  <c r="C27" i="5"/>
  <c r="C20" i="5" s="1"/>
  <c r="B27" i="5"/>
  <c r="D26" i="5"/>
  <c r="G26" i="5" s="1"/>
  <c r="D25" i="5"/>
  <c r="G25" i="5" s="1"/>
  <c r="D24" i="5"/>
  <c r="G24" i="5" s="1"/>
  <c r="F23" i="5"/>
  <c r="F20" i="5" s="1"/>
  <c r="E23" i="5"/>
  <c r="C23" i="5"/>
  <c r="B23" i="5"/>
  <c r="D23" i="5" s="1"/>
  <c r="G23" i="5" s="1"/>
  <c r="D22" i="5"/>
  <c r="G22" i="5" s="1"/>
  <c r="G21" i="5"/>
  <c r="D21" i="5"/>
  <c r="E20" i="5"/>
  <c r="B20" i="5"/>
  <c r="G18" i="5"/>
  <c r="D18" i="5"/>
  <c r="D17" i="5"/>
  <c r="G17" i="5" s="1"/>
  <c r="D16" i="5"/>
  <c r="G16" i="5" s="1"/>
  <c r="F15" i="5"/>
  <c r="F8" i="5" s="1"/>
  <c r="E15" i="5"/>
  <c r="D15" i="5"/>
  <c r="G15" i="5" s="1"/>
  <c r="C15" i="5"/>
  <c r="B15" i="5"/>
  <c r="D14" i="5"/>
  <c r="G14" i="5" s="1"/>
  <c r="D13" i="5"/>
  <c r="G13" i="5" s="1"/>
  <c r="G12" i="5"/>
  <c r="D12" i="5"/>
  <c r="F11" i="5"/>
  <c r="E11" i="5"/>
  <c r="E8" i="5" s="1"/>
  <c r="E31" i="5" s="1"/>
  <c r="C11" i="5"/>
  <c r="B11" i="5"/>
  <c r="D11" i="5" s="1"/>
  <c r="G11" i="5" s="1"/>
  <c r="G10" i="5"/>
  <c r="D10" i="5"/>
  <c r="G9" i="5"/>
  <c r="C8" i="5"/>
  <c r="C31" i="5" s="1"/>
  <c r="B31" i="5"/>
  <c r="D8" i="5" l="1"/>
  <c r="G8" i="5" s="1"/>
  <c r="E74" i="6"/>
  <c r="E64" i="6"/>
  <c r="E66" i="6" s="1"/>
  <c r="E82" i="6"/>
  <c r="E84" i="6" s="1"/>
  <c r="G85" i="8"/>
  <c r="D85" i="8"/>
  <c r="H159" i="7"/>
  <c r="E159" i="7"/>
  <c r="D82" i="6"/>
  <c r="D84" i="6" s="1"/>
  <c r="F31" i="5"/>
  <c r="D27" i="5"/>
  <c r="G27" i="5" s="1"/>
  <c r="D20" i="5" l="1"/>
  <c r="G20" i="5" l="1"/>
  <c r="G31" i="5" s="1"/>
  <c r="D31" i="5"/>
</calcChain>
</file>

<file path=xl/sharedStrings.xml><?xml version="1.0" encoding="utf-8"?>
<sst xmlns="http://schemas.openxmlformats.org/spreadsheetml/2006/main" count="634" uniqueCount="429">
  <si>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</si>
  <si>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</si>
  <si>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</si>
  <si>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</si>
  <si>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</si>
  <si>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</si>
  <si>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</si>
  <si>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</si>
  <si>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</si>
  <si>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</si>
  <si>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</si>
  <si>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</si>
  <si>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</si>
  <si>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</si>
  <si>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</si>
  <si>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</si>
  <si>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</si>
  <si>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</si>
  <si>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</si>
  <si>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</si>
  <si>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</si>
  <si>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</si>
  <si>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</si>
  <si>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</si>
  <si>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</si>
  <si>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</si>
  <si>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</si>
  <si>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</si>
  <si>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</si>
  <si>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</si>
  <si>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</si>
  <si>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</si>
  <si>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</si>
  <si>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</si>
  <si>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</si>
  <si>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</si>
  <si>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</si>
  <si>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</si>
  <si>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</si>
  <si>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</si>
  <si>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</si>
  <si>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</si>
  <si>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</si>
  <si>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</si>
  <si>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</si>
  <si>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</si>
  <si>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</si>
  <si>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</si>
  <si>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</si>
  <si>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</si>
  <si>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</si>
  <si>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</si>
  <si>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</si>
  <si>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</si>
  <si>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</si>
  <si>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</si>
  <si>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</si>
  <si>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</si>
  <si>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</si>
  <si>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</si>
  <si>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</si>
  <si>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</si>
  <si>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</si>
  <si>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</si>
  <si>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</si>
  <si>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</si>
  <si>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</si>
  <si>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</si>
  <si>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</si>
  <si>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</si>
  <si>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</si>
  <si>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</si>
  <si>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</si>
  <si>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</si>
  <si>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</si>
  <si>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</si>
  <si>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</si>
  <si>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</si>
  <si>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</si>
  <si>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</si>
  <si>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</si>
  <si>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</si>
  <si>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</si>
  <si>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</si>
  <si>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</si>
  <si>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</si>
  <si>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</si>
  <si>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Corregidora, Querétaro (a)</t>
  </si>
  <si>
    <t>Clasificación Funcional (Finalidad y Función)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</si>
  <si>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</si>
  <si>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</si>
  <si>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</si>
  <si>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</si>
  <si>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</si>
  <si>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</si>
  <si>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</si>
  <si>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</si>
  <si>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</si>
  <si>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</si>
  <si>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</si>
  <si>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</si>
  <si>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</si>
  <si>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</si>
  <si>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</si>
  <si>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</si>
  <si>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</si>
  <si>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</si>
  <si>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</si>
  <si>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</si>
  <si>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</si>
  <si>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</si>
  <si>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</si>
  <si>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</si>
  <si>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</si>
  <si>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</si>
  <si>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</si>
  <si>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</si>
  <si>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</si>
  <si>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</si>
  <si>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</si>
  <si>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</si>
  <si>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</si>
  <si>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</si>
  <si>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</si>
  <si>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Administrativa</t>
  </si>
  <si>
    <t>Ampliaciones/ (Reducciones)</t>
  </si>
  <si>
    <t>Modificado</t>
  </si>
  <si>
    <t>I. Gasto No Etiquetado  (I=A+B+C+D+E+F+G+H)</t>
  </si>
  <si>
    <t>A Organo Ejecutivo Municipal (Ayuntamiento)</t>
  </si>
  <si>
    <t>B Entidades Paraestatales y Fideicomisos No Empresariales y No Financieros</t>
  </si>
  <si>
    <t>II. Gasto Etiquetado     (II=A+B+C+D+E+F+G+H)</t>
  </si>
  <si>
    <t>Municipio de Corregidora, Querétaro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</si>
  <si>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</si>
  <si>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</si>
  <si>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</si>
  <si>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</si>
  <si>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</si>
  <si>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</si>
  <si>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</si>
  <si>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</si>
  <si>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</si>
  <si>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</si>
  <si>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</si>
  <si>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</si>
  <si>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</si>
  <si>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</si>
  <si>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</si>
  <si>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*Columna 3: Ampliaciones/Reducciones y Aumentos/Disminuciones
Bajo protesta de decir la verdad declaro que los Estados Financieros y sus Notas, son razonablemente correctos y responsabilidad del emisor 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</si>
  <si>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</si>
  <si>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</si>
  <si>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</si>
  <si>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</si>
  <si>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</si>
  <si>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</si>
  <si>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</si>
  <si>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</si>
  <si>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</si>
  <si>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</si>
  <si>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</si>
  <si>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</si>
  <si>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</si>
  <si>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</si>
  <si>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</si>
  <si>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</si>
  <si>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</si>
  <si>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</si>
  <si>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</si>
  <si>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</si>
  <si>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</si>
  <si>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</si>
  <si>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</si>
  <si>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</si>
  <si>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</si>
  <si>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</si>
  <si>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</si>
  <si>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</si>
  <si>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</si>
  <si>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</si>
  <si>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</si>
  <si>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</si>
  <si>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</si>
  <si>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</si>
  <si>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</si>
  <si>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</si>
  <si>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</si>
  <si>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</si>
  <si>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Bajo protesta de decir la verdad declaro que los Estados Financieros y sus Notas, son razonablemente correctos y responsabilidad del emisor </t>
  </si>
  <si>
    <t>*Columna 3: Ampliaciones/Reducciones y Aumentos/Disminuciones</t>
  </si>
  <si>
    <t>Del 1 de Enero al 30 de Junio de 2020 (b)</t>
  </si>
  <si>
    <t>Bajo protesta de decir verdad declaramos que los Estados Financieros y sus Notas son razonablemente correctos y responsabilidad del emisor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</si>
  <si>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</si>
  <si>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</si>
  <si>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</si>
  <si>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</si>
  <si>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</si>
  <si>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</si>
  <si>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</si>
  <si>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</si>
  <si>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Revalúos</t>
  </si>
  <si>
    <t>b. Resultados de Ejercicios Anteriores</t>
  </si>
  <si>
    <t>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</si>
  <si>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</si>
  <si>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</si>
  <si>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</si>
  <si>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</si>
  <si>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Donaciones de Capital</t>
  </si>
  <si>
    <t>a. Aportaciones</t>
  </si>
  <si>
    <t>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</si>
  <si>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</si>
  <si>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</si>
  <si>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</si>
  <si>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</si>
  <si>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</si>
  <si>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</si>
  <si>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</si>
  <si>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</si>
  <si>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</si>
  <si>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</si>
  <si>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</si>
  <si>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Depreciación, Deterioro y Amortización Acumulada de Bienes</t>
  </si>
  <si>
    <t>e. Fondos y Bienes de Terceros en Garantía y/o en Administración a Largo Plazo</t>
  </si>
  <si>
    <t xml:space="preserve">e. Activos Intangibles </t>
  </si>
  <si>
    <t>Activos Intangibles</t>
  </si>
  <si>
    <t>d. Pasivos Diferidos a Largo Plazo</t>
  </si>
  <si>
    <t xml:space="preserve">d. Bienes Muebles </t>
  </si>
  <si>
    <t>Bienes Muebles</t>
  </si>
  <si>
    <t>c. Deuda Pública a Largo Plazo</t>
  </si>
  <si>
    <t>Deuda Pública a Largo Plazo</t>
  </si>
  <si>
    <t xml:space="preserve">c. Bienes Inmuebles, Infraestructura y Construcciones en Proceso </t>
  </si>
  <si>
    <t>Bienes Inmuebles, Infraestructura y Construcciones en Proceso</t>
  </si>
  <si>
    <t>b. Documentos por Pagar a Largo Plazo</t>
  </si>
  <si>
    <t xml:space="preserve">b. Derechos a Recibir Efectivo o Equivalentes a Largo Plazo </t>
  </si>
  <si>
    <t>Derechos a Recibir Efectivo o Equivalentes a Largo Plazo</t>
  </si>
  <si>
    <t>a. Cuentas por Pagar a Largo Plazo</t>
  </si>
  <si>
    <t>Cuentas por Pagar a Largo Plazo</t>
  </si>
  <si>
    <t>a. Inversiones Financieras a Largo Plazo</t>
  </si>
  <si>
    <t>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</si>
  <si>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</si>
  <si>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</si>
  <si>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</si>
  <si>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</si>
  <si>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</si>
  <si>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</si>
  <si>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</si>
  <si>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</si>
  <si>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</si>
  <si>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</si>
  <si>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</si>
  <si>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</si>
  <si>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</si>
  <si>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</si>
  <si>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</si>
  <si>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</si>
  <si>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</si>
  <si>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</si>
  <si>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</si>
  <si>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</si>
  <si>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</si>
  <si>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</si>
  <si>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</si>
  <si>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</si>
  <si>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</si>
  <si>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</si>
  <si>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</si>
  <si>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</si>
  <si>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</si>
  <si>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</si>
  <si>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</si>
  <si>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</si>
  <si>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</si>
  <si>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</si>
  <si>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</si>
  <si>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</si>
  <si>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</si>
  <si>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</si>
  <si>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</si>
  <si>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</si>
  <si>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</si>
  <si>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</si>
  <si>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</si>
  <si>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</si>
  <si>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</si>
  <si>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</si>
  <si>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</si>
  <si>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</si>
  <si>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</si>
  <si>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</si>
  <si>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</si>
  <si>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</si>
  <si>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Derechos a Recibir Efectivo o Equivalentes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</si>
  <si>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</si>
  <si>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</si>
  <si>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</si>
  <si>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</si>
  <si>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Deudores por Anticipos de la Tesorería a Corto Plazo</t>
  </si>
  <si>
    <t>b2) Documentos con Contratistas por Obras Públicas por Pagar a Corto Plazo</t>
  </si>
  <si>
    <t>b4) Ingresos por Recuperar a Corto Plazo</t>
  </si>
  <si>
    <t>Ingresos por Recuperar a Corto Plazo</t>
  </si>
  <si>
    <t>b1) Documentos Comerciales por Pagar a Corto Plazo</t>
  </si>
  <si>
    <t>b3) Deudores Diversos por Cobrar a Corto Plazo</t>
  </si>
  <si>
    <t>Deudores Diversos por Cobrar a Corto Plazo</t>
  </si>
  <si>
    <t>b. Documentos por Pagar a Corto Plazo (b=b1+b2+b3)</t>
  </si>
  <si>
    <t>b2) Cuentas por Cobrar a Corto Plazo</t>
  </si>
  <si>
    <t>Cuentas por Cobrar a Corto Plazo</t>
  </si>
  <si>
    <t>a9) Otras Cuentas por Pagar a Corto Plazo</t>
  </si>
  <si>
    <t>Otras Cuentas por Pagar a Corto Plazo</t>
  </si>
  <si>
    <t>b1) Inversiones Financieras de Corto Plazo</t>
  </si>
  <si>
    <t>a8) Devoluciones de la Ley de Ingresos por Pagar a Corto Plazo</t>
  </si>
  <si>
    <t>Devoluciones de la Ley de Ingresos por Pagar a Corto Plazo</t>
  </si>
  <si>
    <t>b. Derechos a Recibir Efectivo o Equivalentes (b=b1+b2+b3+b4+b5+b6+b7)</t>
  </si>
  <si>
    <t>a7) Retenciones y Contribuciones por Pagar a Corto Plazo</t>
  </si>
  <si>
    <t>Retenciones y Contribuciones por Pagar a Corto Plazo</t>
  </si>
  <si>
    <t>a7) Otros Efectivos y Equivalentes</t>
  </si>
  <si>
    <t>a6) Intereses, Comisiones y Otros Gastos de la Deuda Pública por Pagar a Corto Plazo</t>
  </si>
  <si>
    <t>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</si>
  <si>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</si>
  <si>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</si>
  <si>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</si>
  <si>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</si>
  <si>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</si>
  <si>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</si>
  <si>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Inversiones Temporales (Hasta 3 meses)</t>
  </si>
  <si>
    <t>a3) Contratistas por Obras Públicas por Pagar a Corto Plazo</t>
  </si>
  <si>
    <t>Contratistas por Obras Públicas por Pagar a Corto Plazo</t>
  </si>
  <si>
    <t>a3) Bancos/Dependencias y Otros</t>
  </si>
  <si>
    <t>a2) Proveedores por Pagar a Corto Plazo</t>
  </si>
  <si>
    <t>Proveedores por Pagar a Corto Plazo</t>
  </si>
  <si>
    <t>a2) Bancos/Tesorería</t>
  </si>
  <si>
    <t>Bancos/Tesorería</t>
  </si>
  <si>
    <t>a1) Servicios Personales por Pagar a Corto Plazo</t>
  </si>
  <si>
    <t>Servicios Personales por Pagar a Corto Plazo</t>
  </si>
  <si>
    <t>a1) Efectivo</t>
  </si>
  <si>
    <t>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</si>
  <si>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</si>
  <si>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</si>
  <si>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</si>
  <si>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</si>
  <si>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</si>
  <si>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</si>
  <si>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2019 (e)</t>
  </si>
  <si>
    <t>30 de Junio de 2020 (d)</t>
  </si>
  <si>
    <t>Del 1 de Enero de 2020  al 30 de Junio de 2020 (b)</t>
  </si>
  <si>
    <t>Estado de Situación Financiera Detallado - LDF</t>
  </si>
  <si>
    <t>MUNICIPIO DE CORREGIDORA, QUERÉTARO</t>
  </si>
  <si>
    <t xml:space="preserve">Municipio de Corregidora, Querétaro </t>
  </si>
  <si>
    <t>Informe Analítico de la Deuda Pública y Otros Pasivos - LDF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</si>
  <si>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</si>
  <si>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</si>
  <si>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</si>
  <si>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</si>
  <si>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</si>
  <si>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</si>
  <si>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</si>
  <si>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</si>
  <si>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</si>
  <si>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</si>
  <si>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</si>
  <si>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</si>
  <si>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</si>
  <si>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</si>
  <si>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</si>
  <si>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</si>
  <si>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</si>
  <si>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</si>
  <si>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</si>
  <si>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</si>
  <si>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</si>
  <si>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</si>
  <si>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</si>
  <si>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</si>
  <si>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</si>
  <si>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</si>
  <si>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</si>
  <si>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</si>
  <si>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</si>
  <si>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</si>
  <si>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</si>
  <si>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</si>
  <si>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</si>
  <si>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</si>
  <si>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</si>
  <si>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</si>
  <si>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</si>
  <si>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</si>
  <si>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</si>
  <si>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</si>
  <si>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</si>
  <si>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</si>
  <si>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</si>
  <si>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</si>
  <si>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</si>
  <si>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</si>
  <si>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</si>
  <si>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TIIE+1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</si>
  <si>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</si>
  <si>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</si>
  <si>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</si>
  <si>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</si>
  <si>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</si>
  <si>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</si>
  <si>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</si>
  <si>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</si>
  <si>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</si>
  <si>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</si>
  <si>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</si>
  <si>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2020</t>
  </si>
  <si>
    <t>Monto pagado de la inversión actualizado al 30 de Junio de 2020</t>
  </si>
  <si>
    <t>Saldo pendiente por pagar de la inversión al 30 de Junio de 2020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</si>
  <si>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</si>
  <si>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</si>
  <si>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</si>
  <si>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</si>
  <si>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</si>
  <si>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</si>
  <si>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</si>
  <si>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</si>
  <si>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</si>
  <si>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</si>
  <si>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Lumo Financiero del Centro, S.A.  De C.V. SOFORM, E.N.R.</t>
  </si>
  <si>
    <t>b) Lumo Financiero del Centro, S.A.  De C.V. SOFORM, E.N.R.</t>
  </si>
  <si>
    <t>c) Lumo Financiero del Centro, S.A.  De C.V. SOFORM, E.N.R.</t>
  </si>
  <si>
    <t>d) Sulo México, S. A. DE C. V.</t>
  </si>
  <si>
    <t>e) Corporación MOMA</t>
  </si>
  <si>
    <t>f) Citelum México, S.A. de C.V.</t>
  </si>
  <si>
    <t>g) Citelum México, S.A. de C.V.</t>
  </si>
  <si>
    <t>h) TDFA S.A. de C.V.</t>
  </si>
  <si>
    <t>i) Arriaga Resendiz Raul Agapito</t>
  </si>
  <si>
    <t>C. Total de Obligaciones Diferentes de Financiamiento (C=A+B)</t>
  </si>
  <si>
    <r>
      <rPr>
        <b/>
        <sz val="9"/>
        <color indexed="8"/>
        <rFont val="Arial"/>
        <family val="2"/>
      </rPr>
      <t xml:space="preserve">Nota:  </t>
    </r>
    <r>
      <rPr>
        <sz val="9"/>
        <color indexed="8"/>
        <rFont val="Arial"/>
        <family val="2"/>
      </rPr>
      <t>B.c) Se reporta en cero la columna "monto de la inversión pactado", ya que se determina a valor unitario por tonelada siendo variable el importe a pagar mensual.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</si>
</sst>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12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3"/>
    </xf>
    <xf numFmtId="0" fontId="2" fillId="0" borderId="11" xfId="0" applyFont="1" applyBorder="1"/>
    <xf numFmtId="164" fontId="2" fillId="0" borderId="13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2"/>
    </xf>
    <xf numFmtId="164" fontId="2" fillId="0" borderId="11" xfId="0" applyNumberFormat="1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indent="2"/>
    </xf>
    <xf numFmtId="164" fontId="2" fillId="0" borderId="16" xfId="0" applyNumberFormat="1" applyFont="1" applyBorder="1" applyAlignment="1" applyProtection="1">
      <alignment vertical="center"/>
      <protection locked="0"/>
    </xf>
    <xf numFmtId="164" fontId="2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left" vertical="center" wrapText="1" indent="5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164" fontId="2" fillId="0" borderId="11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2" borderId="11" xfId="0" applyNumberFormat="1" applyFont="1" applyFill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1" fillId="2" borderId="22" xfId="0" applyNumberFormat="1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 applyProtection="1">
      <alignment vertical="center" wrapText="1"/>
      <protection locked="0"/>
    </xf>
    <xf numFmtId="164" fontId="1" fillId="0" borderId="14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1" fillId="2" borderId="9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left" vertical="center" indent="5"/>
    </xf>
    <xf numFmtId="164" fontId="2" fillId="0" borderId="13" xfId="0" applyNumberFormat="1" applyFont="1" applyBorder="1" applyAlignment="1" applyProtection="1">
      <alignment vertical="center"/>
      <protection locked="0"/>
    </xf>
    <xf numFmtId="164" fontId="1" fillId="0" borderId="14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13" xfId="0" applyNumberFormat="1" applyFont="1" applyBorder="1" applyAlignment="1">
      <alignment horizontal="left" vertical="center" indent="1"/>
    </xf>
    <xf numFmtId="164" fontId="2" fillId="3" borderId="11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horizontal="left" vertical="center" indent="1"/>
    </xf>
    <xf numFmtId="164" fontId="1" fillId="0" borderId="13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left" vertical="center" wrapText="1" indent="1"/>
    </xf>
    <xf numFmtId="43" fontId="2" fillId="0" borderId="0" xfId="1" applyFont="1"/>
    <xf numFmtId="4" fontId="2" fillId="0" borderId="0" xfId="0" applyNumberFormat="1" applyFont="1"/>
    <xf numFmtId="43" fontId="2" fillId="0" borderId="0" xfId="0" applyNumberFormat="1" applyFont="1"/>
    <xf numFmtId="164" fontId="1" fillId="2" borderId="1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3" fontId="9" fillId="5" borderId="0" xfId="1" applyFont="1" applyFill="1" applyBorder="1"/>
    <xf numFmtId="0" fontId="10" fillId="5" borderId="0" xfId="0" applyFont="1" applyFill="1" applyBorder="1" applyAlignment="1">
      <alignment vertical="top"/>
    </xf>
    <xf numFmtId="4" fontId="9" fillId="5" borderId="0" xfId="0" applyNumberFormat="1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43" fontId="11" fillId="5" borderId="0" xfId="1" applyFont="1" applyFill="1" applyBorder="1" applyAlignment="1">
      <alignment horizontal="right"/>
    </xf>
    <xf numFmtId="4" fontId="12" fillId="5" borderId="0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4" fontId="10" fillId="5" borderId="0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/>
    <xf numFmtId="4" fontId="9" fillId="5" borderId="0" xfId="1" applyNumberFormat="1" applyFont="1" applyFill="1" applyBorder="1"/>
    <xf numFmtId="0" fontId="9" fillId="5" borderId="0" xfId="0" applyFont="1" applyFill="1" applyBorder="1" applyAlignment="1" applyProtection="1">
      <protection locked="0"/>
    </xf>
    <xf numFmtId="4" fontId="9" fillId="5" borderId="0" xfId="0" applyNumberFormat="1" applyFont="1" applyFill="1" applyBorder="1" applyAlignment="1" applyProtection="1">
      <protection locked="0"/>
    </xf>
    <xf numFmtId="4" fontId="9" fillId="5" borderId="0" xfId="0" applyNumberFormat="1" applyFont="1" applyFill="1" applyBorder="1" applyAlignment="1">
      <alignment vertical="top"/>
    </xf>
    <xf numFmtId="0" fontId="12" fillId="5" borderId="0" xfId="0" applyFont="1" applyFill="1" applyBorder="1"/>
    <xf numFmtId="0" fontId="13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left" vertical="center" wrapText="1" indent="2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2"/>
    </xf>
    <xf numFmtId="4" fontId="7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4" fontId="7" fillId="0" borderId="11" xfId="0" applyNumberFormat="1" applyFont="1" applyFill="1" applyBorder="1" applyAlignment="1">
      <alignment horizontal="left" vertical="center" wrapText="1" indent="2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Fill="1" applyBorder="1" applyAlignment="1">
      <alignment horizontal="left" vertical="center" wrapText="1" indent="2"/>
    </xf>
    <xf numFmtId="4" fontId="15" fillId="0" borderId="11" xfId="0" applyNumberFormat="1" applyFont="1" applyFill="1" applyBorder="1" applyAlignment="1">
      <alignment horizontal="left" vertical="center" wrapText="1" indent="2"/>
    </xf>
    <xf numFmtId="0" fontId="7" fillId="6" borderId="0" xfId="0" applyFont="1" applyFill="1" applyBorder="1"/>
    <xf numFmtId="4" fontId="7" fillId="0" borderId="19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left" vertical="center" wrapText="1" indent="2"/>
    </xf>
    <xf numFmtId="0" fontId="14" fillId="0" borderId="20" xfId="0" applyFont="1" applyFill="1" applyBorder="1" applyAlignment="1">
      <alignment horizontal="left" vertical="center" wrapText="1" indent="2"/>
    </xf>
    <xf numFmtId="164" fontId="7" fillId="0" borderId="0" xfId="0" applyNumberFormat="1" applyFont="1" applyFill="1" applyBorder="1"/>
    <xf numFmtId="4" fontId="7" fillId="0" borderId="16" xfId="0" applyNumberFormat="1" applyFont="1" applyFill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horizontal="left" vertical="center" wrapText="1" indent="2"/>
    </xf>
    <xf numFmtId="0" fontId="14" fillId="0" borderId="17" xfId="0" applyFont="1" applyFill="1" applyBorder="1" applyAlignment="1">
      <alignment horizontal="left" vertical="center" wrapText="1" indent="2"/>
    </xf>
    <xf numFmtId="4" fontId="7" fillId="0" borderId="13" xfId="0" applyNumberFormat="1" applyFont="1" applyFill="1" applyBorder="1" applyAlignment="1">
      <alignment horizontal="left" vertical="center" wrapText="1" indent="4"/>
    </xf>
    <xf numFmtId="0" fontId="7" fillId="0" borderId="13" xfId="0" applyFont="1" applyFill="1" applyBorder="1" applyAlignment="1">
      <alignment horizontal="left" vertical="center" wrapText="1" indent="4"/>
    </xf>
    <xf numFmtId="4" fontId="0" fillId="0" borderId="0" xfId="0" applyNumberFormat="1"/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13" xfId="0" applyNumberFormat="1" applyFont="1" applyFill="1" applyBorder="1" applyAlignment="1">
      <alignment horizontal="left" vertical="center" indent="4"/>
    </xf>
    <xf numFmtId="3" fontId="7" fillId="0" borderId="11" xfId="0" applyNumberFormat="1" applyFont="1" applyFill="1" applyBorder="1" applyAlignment="1">
      <alignment horizontal="right" vertical="center" wrapText="1"/>
    </xf>
    <xf numFmtId="164" fontId="14" fillId="0" borderId="11" xfId="0" applyNumberFormat="1" applyFont="1" applyFill="1" applyBorder="1" applyAlignment="1">
      <alignment horizontal="left" vertical="center" wrapText="1" indent="2"/>
    </xf>
    <xf numFmtId="3" fontId="14" fillId="0" borderId="11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7" fillId="0" borderId="0" xfId="0" applyFont="1"/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164" fontId="18" fillId="0" borderId="13" xfId="0" applyNumberFormat="1" applyFont="1" applyBorder="1" applyAlignment="1">
      <alignment horizontal="justify" vertical="center" wrapText="1"/>
    </xf>
    <xf numFmtId="164" fontId="18" fillId="0" borderId="11" xfId="0" applyNumberFormat="1" applyFont="1" applyBorder="1" applyAlignment="1">
      <alignment horizontal="right" vertical="center" wrapText="1"/>
    </xf>
    <xf numFmtId="164" fontId="17" fillId="0" borderId="13" xfId="0" applyNumberFormat="1" applyFont="1" applyBorder="1" applyAlignment="1">
      <alignment horizontal="left" vertical="center" wrapText="1" indent="2"/>
    </xf>
    <xf numFmtId="164" fontId="17" fillId="0" borderId="11" xfId="0" applyNumberFormat="1" applyFont="1" applyBorder="1" applyAlignment="1">
      <alignment horizontal="right" vertical="center" wrapText="1"/>
    </xf>
    <xf numFmtId="164" fontId="17" fillId="2" borderId="11" xfId="0" applyNumberFormat="1" applyFont="1" applyFill="1" applyBorder="1" applyAlignment="1">
      <alignment horizontal="right" vertical="center" wrapText="1"/>
    </xf>
    <xf numFmtId="164" fontId="17" fillId="0" borderId="11" xfId="0" applyNumberFormat="1" applyFont="1" applyFill="1" applyBorder="1" applyAlignment="1">
      <alignment horizontal="right" vertical="center" wrapText="1"/>
    </xf>
    <xf numFmtId="164" fontId="17" fillId="0" borderId="13" xfId="0" applyNumberFormat="1" applyFont="1" applyBorder="1" applyAlignment="1">
      <alignment horizontal="justify" vertical="center" wrapText="1"/>
    </xf>
    <xf numFmtId="164" fontId="18" fillId="0" borderId="13" xfId="0" applyNumberFormat="1" applyFont="1" applyBorder="1" applyAlignment="1">
      <alignment horizontal="justify" vertical="center"/>
    </xf>
    <xf numFmtId="164" fontId="19" fillId="0" borderId="13" xfId="0" applyNumberFormat="1" applyFont="1" applyBorder="1" applyAlignment="1">
      <alignment horizontal="justify" vertical="center" wrapText="1"/>
    </xf>
    <xf numFmtId="164" fontId="19" fillId="0" borderId="11" xfId="0" applyNumberFormat="1" applyFont="1" applyBorder="1" applyAlignment="1">
      <alignment horizontal="right" vertical="center" wrapText="1"/>
    </xf>
    <xf numFmtId="164" fontId="19" fillId="0" borderId="14" xfId="0" applyNumberFormat="1" applyFont="1" applyBorder="1" applyAlignment="1">
      <alignment horizontal="justify"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vertical="center"/>
    </xf>
    <xf numFmtId="164" fontId="17" fillId="0" borderId="0" xfId="0" applyNumberFormat="1" applyFont="1"/>
    <xf numFmtId="164" fontId="19" fillId="0" borderId="0" xfId="0" applyNumberFormat="1" applyFont="1" applyBorder="1" applyAlignment="1">
      <alignment horizontal="right" vertical="center" wrapText="1"/>
    </xf>
    <xf numFmtId="164" fontId="21" fillId="0" borderId="0" xfId="0" applyNumberFormat="1" applyFont="1" applyAlignment="1">
      <alignment vertical="center"/>
    </xf>
    <xf numFmtId="164" fontId="18" fillId="2" borderId="9" xfId="0" applyNumberFormat="1" applyFont="1" applyFill="1" applyBorder="1" applyAlignment="1">
      <alignment horizontal="center" vertical="center" wrapText="1"/>
    </xf>
    <xf numFmtId="164" fontId="18" fillId="2" borderId="12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left" vertical="center" wrapText="1"/>
    </xf>
    <xf numFmtId="164" fontId="17" fillId="0" borderId="14" xfId="0" applyNumberFormat="1" applyFont="1" applyBorder="1" applyAlignment="1">
      <alignment horizontal="justify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43" fontId="3" fillId="0" borderId="0" xfId="1" applyFont="1"/>
    <xf numFmtId="0" fontId="18" fillId="2" borderId="1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wrapText="1"/>
    </xf>
    <xf numFmtId="3" fontId="23" fillId="0" borderId="11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 horizontal="right" wrapText="1"/>
    </xf>
    <xf numFmtId="0" fontId="22" fillId="0" borderId="13" xfId="0" applyFont="1" applyBorder="1" applyAlignment="1">
      <alignment horizontal="left" vertical="center" wrapText="1"/>
    </xf>
    <xf numFmtId="164" fontId="22" fillId="0" borderId="11" xfId="0" applyNumberFormat="1" applyFont="1" applyBorder="1" applyAlignment="1">
      <alignment horizontal="right" wrapText="1"/>
    </xf>
    <xf numFmtId="3" fontId="22" fillId="0" borderId="11" xfId="0" applyNumberFormat="1" applyFont="1" applyBorder="1" applyAlignment="1">
      <alignment horizontal="right" wrapText="1"/>
    </xf>
    <xf numFmtId="3" fontId="22" fillId="8" borderId="11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3" xfId="0" applyNumberFormat="1" applyFont="1" applyBorder="1" applyAlignment="1">
      <alignment horizontal="right" wrapText="1"/>
    </xf>
    <xf numFmtId="3" fontId="22" fillId="0" borderId="11" xfId="0" applyNumberFormat="1" applyFont="1" applyBorder="1" applyAlignment="1" applyProtection="1">
      <alignment horizontal="right" wrapText="1"/>
    </xf>
    <xf numFmtId="0" fontId="24" fillId="0" borderId="13" xfId="0" applyFont="1" applyBorder="1" applyAlignment="1" applyProtection="1">
      <alignment horizontal="left" vertical="center" wrapText="1" indent="1"/>
      <protection locked="0"/>
    </xf>
    <xf numFmtId="164" fontId="24" fillId="0" borderId="11" xfId="0" applyNumberFormat="1" applyFont="1" applyBorder="1" applyAlignment="1" applyProtection="1">
      <alignment horizontal="right" wrapText="1"/>
      <protection locked="0"/>
    </xf>
    <xf numFmtId="3" fontId="24" fillId="0" borderId="11" xfId="0" applyNumberFormat="1" applyFont="1" applyBorder="1" applyAlignment="1" applyProtection="1">
      <alignment horizontal="right" wrapText="1"/>
      <protection locked="0"/>
    </xf>
    <xf numFmtId="3" fontId="24" fillId="8" borderId="11" xfId="0" applyNumberFormat="1" applyFont="1" applyFill="1" applyBorder="1" applyAlignment="1" applyProtection="1">
      <alignment horizontal="right" wrapText="1"/>
      <protection locked="0"/>
    </xf>
    <xf numFmtId="3" fontId="24" fillId="0" borderId="0" xfId="0" applyNumberFormat="1" applyFont="1" applyBorder="1" applyAlignment="1" applyProtection="1">
      <alignment horizontal="right" wrapText="1"/>
      <protection locked="0"/>
    </xf>
    <xf numFmtId="3" fontId="24" fillId="0" borderId="13" xfId="0" applyNumberFormat="1" applyFont="1" applyBorder="1" applyAlignment="1" applyProtection="1">
      <alignment horizontal="right" wrapText="1"/>
      <protection locked="0"/>
    </xf>
    <xf numFmtId="3" fontId="24" fillId="0" borderId="11" xfId="0" applyNumberFormat="1" applyFont="1" applyBorder="1" applyAlignment="1" applyProtection="1">
      <alignment horizontal="right" wrapText="1"/>
    </xf>
    <xf numFmtId="0" fontId="0" fillId="0" borderId="0" xfId="0" applyProtection="1"/>
    <xf numFmtId="43" fontId="3" fillId="0" borderId="0" xfId="1" applyFont="1" applyProtection="1"/>
    <xf numFmtId="0" fontId="24" fillId="0" borderId="13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3" fontId="24" fillId="8" borderId="11" xfId="0" applyNumberFormat="1" applyFont="1" applyFill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1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2" fillId="8" borderId="0" xfId="1" applyNumberFormat="1" applyFont="1" applyFill="1" applyBorder="1" applyAlignment="1">
      <alignment horizontal="right" vertical="center"/>
    </xf>
    <xf numFmtId="3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5" fillId="8" borderId="11" xfId="2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3" fontId="3" fillId="0" borderId="0" xfId="1" applyFont="1" applyFill="1"/>
    <xf numFmtId="3" fontId="9" fillId="8" borderId="11" xfId="0" applyNumberFormat="1" applyFont="1" applyFill="1" applyBorder="1" applyAlignment="1" applyProtection="1">
      <alignment horizontal="right" vertical="center" wrapText="1"/>
    </xf>
    <xf numFmtId="3" fontId="24" fillId="8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 applyFill="1"/>
    <xf numFmtId="3" fontId="0" fillId="0" borderId="0" xfId="0" applyNumberFormat="1"/>
    <xf numFmtId="0" fontId="24" fillId="8" borderId="13" xfId="0" applyFont="1" applyFill="1" applyBorder="1" applyAlignment="1" applyProtection="1">
      <alignment horizontal="left" vertical="center" wrapText="1" indent="1"/>
      <protection locked="0"/>
    </xf>
    <xf numFmtId="14" fontId="24" fillId="8" borderId="11" xfId="0" applyNumberFormat="1" applyFont="1" applyFill="1" applyBorder="1" applyAlignment="1" applyProtection="1">
      <alignment horizontal="right" wrapText="1"/>
      <protection locked="0"/>
    </xf>
    <xf numFmtId="164" fontId="24" fillId="8" borderId="11" xfId="0" applyNumberFormat="1" applyFont="1" applyFill="1" applyBorder="1" applyAlignment="1" applyProtection="1">
      <alignment horizontal="right" wrapText="1"/>
      <protection locked="0"/>
    </xf>
    <xf numFmtId="3" fontId="12" fillId="8" borderId="0" xfId="1" applyNumberFormat="1" applyFont="1" applyFill="1" applyBorder="1" applyAlignment="1">
      <alignment horizontal="right"/>
    </xf>
    <xf numFmtId="3" fontId="24" fillId="8" borderId="13" xfId="0" applyNumberFormat="1" applyFont="1" applyFill="1" applyBorder="1" applyAlignment="1" applyProtection="1">
      <alignment horizontal="right" wrapText="1"/>
      <protection locked="0"/>
    </xf>
    <xf numFmtId="3" fontId="24" fillId="8" borderId="11" xfId="0" applyNumberFormat="1" applyFont="1" applyFill="1" applyBorder="1" applyAlignment="1" applyProtection="1">
      <alignment horizontal="right" wrapText="1"/>
    </xf>
    <xf numFmtId="3" fontId="24" fillId="8" borderId="0" xfId="0" applyNumberFormat="1" applyFont="1" applyFill="1" applyBorder="1" applyAlignment="1">
      <alignment horizontal="right" wrapText="1"/>
    </xf>
    <xf numFmtId="0" fontId="24" fillId="0" borderId="14" xfId="0" applyFont="1" applyBorder="1" applyAlignment="1">
      <alignment horizontal="justify" vertical="center" wrapText="1"/>
    </xf>
    <xf numFmtId="164" fontId="22" fillId="0" borderId="12" xfId="0" applyNumberFormat="1" applyFont="1" applyBorder="1" applyAlignment="1">
      <alignment horizontal="justify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22" fillId="0" borderId="7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0" fontId="0" fillId="0" borderId="0" xfId="0" applyBorder="1"/>
    <xf numFmtId="43" fontId="0" fillId="0" borderId="0" xfId="0" applyNumberFormat="1"/>
    <xf numFmtId="0" fontId="12" fillId="5" borderId="0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7" borderId="2" xfId="0" applyFont="1" applyFill="1" applyBorder="1" applyAlignment="1" applyProtection="1">
      <alignment horizontal="center" vertical="center"/>
      <protection locked="0"/>
    </xf>
    <xf numFmtId="0" fontId="16" fillId="7" borderId="9" xfId="0" applyFont="1" applyFill="1" applyBorder="1" applyAlignment="1" applyProtection="1">
      <alignment horizontal="center" vertical="center"/>
      <protection locked="0"/>
    </xf>
    <xf numFmtId="0" fontId="16" fillId="7" borderId="4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left" vertical="top" wrapText="1"/>
    </xf>
    <xf numFmtId="164" fontId="18" fillId="2" borderId="10" xfId="0" applyNumberFormat="1" applyFont="1" applyFill="1" applyBorder="1" applyAlignment="1">
      <alignment horizontal="center" vertical="center" wrapText="1"/>
    </xf>
    <xf numFmtId="164" fontId="18" fillId="2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3">
    <cellStyle name="Énfasis6" xfId="2" builtinId="49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2800350</xdr:colOff>
      <xdr:row>85</xdr:row>
      <xdr:rowOff>0</xdr:rowOff>
    </xdr:from>
    <xdr:ext cx="8286750" cy="613522"/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6802100"/>
          <a:ext cx="8286750" cy="61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43</xdr:row>
      <xdr:rowOff>104775</xdr:rowOff>
    </xdr:from>
    <xdr:ext cx="8286750" cy="609600"/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62975"/>
          <a:ext cx="8286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ownloads/PAPEL%20DE%20TRABAJO%20INTEGRACION%20DE%20PASIVO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2019/LEY%20DE%20DISIPLINA%20FINANCIERA/4.-%20CUARTO%20TRIMESTRE%202019/PAPEL%20DE%20TRABAJO%20INTEGRACION%20DE%20PASIV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INTEGRACION PASIVOS"/>
      <sheetName val="PROYECCIONES"/>
      <sheetName val="PAG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PROYECCIONES"/>
      <sheetName val="PAGOS"/>
    </sheetNames>
    <sheetDataSet>
      <sheetData sheetId="0"/>
      <sheetData sheetId="1"/>
      <sheetData sheetId="2">
        <row r="27">
          <cell r="N27">
            <v>47997308.780000001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1"/>
  <sheetViews>
    <sheetView showGridLines="0" tabSelected="1" view="pageBreakPreview" topLeftCell="C1" zoomScale="85" zoomScaleNormal="100" zoomScaleSheetLayoutView="85" workbookViewId="0">
      <pane ySplit="465" activePane="bottomLeft"/>
      <selection activeCell="I1" sqref="I1:I65536"/>
      <selection pane="bottomLeft" activeCell="C87" sqref="C87"/>
    </sheetView>
  </sheetViews>
  <sheetFormatPr baseColWidth="10" defaultRowHeight="12.75" x14ac:dyDescent="0.2"/>
  <cols>
    <col min="1" max="1" width="11.42578125" style="104"/>
    <col min="2" max="2" width="19.42578125" style="104" hidden="1" customWidth="1"/>
    <col min="3" max="3" width="60.42578125" style="104" customWidth="1"/>
    <col min="4" max="4" width="22.7109375" style="105" bestFit="1" customWidth="1"/>
    <col min="5" max="5" width="22.5703125" style="105" bestFit="1" customWidth="1"/>
    <col min="6" max="6" width="37.5703125" style="105" hidden="1" customWidth="1"/>
    <col min="7" max="7" width="63.28515625" style="104" customWidth="1"/>
    <col min="8" max="8" width="19.140625" style="105" bestFit="1" customWidth="1"/>
    <col min="9" max="9" width="21.42578125" style="105" customWidth="1"/>
    <col min="10" max="16384" width="11.42578125" style="104"/>
  </cols>
  <sheetData>
    <row r="1" spans="2:9" ht="13.5" thickBot="1" x14ac:dyDescent="0.25"/>
    <row r="2" spans="2:9" x14ac:dyDescent="0.2">
      <c r="C2" s="238" t="s">
        <v>343</v>
      </c>
      <c r="D2" s="239"/>
      <c r="E2" s="239"/>
      <c r="F2" s="239"/>
      <c r="G2" s="239"/>
      <c r="H2" s="239"/>
      <c r="I2" s="240"/>
    </row>
    <row r="3" spans="2:9" x14ac:dyDescent="0.2">
      <c r="C3" s="241" t="s">
        <v>342</v>
      </c>
      <c r="D3" s="242"/>
      <c r="E3" s="242"/>
      <c r="F3" s="242"/>
      <c r="G3" s="242"/>
      <c r="H3" s="242"/>
      <c r="I3" s="243"/>
    </row>
    <row r="4" spans="2:9" x14ac:dyDescent="0.2">
      <c r="C4" s="241" t="s">
        <v>341</v>
      </c>
      <c r="D4" s="242"/>
      <c r="E4" s="242"/>
      <c r="F4" s="242"/>
      <c r="G4" s="242"/>
      <c r="H4" s="242"/>
      <c r="I4" s="243"/>
    </row>
    <row r="5" spans="2:9" ht="13.5" thickBot="1" x14ac:dyDescent="0.25">
      <c r="C5" s="244" t="s">
        <v>2</v>
      </c>
      <c r="D5" s="245"/>
      <c r="E5" s="245"/>
      <c r="F5" s="245"/>
      <c r="G5" s="245"/>
      <c r="H5" s="245"/>
      <c r="I5" s="246"/>
    </row>
    <row r="6" spans="2:9" ht="26.25" thickBot="1" x14ac:dyDescent="0.25">
      <c r="C6" s="153" t="s">
        <v>3</v>
      </c>
      <c r="D6" s="151" t="s">
        <v>340</v>
      </c>
      <c r="E6" s="151" t="s">
        <v>339</v>
      </c>
      <c r="F6" s="151"/>
      <c r="G6" s="152" t="s">
        <v>3</v>
      </c>
      <c r="H6" s="151" t="s">
        <v>340</v>
      </c>
      <c r="I6" s="151" t="s">
        <v>339</v>
      </c>
    </row>
    <row r="7" spans="2:9" x14ac:dyDescent="0.2">
      <c r="C7" s="133" t="s">
        <v>338</v>
      </c>
      <c r="D7" s="150"/>
      <c r="E7" s="150"/>
      <c r="F7" s="150"/>
      <c r="G7" s="149" t="s">
        <v>337</v>
      </c>
      <c r="H7" s="150"/>
      <c r="I7" s="150"/>
    </row>
    <row r="8" spans="2:9" x14ac:dyDescent="0.2">
      <c r="C8" s="133" t="s">
        <v>336</v>
      </c>
      <c r="D8" s="148"/>
      <c r="E8" s="148"/>
      <c r="F8" s="148"/>
      <c r="G8" s="149" t="s">
        <v>335</v>
      </c>
      <c r="H8" s="148"/>
      <c r="I8" s="148"/>
    </row>
    <row r="9" spans="2:9" x14ac:dyDescent="0.2">
      <c r="C9" s="130" t="s">
        <v>334</v>
      </c>
      <c r="D9" s="146">
        <f>SUM(D10:D16)</f>
        <v>457138266.32999998</v>
      </c>
      <c r="E9" s="146">
        <f>SUM(E10:E16)</f>
        <v>313393458.52999997</v>
      </c>
      <c r="F9" s="146"/>
      <c r="G9" s="131" t="s">
        <v>333</v>
      </c>
      <c r="H9" s="128">
        <f>SUM(H10:H22)</f>
        <v>19558314.990000002</v>
      </c>
      <c r="I9" s="128">
        <f>SUM(I10:I22)</f>
        <v>56974719.699999996</v>
      </c>
    </row>
    <row r="10" spans="2:9" ht="15" x14ac:dyDescent="0.25">
      <c r="B10" t="s">
        <v>332</v>
      </c>
      <c r="C10" s="144" t="s">
        <v>331</v>
      </c>
      <c r="D10" s="132">
        <v>64000</v>
      </c>
      <c r="E10" s="132">
        <v>128000</v>
      </c>
      <c r="F10" s="145" t="s">
        <v>330</v>
      </c>
      <c r="G10" s="143" t="s">
        <v>329</v>
      </c>
      <c r="H10" s="132">
        <v>0</v>
      </c>
      <c r="I10" s="132">
        <v>3736666.67</v>
      </c>
    </row>
    <row r="11" spans="2:9" ht="15" x14ac:dyDescent="0.25">
      <c r="B11" t="s">
        <v>328</v>
      </c>
      <c r="C11" s="144" t="s">
        <v>327</v>
      </c>
      <c r="D11" s="132">
        <v>58588037.630000003</v>
      </c>
      <c r="E11" s="132">
        <v>24675458.030000001</v>
      </c>
      <c r="F11" s="145" t="s">
        <v>326</v>
      </c>
      <c r="G11" s="143" t="s">
        <v>325</v>
      </c>
      <c r="H11" s="132">
        <v>7530679.1399999997</v>
      </c>
      <c r="I11" s="132">
        <v>35953213.049999997</v>
      </c>
    </row>
    <row r="12" spans="2:9" ht="15" x14ac:dyDescent="0.25">
      <c r="C12" s="144" t="s">
        <v>324</v>
      </c>
      <c r="D12" s="132">
        <v>0</v>
      </c>
      <c r="E12" s="132">
        <v>0</v>
      </c>
      <c r="F12" s="145" t="s">
        <v>323</v>
      </c>
      <c r="G12" s="143" t="s">
        <v>322</v>
      </c>
      <c r="H12" s="132">
        <v>0</v>
      </c>
      <c r="I12" s="132">
        <v>0</v>
      </c>
    </row>
    <row r="13" spans="2:9" ht="15" x14ac:dyDescent="0.25">
      <c r="B13" t="s">
        <v>321</v>
      </c>
      <c r="C13" s="144" t="s">
        <v>320</v>
      </c>
      <c r="D13" s="132">
        <v>398486228.69999999</v>
      </c>
      <c r="E13" s="132">
        <v>288590000</v>
      </c>
      <c r="F13" s="145"/>
      <c r="G13" s="143" t="s">
        <v>319</v>
      </c>
      <c r="H13" s="132">
        <v>0</v>
      </c>
      <c r="I13" s="132">
        <v>0</v>
      </c>
    </row>
    <row r="14" spans="2:9" ht="15" x14ac:dyDescent="0.25">
      <c r="C14" s="144" t="s">
        <v>318</v>
      </c>
      <c r="D14" s="132">
        <v>0</v>
      </c>
      <c r="E14" s="132">
        <v>0</v>
      </c>
      <c r="F14" s="145" t="s">
        <v>317</v>
      </c>
      <c r="G14" s="143" t="s">
        <v>316</v>
      </c>
      <c r="H14" s="132">
        <v>195000</v>
      </c>
      <c r="I14" s="132">
        <v>108000</v>
      </c>
    </row>
    <row r="15" spans="2:9" ht="25.5" x14ac:dyDescent="0.25">
      <c r="C15" s="144" t="s">
        <v>315</v>
      </c>
      <c r="D15" s="132">
        <v>0</v>
      </c>
      <c r="E15" s="132">
        <v>0</v>
      </c>
      <c r="F15" s="145" t="s">
        <v>314</v>
      </c>
      <c r="G15" s="143" t="s">
        <v>313</v>
      </c>
      <c r="H15" s="132">
        <v>0</v>
      </c>
      <c r="I15" s="132">
        <v>0</v>
      </c>
    </row>
    <row r="16" spans="2:9" ht="15" x14ac:dyDescent="0.25">
      <c r="C16" s="144" t="s">
        <v>312</v>
      </c>
      <c r="D16" s="132">
        <v>0</v>
      </c>
      <c r="E16" s="132">
        <v>0.5</v>
      </c>
      <c r="F16" s="145" t="s">
        <v>311</v>
      </c>
      <c r="G16" s="143" t="s">
        <v>310</v>
      </c>
      <c r="H16" s="132">
        <v>9762383.3100000005</v>
      </c>
      <c r="I16" s="132">
        <v>1048367.68</v>
      </c>
    </row>
    <row r="17" spans="2:9" ht="36" customHeight="1" x14ac:dyDescent="0.25">
      <c r="C17" s="130" t="s">
        <v>309</v>
      </c>
      <c r="D17" s="146">
        <f>SUM(D18:D24)</f>
        <v>17256660.710000001</v>
      </c>
      <c r="E17" s="146">
        <f>SUM(E18:E24)</f>
        <v>1684686.6</v>
      </c>
      <c r="F17" s="145" t="s">
        <v>308</v>
      </c>
      <c r="G17" s="143" t="s">
        <v>307</v>
      </c>
      <c r="H17" s="132">
        <v>61503.42</v>
      </c>
      <c r="I17" s="132">
        <v>52753.8</v>
      </c>
    </row>
    <row r="18" spans="2:9" ht="15" x14ac:dyDescent="0.25">
      <c r="C18" s="144" t="s">
        <v>306</v>
      </c>
      <c r="D18" s="132">
        <v>0</v>
      </c>
      <c r="E18" s="132">
        <v>0</v>
      </c>
      <c r="F18" s="145" t="s">
        <v>305</v>
      </c>
      <c r="G18" s="143" t="s">
        <v>304</v>
      </c>
      <c r="H18" s="132">
        <v>2008749.12</v>
      </c>
      <c r="I18" s="132">
        <v>16075718.5</v>
      </c>
    </row>
    <row r="19" spans="2:9" ht="15" x14ac:dyDescent="0.25">
      <c r="B19" t="s">
        <v>303</v>
      </c>
      <c r="C19" s="144" t="s">
        <v>302</v>
      </c>
      <c r="D19" s="132">
        <v>0</v>
      </c>
      <c r="E19" s="132">
        <v>0</v>
      </c>
      <c r="F19" s="132"/>
      <c r="G19" s="131" t="s">
        <v>301</v>
      </c>
      <c r="H19" s="128">
        <f>SUM(H20:H22)</f>
        <v>0</v>
      </c>
      <c r="I19" s="128">
        <f>SUM(I20:I22)</f>
        <v>0</v>
      </c>
    </row>
    <row r="20" spans="2:9" ht="15" x14ac:dyDescent="0.25">
      <c r="B20" t="s">
        <v>300</v>
      </c>
      <c r="C20" s="144" t="s">
        <v>299</v>
      </c>
      <c r="D20" s="132">
        <v>1706843.3</v>
      </c>
      <c r="E20" s="132">
        <v>1674686.6</v>
      </c>
      <c r="F20" s="132"/>
      <c r="G20" s="143" t="s">
        <v>298</v>
      </c>
      <c r="H20" s="132">
        <v>0</v>
      </c>
      <c r="I20" s="132">
        <v>0</v>
      </c>
    </row>
    <row r="21" spans="2:9" ht="15" x14ac:dyDescent="0.25">
      <c r="B21" t="s">
        <v>297</v>
      </c>
      <c r="C21" s="144" t="s">
        <v>296</v>
      </c>
      <c r="D21" s="132">
        <v>5047951.41</v>
      </c>
      <c r="E21" s="132">
        <v>0</v>
      </c>
      <c r="F21" s="132"/>
      <c r="G21" s="147" t="s">
        <v>295</v>
      </c>
      <c r="H21" s="132">
        <v>0</v>
      </c>
      <c r="I21" s="132">
        <v>0</v>
      </c>
    </row>
    <row r="22" spans="2:9" ht="15" x14ac:dyDescent="0.25">
      <c r="B22" t="s">
        <v>294</v>
      </c>
      <c r="C22" s="144" t="s">
        <v>293</v>
      </c>
      <c r="D22" s="132">
        <v>35000</v>
      </c>
      <c r="E22" s="132">
        <v>10000</v>
      </c>
      <c r="F22" s="132"/>
      <c r="G22" s="143" t="s">
        <v>292</v>
      </c>
      <c r="H22" s="132">
        <v>0</v>
      </c>
      <c r="I22" s="132">
        <v>0</v>
      </c>
    </row>
    <row r="23" spans="2:9" x14ac:dyDescent="0.2">
      <c r="C23" s="144" t="s">
        <v>291</v>
      </c>
      <c r="D23" s="132">
        <v>0</v>
      </c>
      <c r="E23" s="132">
        <v>0</v>
      </c>
      <c r="F23" s="132"/>
      <c r="G23" s="131" t="s">
        <v>290</v>
      </c>
      <c r="H23" s="128">
        <f>SUM(H24:H25)</f>
        <v>7818180</v>
      </c>
      <c r="I23" s="128">
        <f>SUM(I24:I25)</f>
        <v>7818180</v>
      </c>
    </row>
    <row r="24" spans="2:9" ht="15" x14ac:dyDescent="0.25">
      <c r="B24" t="s">
        <v>289</v>
      </c>
      <c r="C24" s="144" t="s">
        <v>288</v>
      </c>
      <c r="D24" s="132">
        <v>10466866</v>
      </c>
      <c r="E24" s="132">
        <v>0</v>
      </c>
      <c r="F24" s="132"/>
      <c r="G24" s="143" t="s">
        <v>287</v>
      </c>
      <c r="H24" s="132">
        <v>7818180</v>
      </c>
      <c r="I24" s="132">
        <v>7818180</v>
      </c>
    </row>
    <row r="25" spans="2:9" ht="15" x14ac:dyDescent="0.25">
      <c r="B25">
        <v>0</v>
      </c>
      <c r="C25" s="130" t="s">
        <v>286</v>
      </c>
      <c r="D25" s="146">
        <f>SUM(D26:D30)</f>
        <v>13765770.710000001</v>
      </c>
      <c r="E25" s="146">
        <f>SUM(E26:E30)</f>
        <v>408526.83</v>
      </c>
      <c r="F25" s="146"/>
      <c r="G25" s="143" t="s">
        <v>285</v>
      </c>
      <c r="H25" s="132">
        <v>0</v>
      </c>
      <c r="I25" s="132">
        <v>0</v>
      </c>
    </row>
    <row r="26" spans="2:9" ht="25.5" x14ac:dyDescent="0.2">
      <c r="C26" s="144" t="s">
        <v>284</v>
      </c>
      <c r="D26" s="132">
        <v>0</v>
      </c>
      <c r="E26" s="132">
        <v>0</v>
      </c>
      <c r="F26" s="132"/>
      <c r="G26" s="131" t="s">
        <v>283</v>
      </c>
      <c r="H26" s="132">
        <v>0</v>
      </c>
      <c r="I26" s="132">
        <v>0</v>
      </c>
    </row>
    <row r="27" spans="2:9" ht="25.5" x14ac:dyDescent="0.2">
      <c r="C27" s="144" t="s">
        <v>282</v>
      </c>
      <c r="D27" s="132">
        <v>0</v>
      </c>
      <c r="E27" s="132">
        <v>0</v>
      </c>
      <c r="F27" s="132"/>
      <c r="G27" s="131" t="s">
        <v>281</v>
      </c>
      <c r="H27" s="128">
        <f>SUM(H28:H30)</f>
        <v>0</v>
      </c>
      <c r="I27" s="128">
        <f>SUM(I28:I30)</f>
        <v>0</v>
      </c>
    </row>
    <row r="28" spans="2:9" ht="25.5" x14ac:dyDescent="0.2">
      <c r="C28" s="144" t="s">
        <v>280</v>
      </c>
      <c r="D28" s="132">
        <v>0</v>
      </c>
      <c r="E28" s="132">
        <v>0</v>
      </c>
      <c r="F28" s="132"/>
      <c r="G28" s="143" t="s">
        <v>279</v>
      </c>
      <c r="H28" s="132">
        <v>0</v>
      </c>
      <c r="I28" s="132">
        <v>0</v>
      </c>
    </row>
    <row r="29" spans="2:9" ht="15" x14ac:dyDescent="0.25">
      <c r="B29" t="s">
        <v>278</v>
      </c>
      <c r="C29" s="144" t="s">
        <v>277</v>
      </c>
      <c r="D29" s="132">
        <v>13765770.710000001</v>
      </c>
      <c r="E29" s="132">
        <v>408526.83</v>
      </c>
      <c r="F29" s="132"/>
      <c r="G29" s="143" t="s">
        <v>276</v>
      </c>
      <c r="H29" s="132">
        <v>0</v>
      </c>
      <c r="I29" s="132">
        <v>0</v>
      </c>
    </row>
    <row r="30" spans="2:9" x14ac:dyDescent="0.2">
      <c r="C30" s="144" t="s">
        <v>275</v>
      </c>
      <c r="D30" s="132">
        <v>0</v>
      </c>
      <c r="E30" s="132">
        <v>0</v>
      </c>
      <c r="F30" s="132"/>
      <c r="G30" s="143" t="s">
        <v>274</v>
      </c>
      <c r="H30" s="132">
        <v>0</v>
      </c>
      <c r="I30" s="132">
        <v>0</v>
      </c>
    </row>
    <row r="31" spans="2:9" ht="25.5" x14ac:dyDescent="0.2">
      <c r="C31" s="130" t="s">
        <v>273</v>
      </c>
      <c r="D31" s="146">
        <f>SUM(D32:D36)</f>
        <v>0</v>
      </c>
      <c r="E31" s="146">
        <f>SUM(E32:E36)</f>
        <v>0</v>
      </c>
      <c r="F31" s="146"/>
      <c r="G31" s="131" t="s">
        <v>272</v>
      </c>
      <c r="H31" s="128">
        <f>SUM(H32:H37)</f>
        <v>0</v>
      </c>
      <c r="I31" s="128">
        <f>SUM(I32:I37)</f>
        <v>0</v>
      </c>
    </row>
    <row r="32" spans="2:9" x14ac:dyDescent="0.2">
      <c r="C32" s="144" t="s">
        <v>271</v>
      </c>
      <c r="D32" s="132">
        <v>0</v>
      </c>
      <c r="E32" s="132">
        <v>0</v>
      </c>
      <c r="F32" s="132"/>
      <c r="G32" s="143" t="s">
        <v>270</v>
      </c>
      <c r="H32" s="132">
        <v>0</v>
      </c>
      <c r="I32" s="132">
        <v>0</v>
      </c>
    </row>
    <row r="33" spans="3:10" x14ac:dyDescent="0.2">
      <c r="C33" s="144" t="s">
        <v>269</v>
      </c>
      <c r="D33" s="132">
        <v>0</v>
      </c>
      <c r="E33" s="132">
        <v>0</v>
      </c>
      <c r="F33" s="132"/>
      <c r="G33" s="143" t="s">
        <v>268</v>
      </c>
      <c r="H33" s="132">
        <v>0</v>
      </c>
      <c r="I33" s="132">
        <v>0</v>
      </c>
    </row>
    <row r="34" spans="3:10" x14ac:dyDescent="0.2">
      <c r="C34" s="144" t="s">
        <v>267</v>
      </c>
      <c r="D34" s="132">
        <v>0</v>
      </c>
      <c r="E34" s="132">
        <v>0</v>
      </c>
      <c r="F34" s="132"/>
      <c r="G34" s="143" t="s">
        <v>266</v>
      </c>
      <c r="H34" s="132">
        <v>0</v>
      </c>
      <c r="I34" s="132">
        <v>0</v>
      </c>
    </row>
    <row r="35" spans="3:10" x14ac:dyDescent="0.2">
      <c r="C35" s="144" t="s">
        <v>265</v>
      </c>
      <c r="D35" s="132">
        <v>0</v>
      </c>
      <c r="E35" s="132">
        <v>0</v>
      </c>
      <c r="F35" s="132"/>
      <c r="G35" s="143" t="s">
        <v>264</v>
      </c>
      <c r="H35" s="132">
        <v>0</v>
      </c>
      <c r="I35" s="132">
        <v>0</v>
      </c>
    </row>
    <row r="36" spans="3:10" x14ac:dyDescent="0.2">
      <c r="C36" s="144" t="s">
        <v>263</v>
      </c>
      <c r="D36" s="132">
        <v>0</v>
      </c>
      <c r="E36" s="132">
        <v>0</v>
      </c>
      <c r="F36" s="132"/>
      <c r="G36" s="143" t="s">
        <v>262</v>
      </c>
      <c r="H36" s="132">
        <v>0</v>
      </c>
      <c r="I36" s="132">
        <v>0</v>
      </c>
    </row>
    <row r="37" spans="3:10" x14ac:dyDescent="0.2">
      <c r="C37" s="130" t="s">
        <v>261</v>
      </c>
      <c r="D37" s="132">
        <v>0</v>
      </c>
      <c r="E37" s="132">
        <v>0</v>
      </c>
      <c r="F37" s="132"/>
      <c r="G37" s="143" t="s">
        <v>260</v>
      </c>
      <c r="H37" s="132">
        <v>0</v>
      </c>
      <c r="I37" s="132">
        <v>0</v>
      </c>
    </row>
    <row r="38" spans="3:10" x14ac:dyDescent="0.2">
      <c r="C38" s="130" t="s">
        <v>259</v>
      </c>
      <c r="D38" s="146">
        <f>SUM(D39:D40)</f>
        <v>0</v>
      </c>
      <c r="E38" s="146">
        <f>SUM(E39:E40)</f>
        <v>0</v>
      </c>
      <c r="F38" s="146"/>
      <c r="G38" s="131" t="s">
        <v>258</v>
      </c>
      <c r="H38" s="128">
        <f>SUM(H39:H41)</f>
        <v>64031728.460000001</v>
      </c>
      <c r="I38" s="128">
        <f>SUM(I39:I41)</f>
        <v>24816006.07</v>
      </c>
    </row>
    <row r="39" spans="3:10" ht="25.5" x14ac:dyDescent="0.25">
      <c r="C39" s="144" t="s">
        <v>257</v>
      </c>
      <c r="D39" s="132">
        <v>0</v>
      </c>
      <c r="E39" s="132">
        <v>0</v>
      </c>
      <c r="F39" s="145" t="s">
        <v>256</v>
      </c>
      <c r="G39" s="143" t="s">
        <v>255</v>
      </c>
      <c r="H39" s="132">
        <v>9488652.9199999999</v>
      </c>
      <c r="I39" s="132">
        <v>12094047.619999999</v>
      </c>
    </row>
    <row r="40" spans="3:10" x14ac:dyDescent="0.2">
      <c r="C40" s="144" t="s">
        <v>254</v>
      </c>
      <c r="D40" s="132">
        <v>0</v>
      </c>
      <c r="E40" s="132">
        <v>0</v>
      </c>
      <c r="G40" s="143" t="s">
        <v>253</v>
      </c>
      <c r="H40" s="132">
        <v>0</v>
      </c>
      <c r="I40" s="132">
        <v>0</v>
      </c>
    </row>
    <row r="41" spans="3:10" ht="15" x14ac:dyDescent="0.25">
      <c r="C41" s="130" t="s">
        <v>252</v>
      </c>
      <c r="D41" s="146">
        <f>SUM(D42:D45)</f>
        <v>0</v>
      </c>
      <c r="E41" s="146">
        <f>SUM(E42:E45)</f>
        <v>0</v>
      </c>
      <c r="F41" s="145" t="s">
        <v>251</v>
      </c>
      <c r="G41" s="143" t="s">
        <v>250</v>
      </c>
      <c r="H41" s="132">
        <v>54543075.539999999</v>
      </c>
      <c r="I41" s="132">
        <v>12721958.449999999</v>
      </c>
    </row>
    <row r="42" spans="3:10" x14ac:dyDescent="0.2">
      <c r="C42" s="144" t="s">
        <v>249</v>
      </c>
      <c r="D42" s="132">
        <v>0</v>
      </c>
      <c r="E42" s="132">
        <v>0</v>
      </c>
      <c r="F42" s="132"/>
      <c r="G42" s="131" t="s">
        <v>248</v>
      </c>
      <c r="H42" s="128">
        <f>SUM(H43:H45)</f>
        <v>928971.52</v>
      </c>
      <c r="I42" s="128">
        <f>SUM(I43:I45)</f>
        <v>0</v>
      </c>
    </row>
    <row r="43" spans="3:10" ht="15" x14ac:dyDescent="0.25">
      <c r="C43" s="144" t="s">
        <v>247</v>
      </c>
      <c r="D43" s="132">
        <v>0</v>
      </c>
      <c r="E43" s="132">
        <v>0</v>
      </c>
      <c r="F43" s="145" t="s">
        <v>246</v>
      </c>
      <c r="G43" s="143" t="s">
        <v>245</v>
      </c>
      <c r="H43" s="132">
        <v>928971.52</v>
      </c>
      <c r="I43" s="132">
        <v>0</v>
      </c>
    </row>
    <row r="44" spans="3:10" ht="25.5" x14ac:dyDescent="0.2">
      <c r="C44" s="144" t="s">
        <v>244</v>
      </c>
      <c r="D44" s="132">
        <v>0</v>
      </c>
      <c r="E44" s="132">
        <v>0</v>
      </c>
      <c r="F44" s="132"/>
      <c r="G44" s="143" t="s">
        <v>243</v>
      </c>
      <c r="H44" s="132">
        <v>0</v>
      </c>
      <c r="I44" s="132">
        <v>0</v>
      </c>
    </row>
    <row r="45" spans="3:10" x14ac:dyDescent="0.2">
      <c r="C45" s="144" t="s">
        <v>242</v>
      </c>
      <c r="D45" s="132">
        <v>0</v>
      </c>
      <c r="E45" s="132">
        <v>0</v>
      </c>
      <c r="F45" s="132"/>
      <c r="G45" s="143" t="s">
        <v>241</v>
      </c>
      <c r="H45" s="132">
        <v>0</v>
      </c>
      <c r="I45" s="132">
        <v>0</v>
      </c>
    </row>
    <row r="46" spans="3:10" x14ac:dyDescent="0.2">
      <c r="C46" s="130"/>
      <c r="D46" s="128"/>
      <c r="E46" s="128"/>
      <c r="F46" s="128"/>
      <c r="G46" s="131"/>
      <c r="H46" s="128"/>
      <c r="I46" s="128"/>
    </row>
    <row r="47" spans="3:10" x14ac:dyDescent="0.2">
      <c r="C47" s="142" t="s">
        <v>240</v>
      </c>
      <c r="D47" s="140">
        <f>D9+D17+D25+D31+D37+D38+D41</f>
        <v>488160697.74999994</v>
      </c>
      <c r="E47" s="140">
        <f>E9+E17+E25+E31+E37+E38+E41</f>
        <v>315486671.95999998</v>
      </c>
      <c r="F47" s="140"/>
      <c r="G47" s="141" t="s">
        <v>239</v>
      </c>
      <c r="H47" s="140">
        <f>H9+H19+H23+H26+H27+H31+H38+H42</f>
        <v>92337194.969999999</v>
      </c>
      <c r="I47" s="140">
        <f>I9+I19+I23+I26+I27+I31+I38+I42</f>
        <v>89608905.769999996</v>
      </c>
      <c r="J47" s="139"/>
    </row>
    <row r="48" spans="3:10" x14ac:dyDescent="0.2">
      <c r="C48" s="138"/>
      <c r="D48" s="136"/>
      <c r="E48" s="136"/>
      <c r="F48" s="136"/>
      <c r="G48" s="137"/>
      <c r="H48" s="136"/>
      <c r="I48" s="136"/>
    </row>
    <row r="49" spans="2:10" x14ac:dyDescent="0.2">
      <c r="C49" s="133" t="s">
        <v>238</v>
      </c>
      <c r="D49" s="128"/>
      <c r="E49" s="128"/>
      <c r="F49" s="128"/>
      <c r="G49" s="129" t="s">
        <v>237</v>
      </c>
      <c r="H49" s="128"/>
      <c r="I49" s="128"/>
    </row>
    <row r="50" spans="2:10" ht="15" x14ac:dyDescent="0.25">
      <c r="B50" t="s">
        <v>236</v>
      </c>
      <c r="C50" s="130" t="s">
        <v>235</v>
      </c>
      <c r="D50" s="132">
        <v>39833604.740000002</v>
      </c>
      <c r="E50" s="132">
        <v>39833604.740000002</v>
      </c>
      <c r="F50" s="128" t="s">
        <v>234</v>
      </c>
      <c r="G50" s="131" t="s">
        <v>233</v>
      </c>
      <c r="H50" s="132">
        <v>0</v>
      </c>
      <c r="I50" s="132">
        <v>0</v>
      </c>
    </row>
    <row r="51" spans="2:10" ht="15" x14ac:dyDescent="0.25">
      <c r="B51" t="s">
        <v>232</v>
      </c>
      <c r="C51" s="130" t="s">
        <v>231</v>
      </c>
      <c r="D51" s="132">
        <v>6746560.7599999998</v>
      </c>
      <c r="E51" s="132">
        <v>6746560.7599999998</v>
      </c>
      <c r="F51" s="128"/>
      <c r="G51" s="131" t="s">
        <v>230</v>
      </c>
      <c r="H51" s="132">
        <v>0</v>
      </c>
      <c r="I51" s="132">
        <v>0</v>
      </c>
    </row>
    <row r="52" spans="2:10" ht="21" customHeight="1" x14ac:dyDescent="0.25">
      <c r="B52" t="s">
        <v>229</v>
      </c>
      <c r="C52" s="130" t="s">
        <v>228</v>
      </c>
      <c r="D52" s="132">
        <v>2126593544.99</v>
      </c>
      <c r="E52" s="132">
        <v>2084324040.4000001</v>
      </c>
      <c r="F52" s="128" t="s">
        <v>227</v>
      </c>
      <c r="G52" s="131" t="s">
        <v>226</v>
      </c>
      <c r="H52" s="132">
        <v>40393950</v>
      </c>
      <c r="I52" s="132">
        <v>44303040</v>
      </c>
    </row>
    <row r="53" spans="2:10" ht="15" x14ac:dyDescent="0.25">
      <c r="B53" t="s">
        <v>225</v>
      </c>
      <c r="C53" s="130" t="s">
        <v>224</v>
      </c>
      <c r="D53" s="132">
        <v>294999251.44999999</v>
      </c>
      <c r="E53" s="132">
        <v>288983382.75</v>
      </c>
      <c r="F53" s="128"/>
      <c r="G53" s="131" t="s">
        <v>223</v>
      </c>
      <c r="H53" s="132">
        <v>0</v>
      </c>
      <c r="I53" s="132">
        <v>0</v>
      </c>
    </row>
    <row r="54" spans="2:10" ht="30" customHeight="1" x14ac:dyDescent="0.25">
      <c r="B54" t="s">
        <v>222</v>
      </c>
      <c r="C54" s="130" t="s">
        <v>221</v>
      </c>
      <c r="D54" s="132">
        <v>62965334.380000003</v>
      </c>
      <c r="E54" s="132">
        <v>62608310.939999998</v>
      </c>
      <c r="F54" s="128"/>
      <c r="G54" s="131" t="s">
        <v>220</v>
      </c>
      <c r="H54" s="132">
        <v>0</v>
      </c>
      <c r="I54" s="132">
        <v>0</v>
      </c>
    </row>
    <row r="55" spans="2:10" ht="28.5" customHeight="1" x14ac:dyDescent="0.25">
      <c r="B55" t="s">
        <v>219</v>
      </c>
      <c r="C55" s="130" t="s">
        <v>218</v>
      </c>
      <c r="D55" s="132">
        <v>-160982679.52000001</v>
      </c>
      <c r="E55" s="132">
        <v>-132023097.02</v>
      </c>
      <c r="F55" s="128"/>
      <c r="G55" s="131" t="s">
        <v>217</v>
      </c>
      <c r="H55" s="132">
        <v>0</v>
      </c>
      <c r="I55" s="132">
        <v>0</v>
      </c>
      <c r="J55" s="135"/>
    </row>
    <row r="56" spans="2:10" x14ac:dyDescent="0.2">
      <c r="C56" s="130" t="s">
        <v>216</v>
      </c>
      <c r="D56" s="132">
        <v>0</v>
      </c>
      <c r="E56" s="132">
        <v>0</v>
      </c>
      <c r="F56" s="128"/>
      <c r="G56" s="129"/>
      <c r="H56" s="128"/>
      <c r="I56" s="128"/>
    </row>
    <row r="57" spans="2:10" x14ac:dyDescent="0.2">
      <c r="C57" s="130" t="s">
        <v>215</v>
      </c>
      <c r="D57" s="132">
        <v>0</v>
      </c>
      <c r="E57" s="132">
        <v>0</v>
      </c>
      <c r="F57" s="128"/>
      <c r="G57" s="129" t="s">
        <v>214</v>
      </c>
      <c r="H57" s="128">
        <f>SUM(H50:H55)</f>
        <v>40393950</v>
      </c>
      <c r="I57" s="128">
        <f>SUM(I50:I55)</f>
        <v>44303040</v>
      </c>
    </row>
    <row r="58" spans="2:10" x14ac:dyDescent="0.2">
      <c r="C58" s="130" t="s">
        <v>213</v>
      </c>
      <c r="D58" s="132">
        <v>0</v>
      </c>
      <c r="E58" s="132">
        <v>0</v>
      </c>
      <c r="F58" s="132"/>
      <c r="G58" s="134"/>
      <c r="H58" s="128"/>
      <c r="I58" s="128"/>
    </row>
    <row r="59" spans="2:10" x14ac:dyDescent="0.2">
      <c r="C59" s="130"/>
      <c r="D59" s="128"/>
      <c r="E59" s="128"/>
      <c r="F59" s="128"/>
      <c r="G59" s="129" t="s">
        <v>212</v>
      </c>
      <c r="H59" s="128">
        <f>H47+H57</f>
        <v>132731144.97</v>
      </c>
      <c r="I59" s="128">
        <f>I47+I57</f>
        <v>133911945.77</v>
      </c>
    </row>
    <row r="60" spans="2:10" x14ac:dyDescent="0.2">
      <c r="C60" s="133" t="s">
        <v>211</v>
      </c>
      <c r="D60" s="128">
        <f>SUM(D50:D58)</f>
        <v>2370155616.7999997</v>
      </c>
      <c r="E60" s="128">
        <f>SUM(E50:E58)</f>
        <v>2350472802.5700002</v>
      </c>
      <c r="F60" s="128"/>
      <c r="G60" s="131"/>
      <c r="H60" s="128"/>
      <c r="I60" s="128"/>
    </row>
    <row r="61" spans="2:10" x14ac:dyDescent="0.2">
      <c r="C61" s="130"/>
      <c r="D61" s="128"/>
      <c r="E61" s="128"/>
      <c r="F61" s="128"/>
      <c r="G61" s="129" t="s">
        <v>210</v>
      </c>
      <c r="H61" s="128"/>
      <c r="I61" s="128"/>
    </row>
    <row r="62" spans="2:10" x14ac:dyDescent="0.2">
      <c r="C62" s="133" t="s">
        <v>209</v>
      </c>
      <c r="D62" s="128">
        <f>D47+D60</f>
        <v>2858316314.5499997</v>
      </c>
      <c r="E62" s="128">
        <f>E47+E60</f>
        <v>2665959474.5300002</v>
      </c>
      <c r="F62" s="128"/>
      <c r="G62" s="129"/>
      <c r="H62" s="128"/>
      <c r="I62" s="128"/>
    </row>
    <row r="63" spans="2:10" x14ac:dyDescent="0.2">
      <c r="C63" s="130"/>
      <c r="D63" s="128"/>
      <c r="E63" s="128"/>
      <c r="F63" s="128"/>
      <c r="G63" s="129" t="s">
        <v>208</v>
      </c>
      <c r="H63" s="128">
        <f>SUM(H64:H66)</f>
        <v>883743580.86000001</v>
      </c>
      <c r="I63" s="128">
        <f>SUM(I64:I66)</f>
        <v>863660970.65999997</v>
      </c>
    </row>
    <row r="64" spans="2:10" x14ac:dyDescent="0.2">
      <c r="C64" s="130"/>
      <c r="D64" s="128"/>
      <c r="E64" s="128"/>
      <c r="F64" s="128" t="s">
        <v>207</v>
      </c>
      <c r="G64" s="131" t="s">
        <v>206</v>
      </c>
      <c r="H64" s="132">
        <v>1160792.51</v>
      </c>
      <c r="I64" s="132">
        <v>1160792.51</v>
      </c>
    </row>
    <row r="65" spans="3:9" x14ac:dyDescent="0.2">
      <c r="C65" s="130"/>
      <c r="D65" s="128"/>
      <c r="E65" s="128"/>
      <c r="F65" s="128" t="s">
        <v>205</v>
      </c>
      <c r="G65" s="131" t="s">
        <v>204</v>
      </c>
      <c r="H65" s="132">
        <v>882582788.35000002</v>
      </c>
      <c r="I65" s="132">
        <v>862500178.14999998</v>
      </c>
    </row>
    <row r="66" spans="3:9" x14ac:dyDescent="0.2">
      <c r="C66" s="130"/>
      <c r="D66" s="128"/>
      <c r="E66" s="128"/>
      <c r="F66" s="128"/>
      <c r="G66" s="131" t="s">
        <v>203</v>
      </c>
      <c r="H66" s="132">
        <v>0</v>
      </c>
      <c r="I66" s="132">
        <v>0</v>
      </c>
    </row>
    <row r="67" spans="3:9" x14ac:dyDescent="0.2">
      <c r="C67" s="130"/>
      <c r="D67" s="128"/>
      <c r="E67" s="128"/>
      <c r="F67" s="128"/>
      <c r="G67" s="131"/>
      <c r="H67" s="128"/>
      <c r="I67" s="128"/>
    </row>
    <row r="68" spans="3:9" x14ac:dyDescent="0.2">
      <c r="C68" s="130"/>
      <c r="D68" s="128"/>
      <c r="E68" s="128"/>
      <c r="F68" s="128"/>
      <c r="G68" s="129" t="s">
        <v>202</v>
      </c>
      <c r="H68" s="128">
        <f>SUM(H69:H73)</f>
        <v>1841841588.72</v>
      </c>
      <c r="I68" s="128">
        <f>SUM(I69:I73)</f>
        <v>1668386558.0999999</v>
      </c>
    </row>
    <row r="69" spans="3:9" x14ac:dyDescent="0.2">
      <c r="C69" s="130"/>
      <c r="D69" s="128"/>
      <c r="E69" s="128"/>
      <c r="F69" s="128"/>
      <c r="G69" s="131" t="s">
        <v>201</v>
      </c>
      <c r="H69" s="132">
        <v>208398061.30000001</v>
      </c>
      <c r="I69" s="132">
        <v>133023171.56</v>
      </c>
    </row>
    <row r="70" spans="3:9" x14ac:dyDescent="0.2">
      <c r="C70" s="130"/>
      <c r="D70" s="128"/>
      <c r="E70" s="128"/>
      <c r="F70" s="128" t="s">
        <v>200</v>
      </c>
      <c r="G70" s="131" t="s">
        <v>199</v>
      </c>
      <c r="H70" s="132">
        <v>1630456267.6500001</v>
      </c>
      <c r="I70" s="132">
        <v>1532376073.8399999</v>
      </c>
    </row>
    <row r="71" spans="3:9" x14ac:dyDescent="0.2">
      <c r="C71" s="130"/>
      <c r="D71" s="128"/>
      <c r="E71" s="128"/>
      <c r="F71" s="128" t="s">
        <v>198</v>
      </c>
      <c r="G71" s="131" t="s">
        <v>197</v>
      </c>
      <c r="H71" s="132">
        <v>2987259.77</v>
      </c>
      <c r="I71" s="132">
        <v>2987312.7</v>
      </c>
    </row>
    <row r="72" spans="3:9" x14ac:dyDescent="0.2">
      <c r="C72" s="130"/>
      <c r="D72" s="128"/>
      <c r="E72" s="128"/>
      <c r="F72" s="128"/>
      <c r="G72" s="131" t="s">
        <v>196</v>
      </c>
      <c r="H72" s="132">
        <v>0</v>
      </c>
      <c r="I72" s="132">
        <v>0</v>
      </c>
    </row>
    <row r="73" spans="3:9" x14ac:dyDescent="0.2">
      <c r="C73" s="130"/>
      <c r="D73" s="128"/>
      <c r="E73" s="128"/>
      <c r="F73" s="128"/>
      <c r="G73" s="131" t="s">
        <v>195</v>
      </c>
      <c r="H73" s="132">
        <v>0</v>
      </c>
      <c r="I73" s="132">
        <v>0</v>
      </c>
    </row>
    <row r="74" spans="3:9" x14ac:dyDescent="0.2">
      <c r="C74" s="130"/>
      <c r="D74" s="128"/>
      <c r="E74" s="128"/>
      <c r="F74" s="128"/>
      <c r="G74" s="131"/>
      <c r="H74" s="128"/>
      <c r="I74" s="128"/>
    </row>
    <row r="75" spans="3:9" ht="25.5" x14ac:dyDescent="0.2">
      <c r="C75" s="130"/>
      <c r="D75" s="128"/>
      <c r="E75" s="128"/>
      <c r="F75" s="128"/>
      <c r="G75" s="129" t="s">
        <v>194</v>
      </c>
      <c r="H75" s="128">
        <f>SUM(H76:H77)</f>
        <v>0</v>
      </c>
      <c r="I75" s="128">
        <f>SUM(I76:I77)</f>
        <v>0</v>
      </c>
    </row>
    <row r="76" spans="3:9" x14ac:dyDescent="0.2">
      <c r="C76" s="130"/>
      <c r="D76" s="128"/>
      <c r="E76" s="128"/>
      <c r="F76" s="128"/>
      <c r="G76" s="131" t="s">
        <v>193</v>
      </c>
      <c r="H76" s="132">
        <v>0</v>
      </c>
      <c r="I76" s="132">
        <v>0</v>
      </c>
    </row>
    <row r="77" spans="3:9" x14ac:dyDescent="0.2">
      <c r="C77" s="130"/>
      <c r="D77" s="128"/>
      <c r="E77" s="128"/>
      <c r="F77" s="128"/>
      <c r="G77" s="131" t="s">
        <v>192</v>
      </c>
      <c r="H77" s="132">
        <v>0</v>
      </c>
      <c r="I77" s="132">
        <v>0</v>
      </c>
    </row>
    <row r="78" spans="3:9" x14ac:dyDescent="0.2">
      <c r="C78" s="130"/>
      <c r="D78" s="128"/>
      <c r="E78" s="128"/>
      <c r="F78" s="128"/>
      <c r="G78" s="131"/>
      <c r="H78" s="128"/>
      <c r="I78" s="128"/>
    </row>
    <row r="79" spans="3:9" x14ac:dyDescent="0.2">
      <c r="C79" s="130"/>
      <c r="D79" s="128"/>
      <c r="E79" s="128"/>
      <c r="F79" s="128"/>
      <c r="G79" s="129" t="s">
        <v>191</v>
      </c>
      <c r="H79" s="128">
        <f>H63+H68+H75</f>
        <v>2725585169.5799999</v>
      </c>
      <c r="I79" s="128">
        <f>I63+I68+I75</f>
        <v>2532047528.7599998</v>
      </c>
    </row>
    <row r="80" spans="3:9" x14ac:dyDescent="0.2">
      <c r="C80" s="130"/>
      <c r="D80" s="128"/>
      <c r="E80" s="128"/>
      <c r="F80" s="128"/>
      <c r="G80" s="131"/>
      <c r="H80" s="128"/>
      <c r="I80" s="128"/>
    </row>
    <row r="81" spans="3:13" x14ac:dyDescent="0.2">
      <c r="C81" s="130"/>
      <c r="D81" s="128"/>
      <c r="E81" s="128"/>
      <c r="F81" s="128"/>
      <c r="G81" s="129" t="s">
        <v>190</v>
      </c>
      <c r="H81" s="128">
        <f>H59+H79</f>
        <v>2858316314.5499997</v>
      </c>
      <c r="I81" s="128">
        <f>I59+I79</f>
        <v>2665959474.5299997</v>
      </c>
    </row>
    <row r="82" spans="3:13" ht="13.5" thickBot="1" x14ac:dyDescent="0.25">
      <c r="C82" s="127"/>
      <c r="D82" s="126"/>
      <c r="E82" s="126"/>
      <c r="F82" s="126"/>
      <c r="G82" s="125"/>
      <c r="H82" s="124"/>
      <c r="I82" s="124"/>
    </row>
    <row r="83" spans="3:13" ht="27" customHeight="1" x14ac:dyDescent="0.2">
      <c r="C83" s="247" t="s">
        <v>189</v>
      </c>
      <c r="D83" s="247"/>
      <c r="E83" s="247"/>
      <c r="F83" s="247"/>
      <c r="G83" s="247"/>
      <c r="H83" s="247"/>
      <c r="I83" s="247"/>
      <c r="J83" s="123"/>
    </row>
    <row r="84" spans="3:13" x14ac:dyDescent="0.2">
      <c r="C84" s="121"/>
      <c r="D84" s="121"/>
      <c r="E84" s="121"/>
      <c r="F84" s="121"/>
      <c r="G84" s="121"/>
      <c r="H84" s="122"/>
      <c r="I84" s="121"/>
      <c r="J84" s="121"/>
    </row>
    <row r="89" spans="3:13" s="106" customFormat="1" ht="16.5" customHeight="1" x14ac:dyDescent="0.25">
      <c r="C89" s="120"/>
      <c r="D89" s="119"/>
      <c r="E89" s="118"/>
      <c r="F89" s="118"/>
      <c r="G89" s="117"/>
      <c r="H89" s="116"/>
      <c r="I89" s="115"/>
      <c r="J89" s="248"/>
      <c r="K89" s="248"/>
      <c r="L89" s="107"/>
      <c r="M89" s="107"/>
    </row>
    <row r="90" spans="3:13" s="106" customFormat="1" ht="15" x14ac:dyDescent="0.25">
      <c r="C90" s="113"/>
      <c r="D90" s="114"/>
      <c r="E90" s="105"/>
      <c r="F90" s="105"/>
      <c r="G90" s="113"/>
      <c r="H90" s="112"/>
      <c r="I90" s="105"/>
      <c r="J90" s="236"/>
      <c r="K90" s="236"/>
      <c r="L90" s="108"/>
      <c r="M90" s="107"/>
    </row>
    <row r="91" spans="3:13" s="106" customFormat="1" ht="15" customHeight="1" x14ac:dyDescent="0.25">
      <c r="C91" s="110"/>
      <c r="D91" s="111"/>
      <c r="E91" s="105"/>
      <c r="F91" s="105"/>
      <c r="G91" s="110"/>
      <c r="H91" s="109"/>
      <c r="I91" s="105"/>
      <c r="J91" s="237"/>
      <c r="K91" s="237"/>
      <c r="L91" s="108"/>
      <c r="M91" s="107"/>
    </row>
  </sheetData>
  <mergeCells count="8">
    <mergeCell ref="J90:K90"/>
    <mergeCell ref="J91:K91"/>
    <mergeCell ref="C2:I2"/>
    <mergeCell ref="C3:I3"/>
    <mergeCell ref="C4:I4"/>
    <mergeCell ref="C5:I5"/>
    <mergeCell ref="C83:I83"/>
    <mergeCell ref="J89:K89"/>
  </mergeCells>
  <pageMargins left="0.23622047244094491" right="0.23622047244094491" top="0.74803149606299213" bottom="0.74803149606299213" header="0.31496062992125984" footer="0.31496062992125984"/>
  <pageSetup scale="64" fitToHeight="0" orientation="landscape" r:id="rId1"/>
  <rowBreaks count="1" manualBreakCount="1">
    <brk id="47" min="2" max="8" man="1"/>
  </rowBreaks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H41" sqref="H41"/>
    </sheetView>
  </sheetViews>
  <sheetFormatPr baseColWidth="10" defaultRowHeight="12.75" x14ac:dyDescent="0.2"/>
  <cols>
    <col min="1" max="1" width="5" style="154" customWidth="1"/>
    <col min="2" max="2" width="43" style="154" customWidth="1"/>
    <col min="3" max="3" width="12.85546875" style="154" customWidth="1"/>
    <col min="4" max="4" width="13.28515625" style="154" customWidth="1"/>
    <col min="5" max="5" width="15" style="154" customWidth="1"/>
    <col min="6" max="6" width="16.42578125" style="154" customWidth="1"/>
    <col min="7" max="7" width="13.42578125" style="154" customWidth="1"/>
    <col min="8" max="8" width="14" style="154" customWidth="1"/>
    <col min="9" max="9" width="15" style="154" customWidth="1"/>
    <col min="10" max="16384" width="11.42578125" style="154"/>
  </cols>
  <sheetData>
    <row r="1" spans="2:9" ht="13.5" thickBot="1" x14ac:dyDescent="0.25"/>
    <row r="2" spans="2:9" ht="13.5" thickBot="1" x14ac:dyDescent="0.25">
      <c r="B2" s="249" t="s">
        <v>344</v>
      </c>
      <c r="C2" s="250"/>
      <c r="D2" s="250"/>
      <c r="E2" s="250"/>
      <c r="F2" s="250"/>
      <c r="G2" s="250"/>
      <c r="H2" s="250"/>
      <c r="I2" s="251"/>
    </row>
    <row r="3" spans="2:9" ht="13.5" thickBot="1" x14ac:dyDescent="0.25">
      <c r="B3" s="252" t="s">
        <v>345</v>
      </c>
      <c r="C3" s="253"/>
      <c r="D3" s="253"/>
      <c r="E3" s="253"/>
      <c r="F3" s="253"/>
      <c r="G3" s="253"/>
      <c r="H3" s="253"/>
      <c r="I3" s="254"/>
    </row>
    <row r="4" spans="2:9" ht="13.5" thickBot="1" x14ac:dyDescent="0.25">
      <c r="B4" s="252" t="s">
        <v>188</v>
      </c>
      <c r="C4" s="253"/>
      <c r="D4" s="253"/>
      <c r="E4" s="253"/>
      <c r="F4" s="253"/>
      <c r="G4" s="253"/>
      <c r="H4" s="253"/>
      <c r="I4" s="254"/>
    </row>
    <row r="5" spans="2:9" ht="13.5" thickBot="1" x14ac:dyDescent="0.25">
      <c r="B5" s="252" t="s">
        <v>2</v>
      </c>
      <c r="C5" s="253"/>
      <c r="D5" s="253"/>
      <c r="E5" s="253"/>
      <c r="F5" s="253"/>
      <c r="G5" s="253"/>
      <c r="H5" s="253"/>
      <c r="I5" s="254"/>
    </row>
    <row r="6" spans="2:9" ht="76.5" x14ac:dyDescent="0.2">
      <c r="B6" s="155" t="s">
        <v>346</v>
      </c>
      <c r="C6" s="155" t="s">
        <v>347</v>
      </c>
      <c r="D6" s="155" t="s">
        <v>348</v>
      </c>
      <c r="E6" s="155" t="s">
        <v>349</v>
      </c>
      <c r="F6" s="155" t="s">
        <v>350</v>
      </c>
      <c r="G6" s="155" t="s">
        <v>351</v>
      </c>
      <c r="H6" s="155" t="s">
        <v>352</v>
      </c>
      <c r="I6" s="155" t="s">
        <v>353</v>
      </c>
    </row>
    <row r="7" spans="2:9" ht="13.5" thickBot="1" x14ac:dyDescent="0.25">
      <c r="B7" s="156" t="s">
        <v>354</v>
      </c>
      <c r="C7" s="156" t="s">
        <v>355</v>
      </c>
      <c r="D7" s="156" t="s">
        <v>356</v>
      </c>
      <c r="E7" s="156" t="s">
        <v>357</v>
      </c>
      <c r="F7" s="156" t="s">
        <v>358</v>
      </c>
      <c r="G7" s="156" t="s">
        <v>359</v>
      </c>
      <c r="H7" s="156" t="s">
        <v>360</v>
      </c>
      <c r="I7" s="156" t="s">
        <v>361</v>
      </c>
    </row>
    <row r="8" spans="2:9" ht="12.75" customHeight="1" x14ac:dyDescent="0.2">
      <c r="B8" s="157" t="s">
        <v>362</v>
      </c>
      <c r="C8" s="158">
        <f t="shared" ref="C8:I8" si="0">C9+C13</f>
        <v>52121220</v>
      </c>
      <c r="D8" s="158">
        <f t="shared" si="0"/>
        <v>0</v>
      </c>
      <c r="E8" s="158">
        <f t="shared" si="0"/>
        <v>7818180</v>
      </c>
      <c r="F8" s="158">
        <f t="shared" si="0"/>
        <v>0</v>
      </c>
      <c r="G8" s="158">
        <f t="shared" si="0"/>
        <v>44303040</v>
      </c>
      <c r="H8" s="158">
        <f t="shared" si="0"/>
        <v>2006986.76</v>
      </c>
      <c r="I8" s="158">
        <f t="shared" si="0"/>
        <v>0</v>
      </c>
    </row>
    <row r="9" spans="2:9" ht="12.75" customHeight="1" x14ac:dyDescent="0.2">
      <c r="B9" s="157" t="s">
        <v>363</v>
      </c>
      <c r="C9" s="158">
        <f t="shared" ref="C9:I9" si="1">SUM(C10:C12)</f>
        <v>7818180</v>
      </c>
      <c r="D9" s="158">
        <f t="shared" si="1"/>
        <v>0</v>
      </c>
      <c r="E9" s="158">
        <f t="shared" si="1"/>
        <v>7818180</v>
      </c>
      <c r="F9" s="158">
        <f t="shared" si="1"/>
        <v>7818180</v>
      </c>
      <c r="G9" s="158">
        <f t="shared" si="1"/>
        <v>7818180</v>
      </c>
      <c r="H9" s="158">
        <f t="shared" si="1"/>
        <v>2006986.76</v>
      </c>
      <c r="I9" s="158">
        <f t="shared" si="1"/>
        <v>0</v>
      </c>
    </row>
    <row r="10" spans="2:9" x14ac:dyDescent="0.2">
      <c r="B10" s="159" t="s">
        <v>364</v>
      </c>
      <c r="C10" s="158">
        <v>7818180</v>
      </c>
      <c r="D10" s="158">
        <v>0</v>
      </c>
      <c r="E10" s="158">
        <v>7818180</v>
      </c>
      <c r="F10" s="158">
        <v>7818180</v>
      </c>
      <c r="G10" s="160">
        <v>7818180</v>
      </c>
      <c r="H10" s="158">
        <v>2006986.76</v>
      </c>
      <c r="I10" s="158">
        <v>0</v>
      </c>
    </row>
    <row r="11" spans="2:9" x14ac:dyDescent="0.2">
      <c r="B11" s="159" t="s">
        <v>365</v>
      </c>
      <c r="C11" s="160">
        <v>0</v>
      </c>
      <c r="D11" s="160">
        <v>0</v>
      </c>
      <c r="E11" s="160">
        <v>0</v>
      </c>
      <c r="F11" s="160"/>
      <c r="G11" s="160">
        <v>0</v>
      </c>
      <c r="H11" s="160">
        <v>0</v>
      </c>
      <c r="I11" s="160">
        <v>0</v>
      </c>
    </row>
    <row r="12" spans="2:9" x14ac:dyDescent="0.2">
      <c r="B12" s="159" t="s">
        <v>366</v>
      </c>
      <c r="C12" s="160">
        <v>0</v>
      </c>
      <c r="D12" s="160">
        <v>0</v>
      </c>
      <c r="E12" s="160">
        <v>0</v>
      </c>
      <c r="F12" s="160"/>
      <c r="G12" s="160">
        <v>0</v>
      </c>
      <c r="H12" s="160">
        <v>0</v>
      </c>
      <c r="I12" s="160">
        <v>0</v>
      </c>
    </row>
    <row r="13" spans="2:9" ht="12.75" customHeight="1" x14ac:dyDescent="0.2">
      <c r="B13" s="157" t="s">
        <v>367</v>
      </c>
      <c r="C13" s="158">
        <f t="shared" ref="C13:I13" si="2">SUM(C14:C16)</f>
        <v>44303040</v>
      </c>
      <c r="D13" s="158">
        <f t="shared" si="2"/>
        <v>0</v>
      </c>
      <c r="E13" s="158">
        <f t="shared" si="2"/>
        <v>0</v>
      </c>
      <c r="F13" s="158">
        <f t="shared" si="2"/>
        <v>-7818180</v>
      </c>
      <c r="G13" s="158">
        <f t="shared" si="2"/>
        <v>36484860</v>
      </c>
      <c r="H13" s="158">
        <f t="shared" si="2"/>
        <v>0</v>
      </c>
      <c r="I13" s="158">
        <f t="shared" si="2"/>
        <v>0</v>
      </c>
    </row>
    <row r="14" spans="2:9" x14ac:dyDescent="0.2">
      <c r="B14" s="159" t="s">
        <v>368</v>
      </c>
      <c r="C14" s="158">
        <v>44303040</v>
      </c>
      <c r="D14" s="158">
        <v>0</v>
      </c>
      <c r="E14" s="158">
        <v>0</v>
      </c>
      <c r="F14" s="158">
        <v>-7818180</v>
      </c>
      <c r="G14" s="160">
        <v>36484860</v>
      </c>
      <c r="H14" s="158">
        <v>0</v>
      </c>
      <c r="I14" s="158">
        <v>0</v>
      </c>
    </row>
    <row r="15" spans="2:9" x14ac:dyDescent="0.2">
      <c r="B15" s="159" t="s">
        <v>369</v>
      </c>
      <c r="C15" s="160">
        <v>0</v>
      </c>
      <c r="D15" s="160">
        <v>0</v>
      </c>
      <c r="E15" s="160">
        <v>0</v>
      </c>
      <c r="F15" s="160"/>
      <c r="G15" s="160">
        <v>0</v>
      </c>
      <c r="H15" s="160">
        <v>0</v>
      </c>
      <c r="I15" s="160">
        <v>0</v>
      </c>
    </row>
    <row r="16" spans="2:9" x14ac:dyDescent="0.2">
      <c r="B16" s="159" t="s">
        <v>370</v>
      </c>
      <c r="C16" s="160">
        <v>0</v>
      </c>
      <c r="D16" s="160">
        <v>0</v>
      </c>
      <c r="E16" s="160">
        <v>0</v>
      </c>
      <c r="F16" s="160"/>
      <c r="G16" s="160">
        <v>0</v>
      </c>
      <c r="H16" s="160">
        <v>0</v>
      </c>
      <c r="I16" s="160">
        <v>0</v>
      </c>
    </row>
    <row r="17" spans="2:9" x14ac:dyDescent="0.2">
      <c r="B17" s="157" t="s">
        <v>371</v>
      </c>
      <c r="C17" s="158">
        <v>81790725.769999996</v>
      </c>
      <c r="D17" s="161"/>
      <c r="E17" s="161"/>
      <c r="F17" s="161"/>
      <c r="G17" s="162">
        <v>88428104.969999999</v>
      </c>
      <c r="H17" s="161"/>
      <c r="I17" s="161"/>
    </row>
    <row r="18" spans="2:9" x14ac:dyDescent="0.2">
      <c r="B18" s="163"/>
      <c r="C18" s="160"/>
      <c r="D18" s="160"/>
      <c r="E18" s="160"/>
      <c r="F18" s="160"/>
      <c r="G18" s="160"/>
      <c r="H18" s="160"/>
      <c r="I18" s="160"/>
    </row>
    <row r="19" spans="2:9" ht="12.75" customHeight="1" x14ac:dyDescent="0.2">
      <c r="B19" s="164" t="s">
        <v>372</v>
      </c>
      <c r="C19" s="158">
        <f t="shared" ref="C19:I19" si="3">C8+C17</f>
        <v>133911945.77</v>
      </c>
      <c r="D19" s="158">
        <f t="shared" si="3"/>
        <v>0</v>
      </c>
      <c r="E19" s="158">
        <f t="shared" si="3"/>
        <v>7818180</v>
      </c>
      <c r="F19" s="158">
        <f t="shared" si="3"/>
        <v>0</v>
      </c>
      <c r="G19" s="158">
        <f t="shared" si="3"/>
        <v>132731144.97</v>
      </c>
      <c r="H19" s="158">
        <f t="shared" si="3"/>
        <v>2006986.76</v>
      </c>
      <c r="I19" s="158">
        <f t="shared" si="3"/>
        <v>0</v>
      </c>
    </row>
    <row r="20" spans="2:9" x14ac:dyDescent="0.2">
      <c r="B20" s="157"/>
      <c r="C20" s="158"/>
      <c r="D20" s="158"/>
      <c r="E20" s="158"/>
      <c r="F20" s="158"/>
      <c r="G20" s="158"/>
      <c r="H20" s="158"/>
      <c r="I20" s="158"/>
    </row>
    <row r="21" spans="2:9" ht="12.75" customHeight="1" x14ac:dyDescent="0.2">
      <c r="B21" s="157" t="s">
        <v>373</v>
      </c>
      <c r="C21" s="158">
        <f t="shared" ref="C21:I21" si="4">SUM(C22:C24)</f>
        <v>0</v>
      </c>
      <c r="D21" s="158">
        <f t="shared" si="4"/>
        <v>0</v>
      </c>
      <c r="E21" s="158">
        <f t="shared" si="4"/>
        <v>0</v>
      </c>
      <c r="F21" s="158">
        <f t="shared" si="4"/>
        <v>0</v>
      </c>
      <c r="G21" s="158">
        <f t="shared" si="4"/>
        <v>0</v>
      </c>
      <c r="H21" s="158">
        <f t="shared" si="4"/>
        <v>0</v>
      </c>
      <c r="I21" s="158">
        <f t="shared" si="4"/>
        <v>0</v>
      </c>
    </row>
    <row r="22" spans="2:9" ht="12.75" customHeight="1" x14ac:dyDescent="0.2">
      <c r="B22" s="163" t="s">
        <v>374</v>
      </c>
      <c r="C22" s="160"/>
      <c r="D22" s="160"/>
      <c r="E22" s="160"/>
      <c r="F22" s="160"/>
      <c r="G22" s="160">
        <f>C22+D22-E22+F22</f>
        <v>0</v>
      </c>
      <c r="H22" s="160"/>
      <c r="I22" s="160"/>
    </row>
    <row r="23" spans="2:9" ht="12.75" customHeight="1" x14ac:dyDescent="0.2">
      <c r="B23" s="163" t="s">
        <v>375</v>
      </c>
      <c r="C23" s="160"/>
      <c r="D23" s="160"/>
      <c r="E23" s="160"/>
      <c r="F23" s="160"/>
      <c r="G23" s="160">
        <f>C23+D23-E23+F23</f>
        <v>0</v>
      </c>
      <c r="H23" s="160"/>
      <c r="I23" s="160"/>
    </row>
    <row r="24" spans="2:9" ht="12.75" customHeight="1" x14ac:dyDescent="0.2">
      <c r="B24" s="163" t="s">
        <v>376</v>
      </c>
      <c r="C24" s="160"/>
      <c r="D24" s="160"/>
      <c r="E24" s="160"/>
      <c r="F24" s="160"/>
      <c r="G24" s="160">
        <f>C24+D24-E24+F24</f>
        <v>0</v>
      </c>
      <c r="H24" s="160"/>
      <c r="I24" s="160"/>
    </row>
    <row r="25" spans="2:9" x14ac:dyDescent="0.2">
      <c r="B25" s="165"/>
      <c r="C25" s="166"/>
      <c r="D25" s="166"/>
      <c r="E25" s="166"/>
      <c r="F25" s="166"/>
      <c r="G25" s="166"/>
      <c r="H25" s="166"/>
      <c r="I25" s="166"/>
    </row>
    <row r="26" spans="2:9" ht="25.5" x14ac:dyDescent="0.2">
      <c r="B26" s="164" t="s">
        <v>377</v>
      </c>
      <c r="C26" s="158">
        <f t="shared" ref="C26:I26" si="5">SUM(C27:C29)</f>
        <v>0</v>
      </c>
      <c r="D26" s="158">
        <f t="shared" si="5"/>
        <v>0</v>
      </c>
      <c r="E26" s="158">
        <f t="shared" si="5"/>
        <v>0</v>
      </c>
      <c r="F26" s="158">
        <f t="shared" si="5"/>
        <v>0</v>
      </c>
      <c r="G26" s="158">
        <f t="shared" si="5"/>
        <v>0</v>
      </c>
      <c r="H26" s="158">
        <f t="shared" si="5"/>
        <v>0</v>
      </c>
      <c r="I26" s="158">
        <f t="shared" si="5"/>
        <v>0</v>
      </c>
    </row>
    <row r="27" spans="2:9" ht="12.75" customHeight="1" x14ac:dyDescent="0.2">
      <c r="B27" s="163" t="s">
        <v>378</v>
      </c>
      <c r="C27" s="160"/>
      <c r="D27" s="160"/>
      <c r="E27" s="160"/>
      <c r="F27" s="160"/>
      <c r="G27" s="160">
        <f>C27+D27-E27+F27</f>
        <v>0</v>
      </c>
      <c r="H27" s="160"/>
      <c r="I27" s="160"/>
    </row>
    <row r="28" spans="2:9" ht="12.75" customHeight="1" x14ac:dyDescent="0.2">
      <c r="B28" s="163" t="s">
        <v>379</v>
      </c>
      <c r="C28" s="160"/>
      <c r="D28" s="160"/>
      <c r="E28" s="160"/>
      <c r="F28" s="160"/>
      <c r="G28" s="160">
        <f>C28+D28-E28+F28</f>
        <v>0</v>
      </c>
      <c r="H28" s="160"/>
      <c r="I28" s="160"/>
    </row>
    <row r="29" spans="2:9" ht="12.75" customHeight="1" x14ac:dyDescent="0.2">
      <c r="B29" s="163" t="s">
        <v>380</v>
      </c>
      <c r="C29" s="160"/>
      <c r="D29" s="160"/>
      <c r="E29" s="160"/>
      <c r="F29" s="160"/>
      <c r="G29" s="160">
        <f>C29+D29-E29+F29</f>
        <v>0</v>
      </c>
      <c r="H29" s="160"/>
      <c r="I29" s="160"/>
    </row>
    <row r="30" spans="2:9" ht="13.5" thickBot="1" x14ac:dyDescent="0.25">
      <c r="B30" s="167"/>
      <c r="C30" s="168"/>
      <c r="D30" s="168"/>
      <c r="E30" s="168"/>
      <c r="F30" s="168"/>
      <c r="G30" s="168"/>
      <c r="H30" s="168"/>
      <c r="I30" s="168"/>
    </row>
    <row r="31" spans="2:9" ht="18.75" customHeight="1" x14ac:dyDescent="0.2">
      <c r="B31" s="255" t="s">
        <v>381</v>
      </c>
      <c r="C31" s="255"/>
      <c r="D31" s="255"/>
      <c r="E31" s="255"/>
      <c r="F31" s="255"/>
      <c r="G31" s="255"/>
      <c r="H31" s="255"/>
      <c r="I31" s="255"/>
    </row>
    <row r="32" spans="2:9" x14ac:dyDescent="0.2">
      <c r="B32" s="169" t="s">
        <v>382</v>
      </c>
      <c r="C32" s="170"/>
      <c r="D32" s="171"/>
      <c r="E32" s="171"/>
      <c r="F32" s="171"/>
      <c r="G32" s="171"/>
      <c r="H32" s="171"/>
      <c r="I32" s="171"/>
    </row>
    <row r="33" spans="2:9" ht="13.5" thickBot="1" x14ac:dyDescent="0.25">
      <c r="B33" s="172"/>
      <c r="C33" s="170"/>
      <c r="D33" s="170"/>
      <c r="E33" s="170"/>
      <c r="F33" s="170"/>
      <c r="G33" s="170"/>
      <c r="H33" s="170"/>
      <c r="I33" s="170"/>
    </row>
    <row r="34" spans="2:9" ht="38.25" customHeight="1" x14ac:dyDescent="0.2">
      <c r="B34" s="256" t="s">
        <v>383</v>
      </c>
      <c r="C34" s="256" t="s">
        <v>384</v>
      </c>
      <c r="D34" s="256" t="s">
        <v>385</v>
      </c>
      <c r="E34" s="173" t="s">
        <v>386</v>
      </c>
      <c r="F34" s="256" t="s">
        <v>387</v>
      </c>
      <c r="G34" s="173" t="s">
        <v>388</v>
      </c>
      <c r="H34" s="170"/>
      <c r="I34" s="170"/>
    </row>
    <row r="35" spans="2:9" ht="15.75" customHeight="1" thickBot="1" x14ac:dyDescent="0.25">
      <c r="B35" s="257"/>
      <c r="C35" s="257"/>
      <c r="D35" s="257"/>
      <c r="E35" s="174" t="s">
        <v>389</v>
      </c>
      <c r="F35" s="257"/>
      <c r="G35" s="174" t="s">
        <v>390</v>
      </c>
      <c r="H35" s="170"/>
      <c r="I35" s="170"/>
    </row>
    <row r="36" spans="2:9" x14ac:dyDescent="0.2">
      <c r="B36" s="175" t="s">
        <v>391</v>
      </c>
      <c r="C36" s="158">
        <f>SUM(C37:C39)</f>
        <v>86000000</v>
      </c>
      <c r="D36" s="158">
        <f>SUM(D37:D39)</f>
        <v>144</v>
      </c>
      <c r="E36" s="158">
        <f>SUM(E37:E39)</f>
        <v>0</v>
      </c>
      <c r="F36" s="158">
        <f>SUM(F37:F39)</f>
        <v>0</v>
      </c>
      <c r="G36" s="158">
        <f>SUM(G37:G39)</f>
        <v>8</v>
      </c>
      <c r="H36" s="170"/>
      <c r="I36" s="170"/>
    </row>
    <row r="37" spans="2:9" x14ac:dyDescent="0.2">
      <c r="B37" s="163" t="s">
        <v>392</v>
      </c>
      <c r="C37" s="160">
        <v>86000000</v>
      </c>
      <c r="D37" s="160">
        <v>144</v>
      </c>
      <c r="E37" s="160" t="s">
        <v>393</v>
      </c>
      <c r="F37" s="160"/>
      <c r="G37" s="160">
        <v>8</v>
      </c>
      <c r="H37" s="170"/>
      <c r="I37" s="170"/>
    </row>
    <row r="38" spans="2:9" x14ac:dyDescent="0.2">
      <c r="B38" s="163" t="s">
        <v>394</v>
      </c>
      <c r="C38" s="160"/>
      <c r="D38" s="160"/>
      <c r="E38" s="160"/>
      <c r="F38" s="160"/>
      <c r="G38" s="160"/>
      <c r="H38" s="170"/>
      <c r="I38" s="170"/>
    </row>
    <row r="39" spans="2:9" ht="13.5" thickBot="1" x14ac:dyDescent="0.25">
      <c r="B39" s="176" t="s">
        <v>395</v>
      </c>
      <c r="C39" s="177"/>
      <c r="D39" s="177"/>
      <c r="E39" s="177"/>
      <c r="F39" s="177"/>
      <c r="G39" s="177"/>
      <c r="H39" s="170"/>
      <c r="I39" s="170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 horizontalCentered="1"/>
  <pageMargins left="0.74803149606299213" right="0.74803149606299213" top="0.98425196850393704" bottom="0.98425196850393704" header="0.31496062992125984" footer="0.31496062992125984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showGridLines="0" zoomScale="85" zoomScaleNormal="85" workbookViewId="0">
      <selection activeCell="C24" sqref="C24"/>
    </sheetView>
  </sheetViews>
  <sheetFormatPr baseColWidth="10" defaultRowHeight="15" x14ac:dyDescent="0.25"/>
  <cols>
    <col min="1" max="1" width="2.42578125" customWidth="1"/>
    <col min="2" max="2" width="32.85546875" customWidth="1"/>
    <col min="3" max="5" width="14.5703125" customWidth="1"/>
    <col min="6" max="6" width="15.85546875" bestFit="1" customWidth="1"/>
    <col min="7" max="7" width="14.5703125" customWidth="1"/>
    <col min="8" max="8" width="17.5703125" customWidth="1"/>
    <col min="9" max="9" width="17.42578125" customWidth="1"/>
    <col min="10" max="10" width="14.85546875" bestFit="1" customWidth="1"/>
    <col min="11" max="11" width="16.7109375" customWidth="1"/>
    <col min="12" max="12" width="14.5703125" customWidth="1"/>
    <col min="13" max="13" width="15.140625" bestFit="1" customWidth="1"/>
    <col min="14" max="14" width="15" bestFit="1" customWidth="1"/>
    <col min="15" max="15" width="14.140625" style="178" bestFit="1" customWidth="1"/>
  </cols>
  <sheetData>
    <row r="1" spans="2:15" ht="15.75" thickBot="1" x14ac:dyDescent="0.3"/>
    <row r="2" spans="2:15" ht="15.75" thickBot="1" x14ac:dyDescent="0.3">
      <c r="B2" s="249" t="s">
        <v>343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2:15" ht="15.75" customHeight="1" thickBot="1" x14ac:dyDescent="0.3">
      <c r="B3" s="252" t="s">
        <v>396</v>
      </c>
      <c r="C3" s="253"/>
      <c r="D3" s="253"/>
      <c r="E3" s="253"/>
      <c r="F3" s="253"/>
      <c r="G3" s="253"/>
      <c r="H3" s="253"/>
      <c r="I3" s="253"/>
      <c r="J3" s="253"/>
      <c r="K3" s="253"/>
      <c r="L3" s="254"/>
    </row>
    <row r="4" spans="2:15" ht="15.75" customHeight="1" thickBot="1" x14ac:dyDescent="0.3">
      <c r="B4" s="252" t="s">
        <v>188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</row>
    <row r="5" spans="2:15" ht="15.75" thickBot="1" x14ac:dyDescent="0.3">
      <c r="B5" s="252" t="s">
        <v>2</v>
      </c>
      <c r="C5" s="253"/>
      <c r="D5" s="253"/>
      <c r="E5" s="253"/>
      <c r="F5" s="253"/>
      <c r="G5" s="253"/>
      <c r="H5" s="253"/>
      <c r="I5" s="253"/>
      <c r="J5" s="253"/>
      <c r="K5" s="253"/>
      <c r="L5" s="254"/>
    </row>
    <row r="6" spans="2:15" ht="120.75" customHeight="1" x14ac:dyDescent="0.25">
      <c r="B6" s="179" t="s">
        <v>397</v>
      </c>
      <c r="C6" s="180" t="s">
        <v>398</v>
      </c>
      <c r="D6" s="180" t="s">
        <v>399</v>
      </c>
      <c r="E6" s="180" t="s">
        <v>400</v>
      </c>
      <c r="F6" s="180" t="s">
        <v>401</v>
      </c>
      <c r="G6" s="180" t="s">
        <v>402</v>
      </c>
      <c r="H6" s="180" t="s">
        <v>403</v>
      </c>
      <c r="I6" s="180" t="s">
        <v>404</v>
      </c>
      <c r="J6" s="180" t="s">
        <v>405</v>
      </c>
      <c r="K6" s="180" t="s">
        <v>406</v>
      </c>
      <c r="L6" s="180" t="s">
        <v>407</v>
      </c>
    </row>
    <row r="7" spans="2:15" ht="15.75" thickBot="1" x14ac:dyDescent="0.3">
      <c r="B7" s="156" t="s">
        <v>354</v>
      </c>
      <c r="C7" s="156" t="s">
        <v>355</v>
      </c>
      <c r="D7" s="156" t="s">
        <v>356</v>
      </c>
      <c r="E7" s="156" t="s">
        <v>357</v>
      </c>
      <c r="F7" s="156" t="s">
        <v>358</v>
      </c>
      <c r="G7" s="156" t="s">
        <v>408</v>
      </c>
      <c r="H7" s="156" t="s">
        <v>360</v>
      </c>
      <c r="I7" s="156" t="s">
        <v>361</v>
      </c>
      <c r="J7" s="156" t="s">
        <v>409</v>
      </c>
      <c r="K7" s="156" t="s">
        <v>410</v>
      </c>
      <c r="L7" s="156" t="s">
        <v>411</v>
      </c>
    </row>
    <row r="8" spans="2:15" x14ac:dyDescent="0.25">
      <c r="B8" s="181"/>
      <c r="C8" s="182"/>
      <c r="D8" s="182"/>
      <c r="E8" s="182"/>
      <c r="F8" s="182"/>
      <c r="G8" s="182"/>
      <c r="H8" s="183"/>
      <c r="I8" s="183"/>
      <c r="J8" s="184"/>
      <c r="K8" s="185"/>
      <c r="L8" s="183"/>
    </row>
    <row r="9" spans="2:15" ht="24" x14ac:dyDescent="0.25">
      <c r="B9" s="186" t="s">
        <v>412</v>
      </c>
      <c r="C9" s="187">
        <f t="shared" ref="C9:L9" si="0">SUM(C10:C13)</f>
        <v>0</v>
      </c>
      <c r="D9" s="187">
        <f t="shared" si="0"/>
        <v>0</v>
      </c>
      <c r="E9" s="187">
        <f t="shared" si="0"/>
        <v>1</v>
      </c>
      <c r="F9" s="187">
        <f t="shared" si="0"/>
        <v>0</v>
      </c>
      <c r="G9" s="187">
        <f t="shared" si="0"/>
        <v>0</v>
      </c>
      <c r="H9" s="188">
        <f t="shared" si="0"/>
        <v>0</v>
      </c>
      <c r="I9" s="189">
        <f t="shared" si="0"/>
        <v>0</v>
      </c>
      <c r="J9" s="190">
        <f t="shared" si="0"/>
        <v>0</v>
      </c>
      <c r="K9" s="191">
        <f t="shared" si="0"/>
        <v>0</v>
      </c>
      <c r="L9" s="192">
        <f t="shared" si="0"/>
        <v>0</v>
      </c>
    </row>
    <row r="10" spans="2:15" s="200" customFormat="1" x14ac:dyDescent="0.25">
      <c r="B10" s="193" t="s">
        <v>413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5">
        <v>0</v>
      </c>
      <c r="I10" s="196">
        <v>0</v>
      </c>
      <c r="J10" s="197">
        <v>0</v>
      </c>
      <c r="K10" s="198">
        <v>0</v>
      </c>
      <c r="L10" s="199">
        <f>+F10-K10</f>
        <v>0</v>
      </c>
      <c r="O10" s="201"/>
    </row>
    <row r="11" spans="2:15" s="200" customFormat="1" x14ac:dyDescent="0.25">
      <c r="B11" s="193" t="s">
        <v>414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5">
        <v>0</v>
      </c>
      <c r="I11" s="196">
        <v>0</v>
      </c>
      <c r="J11" s="197">
        <v>0</v>
      </c>
      <c r="K11" s="198">
        <v>0</v>
      </c>
      <c r="L11" s="199">
        <f>F11-K11</f>
        <v>0</v>
      </c>
      <c r="O11" s="201"/>
    </row>
    <row r="12" spans="2:15" s="200" customFormat="1" x14ac:dyDescent="0.25">
      <c r="B12" s="193" t="s">
        <v>415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5">
        <v>0</v>
      </c>
      <c r="I12" s="196">
        <v>0</v>
      </c>
      <c r="J12" s="197">
        <v>0</v>
      </c>
      <c r="K12" s="198">
        <v>0</v>
      </c>
      <c r="L12" s="199">
        <f>F12-K12</f>
        <v>0</v>
      </c>
      <c r="O12" s="201"/>
    </row>
    <row r="13" spans="2:15" s="200" customFormat="1" x14ac:dyDescent="0.25">
      <c r="B13" s="193" t="s">
        <v>416</v>
      </c>
      <c r="C13" s="194">
        <v>0</v>
      </c>
      <c r="D13" s="194">
        <v>0</v>
      </c>
      <c r="E13" s="194">
        <v>1</v>
      </c>
      <c r="F13" s="194">
        <v>0</v>
      </c>
      <c r="G13" s="194">
        <v>0</v>
      </c>
      <c r="H13" s="195">
        <v>0</v>
      </c>
      <c r="I13" s="196">
        <v>0</v>
      </c>
      <c r="J13" s="197">
        <v>0</v>
      </c>
      <c r="K13" s="198">
        <v>0</v>
      </c>
      <c r="L13" s="199">
        <f>F13-K13</f>
        <v>0</v>
      </c>
      <c r="O13" s="201"/>
    </row>
    <row r="14" spans="2:15" x14ac:dyDescent="0.25">
      <c r="B14" s="202"/>
      <c r="C14" s="203"/>
      <c r="D14" s="203"/>
      <c r="E14" s="203"/>
      <c r="F14" s="203"/>
      <c r="G14" s="203"/>
      <c r="H14" s="204"/>
      <c r="I14" s="205"/>
      <c r="J14" s="206"/>
      <c r="K14" s="207"/>
      <c r="L14" s="199">
        <f>F14-K14</f>
        <v>0</v>
      </c>
    </row>
    <row r="15" spans="2:15" ht="25.5" customHeight="1" x14ac:dyDescent="0.25">
      <c r="B15" s="186" t="s">
        <v>417</v>
      </c>
      <c r="C15" s="187"/>
      <c r="D15" s="187"/>
      <c r="E15" s="187"/>
      <c r="F15" s="187">
        <f t="shared" ref="F15:L15" si="1">SUM(F16:F24)</f>
        <v>1025801776.66</v>
      </c>
      <c r="G15" s="187">
        <f t="shared" si="1"/>
        <v>756</v>
      </c>
      <c r="H15" s="187">
        <f t="shared" si="1"/>
        <v>14369164.613958331</v>
      </c>
      <c r="I15" s="187">
        <f t="shared" si="1"/>
        <v>0</v>
      </c>
      <c r="J15" s="187">
        <f t="shared" si="1"/>
        <v>542955737.14999998</v>
      </c>
      <c r="K15" s="187">
        <f t="shared" si="1"/>
        <v>542955737.14999998</v>
      </c>
      <c r="L15" s="187">
        <f t="shared" si="1"/>
        <v>538037280.06000006</v>
      </c>
      <c r="M15" s="178"/>
      <c r="N15" s="178"/>
    </row>
    <row r="16" spans="2:15" s="215" customFormat="1" ht="24" x14ac:dyDescent="0.25">
      <c r="B16" s="208" t="s">
        <v>418</v>
      </c>
      <c r="C16" s="209">
        <v>43430</v>
      </c>
      <c r="D16" s="209">
        <v>43430</v>
      </c>
      <c r="E16" s="209">
        <v>44469</v>
      </c>
      <c r="F16" s="210">
        <v>108759680.5</v>
      </c>
      <c r="G16" s="210">
        <v>33</v>
      </c>
      <c r="H16" s="211">
        <f>2801385.7+[1]PROYECCIONES!$N$27</f>
        <v>2801385.7</v>
      </c>
      <c r="I16" s="211">
        <v>0</v>
      </c>
      <c r="J16" s="212">
        <v>63937508.979999997</v>
      </c>
      <c r="K16" s="213">
        <f t="shared" ref="K16:K24" si="2">+J16</f>
        <v>63937508.979999997</v>
      </c>
      <c r="L16" s="214">
        <f>F16-K16</f>
        <v>44822171.520000003</v>
      </c>
      <c r="O16" s="216"/>
    </row>
    <row r="17" spans="2:15" s="215" customFormat="1" ht="24" x14ac:dyDescent="0.25">
      <c r="B17" s="208" t="s">
        <v>419</v>
      </c>
      <c r="C17" s="209">
        <v>43616</v>
      </c>
      <c r="D17" s="209">
        <v>43616</v>
      </c>
      <c r="E17" s="209">
        <v>44469</v>
      </c>
      <c r="F17" s="210">
        <f>+[2]PROYECCIONES!$N$27</f>
        <v>47997308.780000001</v>
      </c>
      <c r="G17" s="210">
        <v>26</v>
      </c>
      <c r="H17" s="211">
        <v>1476840.27</v>
      </c>
      <c r="I17" s="211">
        <v>0</v>
      </c>
      <c r="J17" s="212">
        <v>25844704.719999999</v>
      </c>
      <c r="K17" s="213">
        <f t="shared" si="2"/>
        <v>25844704.719999999</v>
      </c>
      <c r="L17" s="214">
        <f>F17-K17</f>
        <v>22152604.060000002</v>
      </c>
      <c r="O17" s="216"/>
    </row>
    <row r="18" spans="2:15" s="215" customFormat="1" ht="24" x14ac:dyDescent="0.25">
      <c r="B18" s="208" t="s">
        <v>420</v>
      </c>
      <c r="C18" s="209">
        <v>43637</v>
      </c>
      <c r="D18" s="209">
        <v>43647</v>
      </c>
      <c r="E18" s="209">
        <v>44469</v>
      </c>
      <c r="F18" s="210">
        <v>12540659.220000001</v>
      </c>
      <c r="G18" s="210">
        <v>27</v>
      </c>
      <c r="H18" s="211">
        <v>464468.86</v>
      </c>
      <c r="I18" s="211">
        <v>0</v>
      </c>
      <c r="J18" s="212">
        <v>5109157.3499999996</v>
      </c>
      <c r="K18" s="213">
        <f t="shared" si="2"/>
        <v>5109157.3499999996</v>
      </c>
      <c r="L18" s="214">
        <f>F18-K18</f>
        <v>7431501.870000001</v>
      </c>
      <c r="O18" s="216"/>
    </row>
    <row r="19" spans="2:15" s="215" customFormat="1" x14ac:dyDescent="0.25">
      <c r="B19" s="208" t="s">
        <v>421</v>
      </c>
      <c r="C19" s="209">
        <v>42397</v>
      </c>
      <c r="D19" s="209">
        <v>42397</v>
      </c>
      <c r="E19" s="209">
        <v>47875</v>
      </c>
      <c r="F19" s="210">
        <v>101894400</v>
      </c>
      <c r="G19" s="210">
        <v>180</v>
      </c>
      <c r="H19" s="211">
        <v>638976.17000000004</v>
      </c>
      <c r="I19" s="211">
        <v>0</v>
      </c>
      <c r="J19" s="212">
        <v>31044035.579999998</v>
      </c>
      <c r="K19" s="213">
        <f t="shared" si="2"/>
        <v>31044035.579999998</v>
      </c>
      <c r="L19" s="217">
        <f>F19-K19</f>
        <v>70850364.420000002</v>
      </c>
      <c r="O19" s="216"/>
    </row>
    <row r="20" spans="2:15" s="215" customFormat="1" x14ac:dyDescent="0.25">
      <c r="B20" s="208" t="s">
        <v>422</v>
      </c>
      <c r="C20" s="209">
        <v>39238</v>
      </c>
      <c r="D20" s="209">
        <v>39238</v>
      </c>
      <c r="E20" s="209">
        <v>44718</v>
      </c>
      <c r="F20" s="210">
        <v>0</v>
      </c>
      <c r="G20" s="210">
        <v>180</v>
      </c>
      <c r="H20" s="211">
        <v>456591.88715277798</v>
      </c>
      <c r="I20" s="211">
        <v>0</v>
      </c>
      <c r="J20" s="218">
        <v>55191240.549999997</v>
      </c>
      <c r="K20" s="213">
        <f t="shared" si="2"/>
        <v>55191240.549999997</v>
      </c>
      <c r="L20" s="214">
        <v>0</v>
      </c>
      <c r="N20" s="219"/>
      <c r="O20" s="216"/>
    </row>
    <row r="21" spans="2:15" s="215" customFormat="1" x14ac:dyDescent="0.25">
      <c r="B21" s="208" t="s">
        <v>423</v>
      </c>
      <c r="C21" s="209">
        <v>42509</v>
      </c>
      <c r="D21" s="209">
        <v>42522</v>
      </c>
      <c r="E21" s="209">
        <v>44712</v>
      </c>
      <c r="F21" s="210">
        <v>224857080.25</v>
      </c>
      <c r="G21" s="210">
        <v>72</v>
      </c>
      <c r="H21" s="211">
        <f>F21/G21</f>
        <v>3123015.003472222</v>
      </c>
      <c r="I21" s="211">
        <v>0</v>
      </c>
      <c r="J21" s="212">
        <v>149904719.75</v>
      </c>
      <c r="K21" s="213">
        <f t="shared" si="2"/>
        <v>149904719.75</v>
      </c>
      <c r="L21" s="214">
        <f>F21-K21</f>
        <v>74952360.5</v>
      </c>
      <c r="M21" s="220"/>
      <c r="O21" s="216"/>
    </row>
    <row r="22" spans="2:15" s="215" customFormat="1" x14ac:dyDescent="0.25">
      <c r="B22" s="208" t="s">
        <v>424</v>
      </c>
      <c r="C22" s="209">
        <v>43800</v>
      </c>
      <c r="D22" s="209">
        <v>43800</v>
      </c>
      <c r="E22" s="209">
        <v>43738</v>
      </c>
      <c r="F22" s="210">
        <v>7439006.6100000003</v>
      </c>
      <c r="G22" s="210">
        <v>22</v>
      </c>
      <c r="H22" s="211">
        <v>338136.66</v>
      </c>
      <c r="I22" s="211"/>
      <c r="J22" s="212">
        <v>2028819.96</v>
      </c>
      <c r="K22" s="213">
        <f t="shared" si="2"/>
        <v>2028819.96</v>
      </c>
      <c r="L22" s="214">
        <f>F22-K22</f>
        <v>5410186.6500000004</v>
      </c>
      <c r="O22" s="216"/>
    </row>
    <row r="23" spans="2:15" x14ac:dyDescent="0.25">
      <c r="B23" s="208" t="s">
        <v>425</v>
      </c>
      <c r="C23" s="209">
        <v>42397</v>
      </c>
      <c r="D23" s="209">
        <v>42397</v>
      </c>
      <c r="E23" s="209">
        <v>47876</v>
      </c>
      <c r="F23" s="210">
        <v>405823680</v>
      </c>
      <c r="G23" s="210">
        <v>180</v>
      </c>
      <c r="H23" s="211">
        <f>F23/G23</f>
        <v>2254576</v>
      </c>
      <c r="I23" s="211">
        <v>0</v>
      </c>
      <c r="J23" s="212">
        <v>144078722.16</v>
      </c>
      <c r="K23" s="213">
        <f t="shared" si="2"/>
        <v>144078722.16</v>
      </c>
      <c r="L23" s="214">
        <f>F23-K23</f>
        <v>261744957.84</v>
      </c>
      <c r="N23" s="221"/>
      <c r="O23" s="216"/>
    </row>
    <row r="24" spans="2:15" x14ac:dyDescent="0.25">
      <c r="B24" s="208" t="s">
        <v>426</v>
      </c>
      <c r="C24" s="209">
        <v>43525</v>
      </c>
      <c r="D24" s="209">
        <v>43525</v>
      </c>
      <c r="E24" s="209">
        <v>44469</v>
      </c>
      <c r="F24" s="210">
        <v>116489961.3</v>
      </c>
      <c r="G24" s="210">
        <v>36</v>
      </c>
      <c r="H24" s="211">
        <v>2815174.0633333302</v>
      </c>
      <c r="I24" s="211">
        <v>0</v>
      </c>
      <c r="J24" s="212">
        <v>65816828.100000001</v>
      </c>
      <c r="K24" s="213">
        <f t="shared" si="2"/>
        <v>65816828.100000001</v>
      </c>
      <c r="L24" s="214">
        <f>F24-K24</f>
        <v>50673133.199999996</v>
      </c>
      <c r="M24" s="145"/>
    </row>
    <row r="25" spans="2:15" x14ac:dyDescent="0.25">
      <c r="B25" s="222"/>
      <c r="C25" s="223"/>
      <c r="D25" s="223"/>
      <c r="E25" s="223"/>
      <c r="F25" s="224"/>
      <c r="G25" s="224"/>
      <c r="H25" s="196"/>
      <c r="I25" s="196"/>
      <c r="J25" s="225"/>
      <c r="K25" s="226"/>
      <c r="L25" s="227"/>
    </row>
    <row r="26" spans="2:15" x14ac:dyDescent="0.25">
      <c r="B26" s="202"/>
      <c r="C26" s="203"/>
      <c r="D26" s="203"/>
      <c r="E26" s="203"/>
      <c r="F26" s="203"/>
      <c r="G26" s="203"/>
      <c r="H26" s="204"/>
      <c r="I26" s="205"/>
      <c r="J26" s="228"/>
      <c r="K26" s="207"/>
      <c r="L26" s="204"/>
    </row>
    <row r="27" spans="2:15" ht="24" x14ac:dyDescent="0.25">
      <c r="B27" s="186" t="s">
        <v>427</v>
      </c>
      <c r="C27" s="187"/>
      <c r="D27" s="187"/>
      <c r="E27" s="187"/>
      <c r="F27" s="187">
        <f t="shared" ref="F27:L27" si="3">F9+F15</f>
        <v>1025801776.66</v>
      </c>
      <c r="G27" s="187">
        <f t="shared" si="3"/>
        <v>756</v>
      </c>
      <c r="H27" s="188">
        <f t="shared" si="3"/>
        <v>14369164.613958331</v>
      </c>
      <c r="I27" s="189">
        <f t="shared" si="3"/>
        <v>0</v>
      </c>
      <c r="J27" s="190">
        <f t="shared" si="3"/>
        <v>542955737.14999998</v>
      </c>
      <c r="K27" s="191">
        <f t="shared" si="3"/>
        <v>542955737.14999998</v>
      </c>
      <c r="L27" s="188">
        <f t="shared" si="3"/>
        <v>538037280.06000006</v>
      </c>
    </row>
    <row r="28" spans="2:15" ht="15.75" thickBot="1" x14ac:dyDescent="0.3">
      <c r="B28" s="229"/>
      <c r="C28" s="230"/>
      <c r="D28" s="230"/>
      <c r="E28" s="230"/>
      <c r="F28" s="230"/>
      <c r="G28" s="230"/>
      <c r="H28" s="231"/>
      <c r="I28" s="231"/>
      <c r="J28" s="232"/>
      <c r="K28" s="233"/>
      <c r="L28" s="231"/>
    </row>
    <row r="29" spans="2:15" x14ac:dyDescent="0.25">
      <c r="B29" s="263" t="s">
        <v>428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2:15" x14ac:dyDescent="0.25">
      <c r="B30" s="258" t="s">
        <v>189</v>
      </c>
      <c r="C30" s="258"/>
      <c r="D30" s="258"/>
      <c r="E30" s="258"/>
      <c r="F30" s="258"/>
      <c r="G30" s="258"/>
      <c r="H30" s="258"/>
    </row>
    <row r="31" spans="2:15" ht="25.5" customHeight="1" x14ac:dyDescent="0.25"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2:15" ht="26.25" customHeight="1" x14ac:dyDescent="0.25"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2:14" ht="15.75" x14ac:dyDescent="0.25">
      <c r="B33" s="234"/>
      <c r="C33" s="259"/>
      <c r="D33" s="259"/>
      <c r="E33" s="259"/>
      <c r="F33" s="234"/>
      <c r="G33" s="260"/>
      <c r="H33" s="260"/>
      <c r="I33" s="260"/>
      <c r="J33" s="234"/>
      <c r="K33" s="234"/>
      <c r="L33" s="234"/>
      <c r="N33" s="178"/>
    </row>
    <row r="34" spans="2:14" ht="15.75" x14ac:dyDescent="0.25">
      <c r="C34" s="261"/>
      <c r="D34" s="261"/>
      <c r="E34" s="261"/>
      <c r="G34" s="262"/>
      <c r="H34" s="262"/>
      <c r="I34" s="262"/>
      <c r="N34" s="178"/>
    </row>
    <row r="35" spans="2:14" x14ac:dyDescent="0.25">
      <c r="N35" s="178"/>
    </row>
    <row r="36" spans="2:14" x14ac:dyDescent="0.25">
      <c r="N36" s="178"/>
    </row>
    <row r="38" spans="2:14" x14ac:dyDescent="0.25">
      <c r="N38" s="235"/>
    </row>
  </sheetData>
  <mergeCells count="12">
    <mergeCell ref="B30:H30"/>
    <mergeCell ref="B2:L2"/>
    <mergeCell ref="B3:L3"/>
    <mergeCell ref="B4:L4"/>
    <mergeCell ref="B5:L5"/>
    <mergeCell ref="B29:L29"/>
    <mergeCell ref="B31:L31"/>
    <mergeCell ref="B32:L32"/>
    <mergeCell ref="C33:E33"/>
    <mergeCell ref="G33:I33"/>
    <mergeCell ref="C34:E34"/>
    <mergeCell ref="G34:I34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zoomScaleNormal="100" zoomScaleSheetLayoutView="100" workbookViewId="0">
      <selection activeCell="C103" sqref="C103"/>
    </sheetView>
  </sheetViews>
  <sheetFormatPr baseColWidth="10" defaultColWidth="11.42578125" defaultRowHeight="12.75" x14ac:dyDescent="0.2"/>
  <cols>
    <col min="1" max="1" width="4.85546875" style="28" customWidth="1"/>
    <col min="2" max="2" width="108.140625" style="28" bestFit="1" customWidth="1"/>
    <col min="3" max="3" width="17.7109375" style="28" customWidth="1"/>
    <col min="4" max="4" width="18" style="28" customWidth="1"/>
    <col min="5" max="5" width="20.85546875" style="28" customWidth="1"/>
    <col min="6" max="6" width="17" style="28" bestFit="1" customWidth="1"/>
    <col min="7" max="7" width="16.140625" style="28" bestFit="1" customWidth="1"/>
    <col min="8" max="8" width="11.42578125" style="28"/>
    <col min="9" max="9" width="12" style="28" bestFit="1" customWidth="1"/>
    <col min="10" max="16384" width="11.42578125" style="28"/>
  </cols>
  <sheetData>
    <row r="1" spans="2:5" ht="13.5" thickBot="1" x14ac:dyDescent="0.25"/>
    <row r="2" spans="2:5" x14ac:dyDescent="0.2">
      <c r="B2" s="264" t="s">
        <v>131</v>
      </c>
      <c r="C2" s="265"/>
      <c r="D2" s="265"/>
      <c r="E2" s="266"/>
    </row>
    <row r="3" spans="2:5" x14ac:dyDescent="0.2">
      <c r="B3" s="267" t="s">
        <v>148</v>
      </c>
      <c r="C3" s="268"/>
      <c r="D3" s="268"/>
      <c r="E3" s="269"/>
    </row>
    <row r="4" spans="2:5" x14ac:dyDescent="0.2">
      <c r="B4" s="267" t="s">
        <v>188</v>
      </c>
      <c r="C4" s="268"/>
      <c r="D4" s="268"/>
      <c r="E4" s="269"/>
    </row>
    <row r="5" spans="2:5" ht="13.5" thickBot="1" x14ac:dyDescent="0.25">
      <c r="B5" s="270" t="s">
        <v>2</v>
      </c>
      <c r="C5" s="271"/>
      <c r="D5" s="271"/>
      <c r="E5" s="272"/>
    </row>
    <row r="6" spans="2:5" ht="13.5" thickBot="1" x14ac:dyDescent="0.25">
      <c r="B6" s="67"/>
      <c r="C6" s="67"/>
      <c r="D6" s="67"/>
      <c r="E6" s="67"/>
    </row>
    <row r="7" spans="2:5" x14ac:dyDescent="0.2">
      <c r="B7" s="273" t="s">
        <v>3</v>
      </c>
      <c r="C7" s="68" t="s">
        <v>149</v>
      </c>
      <c r="D7" s="275" t="s">
        <v>9</v>
      </c>
      <c r="E7" s="68" t="s">
        <v>150</v>
      </c>
    </row>
    <row r="8" spans="2:5" ht="13.5" thickBot="1" x14ac:dyDescent="0.25">
      <c r="B8" s="274"/>
      <c r="C8" s="1" t="s">
        <v>6</v>
      </c>
      <c r="D8" s="276"/>
      <c r="E8" s="1" t="s">
        <v>10</v>
      </c>
    </row>
    <row r="9" spans="2:5" x14ac:dyDescent="0.2">
      <c r="B9" s="69" t="s">
        <v>151</v>
      </c>
      <c r="C9" s="70">
        <f>SUM(C10:C12)</f>
        <v>1410330210</v>
      </c>
      <c r="D9" s="70">
        <f>SUM(D10:D12)</f>
        <v>822422415.50999999</v>
      </c>
      <c r="E9" s="70">
        <f>SUM(E10:E12)</f>
        <v>817374464.10000002</v>
      </c>
    </row>
    <row r="10" spans="2:5" x14ac:dyDescent="0.2">
      <c r="B10" s="71" t="s">
        <v>152</v>
      </c>
      <c r="C10" s="72">
        <v>1270011838</v>
      </c>
      <c r="D10" s="72">
        <v>699835373.57000005</v>
      </c>
      <c r="E10" s="72">
        <v>699835373.57000005</v>
      </c>
    </row>
    <row r="11" spans="2:5" x14ac:dyDescent="0.2">
      <c r="B11" s="71" t="s">
        <v>153</v>
      </c>
      <c r="C11" s="72">
        <v>140318372</v>
      </c>
      <c r="D11" s="72">
        <v>122587041.94</v>
      </c>
      <c r="E11" s="72">
        <v>117539090.53</v>
      </c>
    </row>
    <row r="12" spans="2:5" x14ac:dyDescent="0.2">
      <c r="B12" s="71" t="s">
        <v>154</v>
      </c>
      <c r="C12" s="72">
        <v>0</v>
      </c>
      <c r="D12" s="72">
        <v>0</v>
      </c>
      <c r="E12" s="72">
        <v>0</v>
      </c>
    </row>
    <row r="13" spans="2:5" x14ac:dyDescent="0.2">
      <c r="B13" s="69"/>
      <c r="C13" s="73"/>
      <c r="D13" s="73"/>
      <c r="E13" s="73"/>
    </row>
    <row r="14" spans="2:5" ht="15" x14ac:dyDescent="0.2">
      <c r="B14" s="69" t="s">
        <v>155</v>
      </c>
      <c r="C14" s="70">
        <f>SUM(C15:C16)</f>
        <v>1402512030.0000007</v>
      </c>
      <c r="D14" s="70">
        <f>SUM(D15:D16)</f>
        <v>580537032.3100003</v>
      </c>
      <c r="E14" s="70">
        <f>SUM(E15:E16)</f>
        <v>531450245.93000036</v>
      </c>
    </row>
    <row r="15" spans="2:5" x14ac:dyDescent="0.2">
      <c r="B15" s="71" t="s">
        <v>156</v>
      </c>
      <c r="C15" s="72">
        <v>1270011838.0000007</v>
      </c>
      <c r="D15" s="72">
        <v>515378137.1900003</v>
      </c>
      <c r="E15" s="72">
        <v>466291350.81000036</v>
      </c>
    </row>
    <row r="16" spans="2:5" x14ac:dyDescent="0.2">
      <c r="B16" s="71" t="s">
        <v>157</v>
      </c>
      <c r="C16" s="72">
        <v>132500192.00000001</v>
      </c>
      <c r="D16" s="72">
        <v>65158895.120000012</v>
      </c>
      <c r="E16" s="72">
        <v>65158895.120000012</v>
      </c>
    </row>
    <row r="17" spans="2:9" x14ac:dyDescent="0.2">
      <c r="B17" s="74"/>
      <c r="C17" s="73"/>
      <c r="D17" s="73"/>
      <c r="E17" s="73"/>
    </row>
    <row r="18" spans="2:9" x14ac:dyDescent="0.2">
      <c r="B18" s="69" t="s">
        <v>158</v>
      </c>
      <c r="C18" s="103">
        <f>SUM(C19:C20)</f>
        <v>294292695.06</v>
      </c>
      <c r="D18" s="70">
        <f>SUM(D19:D20)</f>
        <v>136328199.47000006</v>
      </c>
      <c r="E18" s="70">
        <f>SUM(E19:E20)</f>
        <v>120927160.38000005</v>
      </c>
      <c r="F18" s="101"/>
      <c r="G18" s="84"/>
    </row>
    <row r="19" spans="2:9" x14ac:dyDescent="0.2">
      <c r="B19" s="71" t="s">
        <v>159</v>
      </c>
      <c r="C19" s="75">
        <v>277678338.69999999</v>
      </c>
      <c r="D19" s="72">
        <v>119713843.11000006</v>
      </c>
      <c r="E19" s="72">
        <v>104312804.02000006</v>
      </c>
      <c r="F19" s="100"/>
      <c r="G19" s="100"/>
      <c r="H19" s="101"/>
      <c r="I19" s="102"/>
    </row>
    <row r="20" spans="2:9" x14ac:dyDescent="0.2">
      <c r="B20" s="71" t="s">
        <v>160</v>
      </c>
      <c r="C20" s="75">
        <v>16614356.359999999</v>
      </c>
      <c r="D20" s="72">
        <v>16614356.359999999</v>
      </c>
      <c r="E20" s="72">
        <v>16614356.359999999</v>
      </c>
      <c r="F20" s="100"/>
      <c r="G20" s="100"/>
    </row>
    <row r="21" spans="2:9" x14ac:dyDescent="0.2">
      <c r="B21" s="74"/>
      <c r="C21" s="73"/>
      <c r="D21" s="73"/>
      <c r="E21" s="73"/>
    </row>
    <row r="22" spans="2:9" x14ac:dyDescent="0.2">
      <c r="B22" s="69" t="s">
        <v>161</v>
      </c>
      <c r="C22" s="70">
        <f>C9-C14+C18</f>
        <v>302110875.05999929</v>
      </c>
      <c r="D22" s="69">
        <f>D9-D14+D18</f>
        <v>378213582.66999972</v>
      </c>
      <c r="E22" s="69">
        <f>E9-E14+E18</f>
        <v>406851378.54999971</v>
      </c>
    </row>
    <row r="23" spans="2:9" x14ac:dyDescent="0.2">
      <c r="B23" s="69"/>
      <c r="C23" s="73"/>
      <c r="D23" s="74"/>
      <c r="E23" s="74"/>
    </row>
    <row r="24" spans="2:9" x14ac:dyDescent="0.2">
      <c r="B24" s="69" t="s">
        <v>162</v>
      </c>
      <c r="C24" s="70">
        <f>C22-C12</f>
        <v>302110875.05999929</v>
      </c>
      <c r="D24" s="69">
        <f>D22-D12</f>
        <v>378213582.66999972</v>
      </c>
      <c r="E24" s="69">
        <f>E22-E12</f>
        <v>406851378.54999971</v>
      </c>
    </row>
    <row r="25" spans="2:9" x14ac:dyDescent="0.2">
      <c r="B25" s="69"/>
      <c r="C25" s="73"/>
      <c r="D25" s="74"/>
      <c r="E25" s="74"/>
    </row>
    <row r="26" spans="2:9" x14ac:dyDescent="0.2">
      <c r="B26" s="69" t="s">
        <v>163</v>
      </c>
      <c r="C26" s="70">
        <f>C24-C18</f>
        <v>7818179.9999992847</v>
      </c>
      <c r="D26" s="70">
        <f>D24-D18</f>
        <v>241885383.19999966</v>
      </c>
      <c r="E26" s="70">
        <f>E24-E18</f>
        <v>285924218.16999966</v>
      </c>
    </row>
    <row r="27" spans="2:9" ht="13.5" thickBot="1" x14ac:dyDescent="0.25">
      <c r="B27" s="76"/>
      <c r="C27" s="77"/>
      <c r="D27" s="77"/>
      <c r="E27" s="77"/>
    </row>
    <row r="28" spans="2:9" ht="35.1" customHeight="1" thickBot="1" x14ac:dyDescent="0.25">
      <c r="B28" s="285"/>
      <c r="C28" s="285"/>
      <c r="D28" s="285"/>
      <c r="E28" s="285"/>
    </row>
    <row r="29" spans="2:9" ht="13.5" thickBot="1" x14ac:dyDescent="0.25">
      <c r="B29" s="78" t="s">
        <v>164</v>
      </c>
      <c r="C29" s="79" t="s">
        <v>165</v>
      </c>
      <c r="D29" s="79" t="s">
        <v>9</v>
      </c>
      <c r="E29" s="79" t="s">
        <v>89</v>
      </c>
    </row>
    <row r="30" spans="2:9" x14ac:dyDescent="0.2">
      <c r="B30" s="80"/>
      <c r="C30" s="73"/>
      <c r="D30" s="73"/>
      <c r="E30" s="73"/>
    </row>
    <row r="31" spans="2:9" x14ac:dyDescent="0.2">
      <c r="B31" s="69" t="s">
        <v>166</v>
      </c>
      <c r="C31" s="70">
        <f>SUM(C32:C33)</f>
        <v>8181820</v>
      </c>
      <c r="D31" s="69">
        <f>SUM(D32:D33)</f>
        <v>2006986.76</v>
      </c>
      <c r="E31" s="69">
        <f>SUM(E32:E33)</f>
        <v>2006986.76</v>
      </c>
    </row>
    <row r="32" spans="2:9" x14ac:dyDescent="0.2">
      <c r="B32" s="71" t="s">
        <v>167</v>
      </c>
      <c r="C32" s="72">
        <v>0</v>
      </c>
      <c r="D32" s="81">
        <v>0</v>
      </c>
      <c r="E32" s="81">
        <v>0</v>
      </c>
    </row>
    <row r="33" spans="2:5" x14ac:dyDescent="0.2">
      <c r="B33" s="71" t="s">
        <v>168</v>
      </c>
      <c r="C33" s="72">
        <v>8181820</v>
      </c>
      <c r="D33" s="81">
        <v>2006986.76</v>
      </c>
      <c r="E33" s="81">
        <v>2006986.76</v>
      </c>
    </row>
    <row r="34" spans="2:5" x14ac:dyDescent="0.2">
      <c r="B34" s="69"/>
      <c r="C34" s="73"/>
      <c r="D34" s="73"/>
      <c r="E34" s="73"/>
    </row>
    <row r="35" spans="2:5" x14ac:dyDescent="0.2">
      <c r="B35" s="69" t="s">
        <v>169</v>
      </c>
      <c r="C35" s="70">
        <f>C26+C31</f>
        <v>15999999.999999285</v>
      </c>
      <c r="D35" s="70">
        <f>D26+D31</f>
        <v>243892369.95999965</v>
      </c>
      <c r="E35" s="70">
        <f>E26+E31</f>
        <v>287931204.92999965</v>
      </c>
    </row>
    <row r="36" spans="2:5" ht="13.5" thickBot="1" x14ac:dyDescent="0.25">
      <c r="B36" s="82"/>
      <c r="C36" s="83"/>
      <c r="D36" s="83"/>
      <c r="E36" s="83"/>
    </row>
    <row r="37" spans="2:5" ht="35.1" customHeight="1" thickBot="1" x14ac:dyDescent="0.25">
      <c r="B37" s="84"/>
      <c r="C37" s="84"/>
      <c r="D37" s="84"/>
      <c r="E37" s="84"/>
    </row>
    <row r="38" spans="2:5" x14ac:dyDescent="0.2">
      <c r="B38" s="277" t="s">
        <v>164</v>
      </c>
      <c r="C38" s="279" t="s">
        <v>170</v>
      </c>
      <c r="D38" s="281" t="s">
        <v>9</v>
      </c>
      <c r="E38" s="85" t="s">
        <v>150</v>
      </c>
    </row>
    <row r="39" spans="2:5" ht="13.5" thickBot="1" x14ac:dyDescent="0.25">
      <c r="B39" s="278"/>
      <c r="C39" s="280"/>
      <c r="D39" s="282"/>
      <c r="E39" s="86" t="s">
        <v>89</v>
      </c>
    </row>
    <row r="40" spans="2:5" x14ac:dyDescent="0.2">
      <c r="B40" s="87"/>
      <c r="C40" s="37"/>
      <c r="D40" s="37"/>
      <c r="E40" s="37"/>
    </row>
    <row r="41" spans="2:5" x14ac:dyDescent="0.2">
      <c r="B41" s="88" t="s">
        <v>171</v>
      </c>
      <c r="C41" s="34">
        <f>SUM(C42:C43)</f>
        <v>0</v>
      </c>
      <c r="D41" s="34">
        <f>SUM(D42:D43)</f>
        <v>0</v>
      </c>
      <c r="E41" s="34">
        <f>SUM(E42:E43)</f>
        <v>0</v>
      </c>
    </row>
    <row r="42" spans="2:5" x14ac:dyDescent="0.2">
      <c r="B42" s="89" t="s">
        <v>172</v>
      </c>
      <c r="C42" s="36">
        <v>0</v>
      </c>
      <c r="D42" s="90">
        <v>0</v>
      </c>
      <c r="E42" s="90">
        <v>0</v>
      </c>
    </row>
    <row r="43" spans="2:5" x14ac:dyDescent="0.2">
      <c r="B43" s="89" t="s">
        <v>173</v>
      </c>
      <c r="C43" s="36">
        <v>0</v>
      </c>
      <c r="D43" s="90">
        <v>0</v>
      </c>
      <c r="E43" s="90">
        <v>0</v>
      </c>
    </row>
    <row r="44" spans="2:5" x14ac:dyDescent="0.2">
      <c r="B44" s="88" t="s">
        <v>174</v>
      </c>
      <c r="C44" s="34">
        <f>SUM(C45:C46)</f>
        <v>7818180</v>
      </c>
      <c r="D44" s="34">
        <f>SUM(D45:D46)</f>
        <v>3909090</v>
      </c>
      <c r="E44" s="34">
        <f>SUM(E45:E46)</f>
        <v>3909090</v>
      </c>
    </row>
    <row r="45" spans="2:5" x14ac:dyDescent="0.2">
      <c r="B45" s="89" t="s">
        <v>175</v>
      </c>
      <c r="C45" s="36">
        <v>0</v>
      </c>
      <c r="D45" s="90">
        <v>0</v>
      </c>
      <c r="E45" s="90">
        <v>0</v>
      </c>
    </row>
    <row r="46" spans="2:5" x14ac:dyDescent="0.2">
      <c r="B46" s="89" t="s">
        <v>176</v>
      </c>
      <c r="C46" s="36">
        <v>7818180</v>
      </c>
      <c r="D46" s="90">
        <v>3909090</v>
      </c>
      <c r="E46" s="90">
        <v>3909090</v>
      </c>
    </row>
    <row r="47" spans="2:5" x14ac:dyDescent="0.2">
      <c r="B47" s="88"/>
      <c r="C47" s="37"/>
      <c r="D47" s="37"/>
      <c r="E47" s="37"/>
    </row>
    <row r="48" spans="2:5" x14ac:dyDescent="0.2">
      <c r="B48" s="88" t="s">
        <v>177</v>
      </c>
      <c r="C48" s="34">
        <f>C41-C44</f>
        <v>-7818180</v>
      </c>
      <c r="D48" s="88">
        <f>D41-D44</f>
        <v>-3909090</v>
      </c>
      <c r="E48" s="88">
        <f>E41-E44</f>
        <v>-3909090</v>
      </c>
    </row>
    <row r="49" spans="2:5" ht="13.5" thickBot="1" x14ac:dyDescent="0.25">
      <c r="B49" s="91"/>
      <c r="C49" s="92"/>
      <c r="D49" s="91"/>
      <c r="E49" s="91"/>
    </row>
    <row r="50" spans="2:5" ht="35.1" customHeight="1" thickBot="1" x14ac:dyDescent="0.25">
      <c r="B50" s="84"/>
      <c r="C50" s="84"/>
      <c r="D50" s="84"/>
      <c r="E50" s="84"/>
    </row>
    <row r="51" spans="2:5" x14ac:dyDescent="0.2">
      <c r="B51" s="277" t="s">
        <v>164</v>
      </c>
      <c r="C51" s="85" t="s">
        <v>149</v>
      </c>
      <c r="D51" s="281" t="s">
        <v>9</v>
      </c>
      <c r="E51" s="85" t="s">
        <v>150</v>
      </c>
    </row>
    <row r="52" spans="2:5" ht="13.5" thickBot="1" x14ac:dyDescent="0.25">
      <c r="B52" s="278"/>
      <c r="C52" s="86" t="s">
        <v>165</v>
      </c>
      <c r="D52" s="282"/>
      <c r="E52" s="86" t="s">
        <v>89</v>
      </c>
    </row>
    <row r="53" spans="2:5" x14ac:dyDescent="0.2">
      <c r="B53" s="87"/>
      <c r="C53" s="37"/>
      <c r="D53" s="37"/>
      <c r="E53" s="37"/>
    </row>
    <row r="54" spans="2:5" x14ac:dyDescent="0.2">
      <c r="B54" s="93" t="s">
        <v>178</v>
      </c>
      <c r="C54" s="37">
        <f>C10</f>
        <v>1270011838</v>
      </c>
      <c r="D54" s="93">
        <f>D10</f>
        <v>699835373.57000005</v>
      </c>
      <c r="E54" s="93">
        <f>E10</f>
        <v>699835373.57000005</v>
      </c>
    </row>
    <row r="55" spans="2:5" x14ac:dyDescent="0.2">
      <c r="B55" s="93"/>
      <c r="C55" s="37"/>
      <c r="D55" s="93"/>
      <c r="E55" s="93"/>
    </row>
    <row r="56" spans="2:5" x14ac:dyDescent="0.2">
      <c r="B56" s="94" t="s">
        <v>179</v>
      </c>
      <c r="C56" s="37">
        <f>C42-C45</f>
        <v>0</v>
      </c>
      <c r="D56" s="93">
        <f>D42-D45</f>
        <v>0</v>
      </c>
      <c r="E56" s="93">
        <f>E42-E45</f>
        <v>0</v>
      </c>
    </row>
    <row r="57" spans="2:5" x14ac:dyDescent="0.2">
      <c r="B57" s="89" t="s">
        <v>172</v>
      </c>
      <c r="C57" s="37">
        <f>C42</f>
        <v>0</v>
      </c>
      <c r="D57" s="93">
        <f>D42</f>
        <v>0</v>
      </c>
      <c r="E57" s="93">
        <f>E42</f>
        <v>0</v>
      </c>
    </row>
    <row r="58" spans="2:5" x14ac:dyDescent="0.2">
      <c r="B58" s="89" t="s">
        <v>175</v>
      </c>
      <c r="C58" s="37">
        <f>C45</f>
        <v>0</v>
      </c>
      <c r="D58" s="93">
        <f>D45</f>
        <v>0</v>
      </c>
      <c r="E58" s="93">
        <f>E45</f>
        <v>0</v>
      </c>
    </row>
    <row r="59" spans="2:5" x14ac:dyDescent="0.2">
      <c r="B59" s="95"/>
      <c r="C59" s="37"/>
      <c r="D59" s="93"/>
      <c r="E59" s="93"/>
    </row>
    <row r="60" spans="2:5" x14ac:dyDescent="0.2">
      <c r="B60" s="95" t="s">
        <v>156</v>
      </c>
      <c r="C60" s="37">
        <f>C15</f>
        <v>1270011838.0000007</v>
      </c>
      <c r="D60" s="37">
        <f>D15</f>
        <v>515378137.1900003</v>
      </c>
      <c r="E60" s="37">
        <f>E15</f>
        <v>466291350.81000036</v>
      </c>
    </row>
    <row r="61" spans="2:5" x14ac:dyDescent="0.2">
      <c r="B61" s="95"/>
      <c r="C61" s="37"/>
      <c r="D61" s="37"/>
      <c r="E61" s="37"/>
    </row>
    <row r="62" spans="2:5" x14ac:dyDescent="0.2">
      <c r="B62" s="95" t="s">
        <v>159</v>
      </c>
      <c r="C62" s="96">
        <f>C19</f>
        <v>277678338.69999999</v>
      </c>
      <c r="D62" s="37">
        <f>D19</f>
        <v>119713843.11000006</v>
      </c>
      <c r="E62" s="37">
        <f>E19</f>
        <v>104312804.02000006</v>
      </c>
    </row>
    <row r="63" spans="2:5" x14ac:dyDescent="0.2">
      <c r="B63" s="95"/>
      <c r="C63" s="37"/>
      <c r="D63" s="37"/>
      <c r="E63" s="37"/>
    </row>
    <row r="64" spans="2:5" x14ac:dyDescent="0.2">
      <c r="B64" s="97" t="s">
        <v>180</v>
      </c>
      <c r="C64" s="34">
        <f>C54+C56-C60+C62</f>
        <v>277678338.69999927</v>
      </c>
      <c r="D64" s="88">
        <f>D54+D56-D60+D62</f>
        <v>304171079.48999983</v>
      </c>
      <c r="E64" s="88">
        <f>E54+E56-E60+E62</f>
        <v>337856826.77999973</v>
      </c>
    </row>
    <row r="65" spans="2:5" x14ac:dyDescent="0.2">
      <c r="B65" s="97"/>
      <c r="C65" s="34"/>
      <c r="D65" s="88"/>
      <c r="E65" s="88"/>
    </row>
    <row r="66" spans="2:5" x14ac:dyDescent="0.2">
      <c r="B66" s="98" t="s">
        <v>181</v>
      </c>
      <c r="C66" s="34">
        <f>C64-C56</f>
        <v>277678338.69999927</v>
      </c>
      <c r="D66" s="88">
        <f>D64-D56</f>
        <v>304171079.48999983</v>
      </c>
      <c r="E66" s="88">
        <f>E64-E56</f>
        <v>337856826.77999973</v>
      </c>
    </row>
    <row r="67" spans="2:5" ht="13.5" thickBot="1" x14ac:dyDescent="0.25">
      <c r="B67" s="91"/>
      <c r="C67" s="92"/>
      <c r="D67" s="91"/>
      <c r="E67" s="91"/>
    </row>
    <row r="68" spans="2:5" ht="35.1" customHeight="1" thickBot="1" x14ac:dyDescent="0.25">
      <c r="B68" s="84"/>
      <c r="C68" s="84"/>
      <c r="D68" s="84"/>
      <c r="E68" s="84"/>
    </row>
    <row r="69" spans="2:5" x14ac:dyDescent="0.2">
      <c r="B69" s="277" t="s">
        <v>164</v>
      </c>
      <c r="C69" s="279" t="s">
        <v>170</v>
      </c>
      <c r="D69" s="281" t="s">
        <v>9</v>
      </c>
      <c r="E69" s="85" t="s">
        <v>150</v>
      </c>
    </row>
    <row r="70" spans="2:5" ht="13.5" thickBot="1" x14ac:dyDescent="0.25">
      <c r="B70" s="278"/>
      <c r="C70" s="280"/>
      <c r="D70" s="282"/>
      <c r="E70" s="86" t="s">
        <v>89</v>
      </c>
    </row>
    <row r="71" spans="2:5" x14ac:dyDescent="0.2">
      <c r="B71" s="87"/>
      <c r="C71" s="37"/>
      <c r="D71" s="37"/>
      <c r="E71" s="37"/>
    </row>
    <row r="72" spans="2:5" x14ac:dyDescent="0.2">
      <c r="B72" s="93" t="s">
        <v>153</v>
      </c>
      <c r="C72" s="37">
        <f>C11</f>
        <v>140318372</v>
      </c>
      <c r="D72" s="93">
        <f>D11</f>
        <v>122587041.94</v>
      </c>
      <c r="E72" s="93">
        <f>E11</f>
        <v>117539090.53</v>
      </c>
    </row>
    <row r="73" spans="2:5" x14ac:dyDescent="0.2">
      <c r="B73" s="93"/>
      <c r="C73" s="37"/>
      <c r="D73" s="93"/>
      <c r="E73" s="93"/>
    </row>
    <row r="74" spans="2:5" x14ac:dyDescent="0.2">
      <c r="B74" s="99" t="s">
        <v>182</v>
      </c>
      <c r="C74" s="37">
        <f>C75-C76</f>
        <v>-7818180</v>
      </c>
      <c r="D74" s="93">
        <f>D75-D76</f>
        <v>-3909090</v>
      </c>
      <c r="E74" s="93">
        <f>E75-E76</f>
        <v>-3909090</v>
      </c>
    </row>
    <row r="75" spans="2:5" x14ac:dyDescent="0.2">
      <c r="B75" s="89" t="s">
        <v>173</v>
      </c>
      <c r="C75" s="37">
        <f>C43</f>
        <v>0</v>
      </c>
      <c r="D75" s="93">
        <f>D43</f>
        <v>0</v>
      </c>
      <c r="E75" s="93">
        <f>E43</f>
        <v>0</v>
      </c>
    </row>
    <row r="76" spans="2:5" x14ac:dyDescent="0.2">
      <c r="B76" s="89" t="s">
        <v>176</v>
      </c>
      <c r="C76" s="37">
        <f>C46</f>
        <v>7818180</v>
      </c>
      <c r="D76" s="93">
        <f>D46</f>
        <v>3909090</v>
      </c>
      <c r="E76" s="93">
        <f>E46</f>
        <v>3909090</v>
      </c>
    </row>
    <row r="77" spans="2:5" x14ac:dyDescent="0.2">
      <c r="B77" s="95"/>
      <c r="C77" s="37"/>
      <c r="D77" s="93"/>
      <c r="E77" s="93"/>
    </row>
    <row r="78" spans="2:5" x14ac:dyDescent="0.2">
      <c r="B78" s="95" t="s">
        <v>183</v>
      </c>
      <c r="C78" s="37">
        <f>C16</f>
        <v>132500192.00000001</v>
      </c>
      <c r="D78" s="37">
        <f>D16</f>
        <v>65158895.120000012</v>
      </c>
      <c r="E78" s="37">
        <f>E16</f>
        <v>65158895.120000012</v>
      </c>
    </row>
    <row r="79" spans="2:5" x14ac:dyDescent="0.2">
      <c r="B79" s="95"/>
      <c r="C79" s="37"/>
      <c r="D79" s="37"/>
      <c r="E79" s="37"/>
    </row>
    <row r="80" spans="2:5" x14ac:dyDescent="0.2">
      <c r="B80" s="99" t="s">
        <v>160</v>
      </c>
      <c r="C80" s="96">
        <f>C20</f>
        <v>16614356.359999999</v>
      </c>
      <c r="D80" s="37">
        <f>D20</f>
        <v>16614356.359999999</v>
      </c>
      <c r="E80" s="37">
        <f>E20</f>
        <v>16614356.359999999</v>
      </c>
    </row>
    <row r="81" spans="2:5" x14ac:dyDescent="0.2">
      <c r="B81" s="95"/>
      <c r="C81" s="37"/>
      <c r="D81" s="37"/>
      <c r="E81" s="37"/>
    </row>
    <row r="82" spans="2:5" x14ac:dyDescent="0.2">
      <c r="B82" s="97" t="s">
        <v>184</v>
      </c>
      <c r="C82" s="34">
        <f>C72+C74-C78+C80</f>
        <v>16614356.359999985</v>
      </c>
      <c r="D82" s="88">
        <f>D72+D74-D78+D80</f>
        <v>70133413.179999977</v>
      </c>
      <c r="E82" s="88">
        <f>E72+E74-E78+E80</f>
        <v>65085461.769999988</v>
      </c>
    </row>
    <row r="83" spans="2:5" x14ac:dyDescent="0.2">
      <c r="B83" s="97"/>
      <c r="C83" s="34"/>
      <c r="D83" s="88"/>
      <c r="E83" s="88"/>
    </row>
    <row r="84" spans="2:5" x14ac:dyDescent="0.2">
      <c r="B84" s="98" t="s">
        <v>185</v>
      </c>
      <c r="C84" s="34">
        <f>C82-C74</f>
        <v>24432536.359999985</v>
      </c>
      <c r="D84" s="88">
        <f>D82-D74</f>
        <v>74042503.179999977</v>
      </c>
      <c r="E84" s="88">
        <f>E82-E74</f>
        <v>68994551.769999981</v>
      </c>
    </row>
    <row r="85" spans="2:5" ht="13.5" thickBot="1" x14ac:dyDescent="0.25">
      <c r="B85" s="91"/>
      <c r="C85" s="92"/>
      <c r="D85" s="91"/>
      <c r="E85" s="91"/>
    </row>
    <row r="86" spans="2:5" ht="30" customHeight="1" x14ac:dyDescent="0.2">
      <c r="B86" s="283" t="s">
        <v>186</v>
      </c>
      <c r="C86" s="284"/>
      <c r="D86" s="284"/>
      <c r="E86" s="284"/>
    </row>
  </sheetData>
  <mergeCells count="16">
    <mergeCell ref="B69:B70"/>
    <mergeCell ref="C69:C70"/>
    <mergeCell ref="D69:D70"/>
    <mergeCell ref="B86:E86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  <rowBreaks count="1" manualBreakCount="1">
    <brk id="67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view="pageBreakPreview" zoomScale="90" zoomScaleNormal="90" zoomScaleSheetLayoutView="90" workbookViewId="0">
      <pane ySplit="8" topLeftCell="A159" activePane="bottomLeft" state="frozen"/>
      <selection pane="bottomLeft" activeCell="E155" sqref="E155"/>
    </sheetView>
  </sheetViews>
  <sheetFormatPr baseColWidth="10" defaultRowHeight="15" x14ac:dyDescent="0.25"/>
  <cols>
    <col min="2" max="2" width="60.28515625" customWidth="1"/>
    <col min="3" max="3" width="17.7109375" bestFit="1" customWidth="1"/>
    <col min="4" max="4" width="17.5703125" bestFit="1" customWidth="1"/>
    <col min="5" max="5" width="18.42578125" bestFit="1" customWidth="1"/>
    <col min="6" max="6" width="16.28515625" bestFit="1" customWidth="1"/>
    <col min="7" max="7" width="15.85546875" customWidth="1"/>
    <col min="8" max="8" width="19.140625" bestFit="1" customWidth="1"/>
  </cols>
  <sheetData>
    <row r="1" spans="1:8" x14ac:dyDescent="0.25">
      <c r="A1" s="264" t="s">
        <v>87</v>
      </c>
      <c r="B1" s="265"/>
      <c r="C1" s="265"/>
      <c r="D1" s="265"/>
      <c r="E1" s="265"/>
      <c r="F1" s="265"/>
      <c r="G1" s="265"/>
      <c r="H1" s="288"/>
    </row>
    <row r="2" spans="1:8" x14ac:dyDescent="0.25">
      <c r="A2" s="267" t="s">
        <v>0</v>
      </c>
      <c r="B2" s="268"/>
      <c r="C2" s="268"/>
      <c r="D2" s="268"/>
      <c r="E2" s="268"/>
      <c r="F2" s="268"/>
      <c r="G2" s="268"/>
      <c r="H2" s="289"/>
    </row>
    <row r="3" spans="1:8" x14ac:dyDescent="0.25">
      <c r="A3" s="267" t="s">
        <v>1</v>
      </c>
      <c r="B3" s="268"/>
      <c r="C3" s="268"/>
      <c r="D3" s="268"/>
      <c r="E3" s="268"/>
      <c r="F3" s="268"/>
      <c r="G3" s="268"/>
      <c r="H3" s="289"/>
    </row>
    <row r="4" spans="1:8" x14ac:dyDescent="0.25">
      <c r="A4" s="267" t="s">
        <v>188</v>
      </c>
      <c r="B4" s="268"/>
      <c r="C4" s="268"/>
      <c r="D4" s="268"/>
      <c r="E4" s="268"/>
      <c r="F4" s="268"/>
      <c r="G4" s="268"/>
      <c r="H4" s="289"/>
    </row>
    <row r="5" spans="1:8" ht="15.75" thickBot="1" x14ac:dyDescent="0.3">
      <c r="A5" s="270" t="s">
        <v>2</v>
      </c>
      <c r="B5" s="271"/>
      <c r="C5" s="271"/>
      <c r="D5" s="271"/>
      <c r="E5" s="271"/>
      <c r="F5" s="271"/>
      <c r="G5" s="271"/>
      <c r="H5" s="290"/>
    </row>
    <row r="6" spans="1:8" x14ac:dyDescent="0.25">
      <c r="A6" s="291" t="s">
        <v>3</v>
      </c>
      <c r="B6" s="292"/>
      <c r="C6" s="291" t="s">
        <v>4</v>
      </c>
      <c r="D6" s="293"/>
      <c r="E6" s="293"/>
      <c r="F6" s="293"/>
      <c r="G6" s="292"/>
      <c r="H6" s="294" t="s">
        <v>5</v>
      </c>
    </row>
    <row r="7" spans="1:8" ht="15.75" thickBot="1" x14ac:dyDescent="0.3">
      <c r="A7" s="267"/>
      <c r="B7" s="269"/>
      <c r="C7" s="270"/>
      <c r="D7" s="271"/>
      <c r="E7" s="271"/>
      <c r="F7" s="271"/>
      <c r="G7" s="272"/>
      <c r="H7" s="295"/>
    </row>
    <row r="8" spans="1:8" ht="26.25" thickBot="1" x14ac:dyDescent="0.3">
      <c r="A8" s="270"/>
      <c r="B8" s="272"/>
      <c r="C8" s="27" t="s">
        <v>6</v>
      </c>
      <c r="D8" s="29" t="s">
        <v>7</v>
      </c>
      <c r="E8" s="27" t="s">
        <v>8</v>
      </c>
      <c r="F8" s="27" t="s">
        <v>9</v>
      </c>
      <c r="G8" s="27" t="s">
        <v>10</v>
      </c>
      <c r="H8" s="296"/>
    </row>
    <row r="9" spans="1:8" x14ac:dyDescent="0.25">
      <c r="A9" s="2" t="s">
        <v>11</v>
      </c>
      <c r="B9" s="3"/>
      <c r="C9" s="4">
        <f t="shared" ref="C9:H9" si="0">C10+C18+C28+C38+C48+C58+C71+C75+C62</f>
        <v>1270011838</v>
      </c>
      <c r="D9" s="4">
        <f t="shared" si="0"/>
        <v>279028310.89899999</v>
      </c>
      <c r="E9" s="4">
        <f>E10+E18+E28+E38+E48+E58+E71+E75+E62</f>
        <v>1549040148.8989999</v>
      </c>
      <c r="F9" s="4">
        <f t="shared" si="0"/>
        <v>635091980.29999983</v>
      </c>
      <c r="G9" s="4">
        <f t="shared" si="0"/>
        <v>570604154.82999992</v>
      </c>
      <c r="H9" s="4">
        <f t="shared" si="0"/>
        <v>913948168.59899986</v>
      </c>
    </row>
    <row r="10" spans="1:8" x14ac:dyDescent="0.25">
      <c r="A10" s="5" t="s">
        <v>12</v>
      </c>
      <c r="B10" s="6"/>
      <c r="C10" s="7">
        <f t="shared" ref="C10:G10" si="1">SUM(C11:C17)</f>
        <v>529989975.23999995</v>
      </c>
      <c r="D10" s="7">
        <f t="shared" si="1"/>
        <v>3.3760443329811096E-9</v>
      </c>
      <c r="E10" s="7">
        <f t="shared" si="1"/>
        <v>529989975.24000001</v>
      </c>
      <c r="F10" s="7">
        <f t="shared" si="1"/>
        <v>249094227.95999998</v>
      </c>
      <c r="G10" s="7">
        <f t="shared" si="1"/>
        <v>209790995.81999999</v>
      </c>
      <c r="H10" s="7">
        <f>SUM(H11:H17)</f>
        <v>280895747.27999991</v>
      </c>
    </row>
    <row r="11" spans="1:8" x14ac:dyDescent="0.25">
      <c r="A11" s="8" t="s">
        <v>13</v>
      </c>
      <c r="B11" s="9"/>
      <c r="C11" s="10">
        <v>336894204.24000001</v>
      </c>
      <c r="D11" s="11">
        <v>443599.59000000107</v>
      </c>
      <c r="E11" s="12">
        <f t="shared" ref="E11:E17" si="2">C11+D11</f>
        <v>337337803.82999998</v>
      </c>
      <c r="F11" s="11">
        <v>159202708.19999999</v>
      </c>
      <c r="G11" s="11">
        <v>159202708.19999999</v>
      </c>
      <c r="H11" s="12">
        <f>E11-F11</f>
        <v>178135095.63</v>
      </c>
    </row>
    <row r="12" spans="1:8" x14ac:dyDescent="0.25">
      <c r="A12" s="8" t="s">
        <v>14</v>
      </c>
      <c r="B12" s="9"/>
      <c r="C12" s="10">
        <v>0</v>
      </c>
      <c r="D12" s="11">
        <v>0</v>
      </c>
      <c r="E12" s="12">
        <f t="shared" si="2"/>
        <v>0</v>
      </c>
      <c r="F12" s="11">
        <v>0</v>
      </c>
      <c r="G12" s="11">
        <v>0</v>
      </c>
      <c r="H12" s="12">
        <f t="shared" ref="H12:H17" si="3">E12-F12</f>
        <v>0</v>
      </c>
    </row>
    <row r="13" spans="1:8" x14ac:dyDescent="0.25">
      <c r="A13" s="8" t="s">
        <v>15</v>
      </c>
      <c r="B13" s="9"/>
      <c r="C13" s="10">
        <v>93390947.689999983</v>
      </c>
      <c r="D13" s="11">
        <v>2312230.7600000016</v>
      </c>
      <c r="E13" s="12">
        <f>C13+D13</f>
        <v>95703178.449999988</v>
      </c>
      <c r="F13" s="11">
        <v>45803551.360000014</v>
      </c>
      <c r="G13" s="11">
        <v>6500319.2199999997</v>
      </c>
      <c r="H13" s="12">
        <f>E13-F13</f>
        <v>49899627.089999974</v>
      </c>
    </row>
    <row r="14" spans="1:8" x14ac:dyDescent="0.25">
      <c r="A14" s="8" t="s">
        <v>16</v>
      </c>
      <c r="B14" s="9"/>
      <c r="C14" s="10">
        <v>45900000</v>
      </c>
      <c r="D14" s="11">
        <v>552747.05000000005</v>
      </c>
      <c r="E14" s="12">
        <f t="shared" si="2"/>
        <v>46452747.049999997</v>
      </c>
      <c r="F14" s="11">
        <v>21033262.139999997</v>
      </c>
      <c r="G14" s="11">
        <v>21033262.139999997</v>
      </c>
      <c r="H14" s="12">
        <f t="shared" si="3"/>
        <v>25419484.91</v>
      </c>
    </row>
    <row r="15" spans="1:8" x14ac:dyDescent="0.25">
      <c r="A15" s="8" t="s">
        <v>17</v>
      </c>
      <c r="B15" s="9"/>
      <c r="C15" s="10">
        <v>43679728.219999984</v>
      </c>
      <c r="D15" s="11">
        <v>-1287179.2599999995</v>
      </c>
      <c r="E15" s="12">
        <f t="shared" si="2"/>
        <v>42392548.959999986</v>
      </c>
      <c r="F15" s="11">
        <v>18776742.570000008</v>
      </c>
      <c r="G15" s="11">
        <v>18776742.570000008</v>
      </c>
      <c r="H15" s="12">
        <f>E15-F15</f>
        <v>23615806.389999978</v>
      </c>
    </row>
    <row r="16" spans="1:8" x14ac:dyDescent="0.25">
      <c r="A16" s="8" t="s">
        <v>18</v>
      </c>
      <c r="B16" s="9"/>
      <c r="C16" s="10">
        <v>3702202.39</v>
      </c>
      <c r="D16" s="11">
        <v>-2775955.16</v>
      </c>
      <c r="E16" s="12">
        <f t="shared" si="2"/>
        <v>926247.23</v>
      </c>
      <c r="F16" s="11">
        <v>0</v>
      </c>
      <c r="G16" s="11">
        <v>0</v>
      </c>
      <c r="H16" s="12">
        <f t="shared" si="3"/>
        <v>926247.23</v>
      </c>
    </row>
    <row r="17" spans="1:8" x14ac:dyDescent="0.25">
      <c r="A17" s="8" t="s">
        <v>19</v>
      </c>
      <c r="B17" s="9"/>
      <c r="C17" s="10">
        <v>6422892.6999999993</v>
      </c>
      <c r="D17" s="11">
        <v>754557.0199999999</v>
      </c>
      <c r="E17" s="12">
        <f t="shared" si="2"/>
        <v>7177449.7199999988</v>
      </c>
      <c r="F17" s="11">
        <v>4277963.6899999995</v>
      </c>
      <c r="G17" s="11">
        <v>4277963.6899999995</v>
      </c>
      <c r="H17" s="12">
        <f t="shared" si="3"/>
        <v>2899486.0299999993</v>
      </c>
    </row>
    <row r="18" spans="1:8" x14ac:dyDescent="0.25">
      <c r="A18" s="5" t="s">
        <v>20</v>
      </c>
      <c r="B18" s="6"/>
      <c r="C18" s="7">
        <f t="shared" ref="C18:G18" si="4">SUM(C19:C27)</f>
        <v>120761034.19999999</v>
      </c>
      <c r="D18" s="7">
        <f t="shared" si="4"/>
        <v>-3389821.8000000007</v>
      </c>
      <c r="E18" s="7">
        <f t="shared" si="4"/>
        <v>117371212.39999998</v>
      </c>
      <c r="F18" s="7">
        <f t="shared" si="4"/>
        <v>59859264.059999987</v>
      </c>
      <c r="G18" s="7">
        <f t="shared" si="4"/>
        <v>58080709.109999985</v>
      </c>
      <c r="H18" s="7">
        <f>SUM(H19:H27)</f>
        <v>57511948.339999989</v>
      </c>
    </row>
    <row r="19" spans="1:8" x14ac:dyDescent="0.25">
      <c r="A19" s="8" t="s">
        <v>21</v>
      </c>
      <c r="B19" s="9"/>
      <c r="C19" s="10">
        <v>9313042.8800000008</v>
      </c>
      <c r="D19" s="11">
        <v>-2084949.3199999989</v>
      </c>
      <c r="E19" s="12">
        <f t="shared" ref="E19:E27" si="5">C19+D19</f>
        <v>7228093.5600000024</v>
      </c>
      <c r="F19" s="11">
        <v>4124103.16</v>
      </c>
      <c r="G19" s="11">
        <v>3606812.37</v>
      </c>
      <c r="H19" s="12">
        <f>E19-F19</f>
        <v>3103990.4000000022</v>
      </c>
    </row>
    <row r="20" spans="1:8" x14ac:dyDescent="0.25">
      <c r="A20" s="8" t="s">
        <v>22</v>
      </c>
      <c r="B20" s="9"/>
      <c r="C20" s="10">
        <v>1042338.23</v>
      </c>
      <c r="D20" s="11">
        <v>-279077.4200000001</v>
      </c>
      <c r="E20" s="12">
        <f t="shared" si="5"/>
        <v>763260.80999999982</v>
      </c>
      <c r="F20" s="11">
        <v>474449.60999999993</v>
      </c>
      <c r="G20" s="11">
        <v>442658.47999999992</v>
      </c>
      <c r="H20" s="12">
        <f t="shared" ref="H20:H82" si="6">E20-F20</f>
        <v>288811.1999999999</v>
      </c>
    </row>
    <row r="21" spans="1:8" x14ac:dyDescent="0.25">
      <c r="A21" s="8" t="s">
        <v>23</v>
      </c>
      <c r="B21" s="9"/>
      <c r="C21" s="10">
        <v>637116.69999999995</v>
      </c>
      <c r="D21" s="11">
        <v>-61031.259999999995</v>
      </c>
      <c r="E21" s="12">
        <f t="shared" si="5"/>
        <v>576085.43999999994</v>
      </c>
      <c r="F21" s="11">
        <v>49499.4</v>
      </c>
      <c r="G21" s="11">
        <v>49499.4</v>
      </c>
      <c r="H21" s="12">
        <f t="shared" si="6"/>
        <v>526586.03999999992</v>
      </c>
    </row>
    <row r="22" spans="1:8" x14ac:dyDescent="0.25">
      <c r="A22" s="8" t="s">
        <v>24</v>
      </c>
      <c r="B22" s="9"/>
      <c r="C22" s="10">
        <v>42550592.139999993</v>
      </c>
      <c r="D22" s="11">
        <v>-20243171.580000002</v>
      </c>
      <c r="E22" s="12">
        <f t="shared" si="5"/>
        <v>22307420.559999991</v>
      </c>
      <c r="F22" s="11">
        <v>4010464.2500000005</v>
      </c>
      <c r="G22" s="11">
        <v>3573412.3400000003</v>
      </c>
      <c r="H22" s="12">
        <f t="shared" si="6"/>
        <v>18296956.309999991</v>
      </c>
    </row>
    <row r="23" spans="1:8" x14ac:dyDescent="0.25">
      <c r="A23" s="8" t="s">
        <v>25</v>
      </c>
      <c r="B23" s="9"/>
      <c r="C23" s="10">
        <v>5499785.3399999999</v>
      </c>
      <c r="D23" s="11">
        <v>-771915.3899999999</v>
      </c>
      <c r="E23" s="12">
        <f t="shared" si="5"/>
        <v>4727869.95</v>
      </c>
      <c r="F23" s="11">
        <v>2431870.8499999996</v>
      </c>
      <c r="G23" s="11">
        <v>2399710.6299999994</v>
      </c>
      <c r="H23" s="12">
        <f t="shared" si="6"/>
        <v>2295999.1000000006</v>
      </c>
    </row>
    <row r="24" spans="1:8" x14ac:dyDescent="0.25">
      <c r="A24" s="8" t="s">
        <v>26</v>
      </c>
      <c r="B24" s="9"/>
      <c r="C24" s="10">
        <v>48149702.419999987</v>
      </c>
      <c r="D24" s="11">
        <v>-2383709.27</v>
      </c>
      <c r="E24" s="12">
        <f t="shared" si="5"/>
        <v>45765993.149999984</v>
      </c>
      <c r="F24" s="11">
        <v>20532741.23</v>
      </c>
      <c r="G24" s="11">
        <v>20348682.020000003</v>
      </c>
      <c r="H24" s="12">
        <f t="shared" si="6"/>
        <v>25233251.919999983</v>
      </c>
    </row>
    <row r="25" spans="1:8" x14ac:dyDescent="0.25">
      <c r="A25" s="8" t="s">
        <v>27</v>
      </c>
      <c r="B25" s="9"/>
      <c r="C25" s="10">
        <v>5048384.1500000004</v>
      </c>
      <c r="D25" s="11">
        <v>2325986.7800000003</v>
      </c>
      <c r="E25" s="12">
        <f t="shared" si="5"/>
        <v>7374370.9300000006</v>
      </c>
      <c r="F25" s="11">
        <v>5109562.330000001</v>
      </c>
      <c r="G25" s="11">
        <v>5096227.12</v>
      </c>
      <c r="H25" s="12">
        <f t="shared" si="6"/>
        <v>2264808.5999999996</v>
      </c>
    </row>
    <row r="26" spans="1:8" x14ac:dyDescent="0.25">
      <c r="A26" s="8" t="s">
        <v>28</v>
      </c>
      <c r="B26" s="9"/>
      <c r="C26" s="10">
        <v>0</v>
      </c>
      <c r="D26" s="11">
        <v>508372.44</v>
      </c>
      <c r="E26" s="12">
        <f t="shared" si="5"/>
        <v>508372.44</v>
      </c>
      <c r="F26" s="11">
        <v>508372.44</v>
      </c>
      <c r="G26" s="11">
        <v>508372.44</v>
      </c>
      <c r="H26" s="12">
        <f t="shared" si="6"/>
        <v>0</v>
      </c>
    </row>
    <row r="27" spans="1:8" x14ac:dyDescent="0.25">
      <c r="A27" s="8" t="s">
        <v>29</v>
      </c>
      <c r="B27" s="9"/>
      <c r="C27" s="10">
        <v>8520072.3399999999</v>
      </c>
      <c r="D27" s="11">
        <v>19599673.219999999</v>
      </c>
      <c r="E27" s="12">
        <f t="shared" si="5"/>
        <v>28119745.559999999</v>
      </c>
      <c r="F27" s="11">
        <v>22618200.789999988</v>
      </c>
      <c r="G27" s="11">
        <v>22055334.309999987</v>
      </c>
      <c r="H27" s="12">
        <f t="shared" si="6"/>
        <v>5501544.7700000107</v>
      </c>
    </row>
    <row r="28" spans="1:8" x14ac:dyDescent="0.25">
      <c r="A28" s="5" t="s">
        <v>30</v>
      </c>
      <c r="B28" s="6"/>
      <c r="C28" s="7">
        <f t="shared" ref="C28:H28" si="7">SUM(C29:C37)</f>
        <v>348547780.86000001</v>
      </c>
      <c r="D28" s="7">
        <f t="shared" si="7"/>
        <v>55985029.059999995</v>
      </c>
      <c r="E28" s="7">
        <f t="shared" si="7"/>
        <v>404532809.92000002</v>
      </c>
      <c r="F28" s="7">
        <f t="shared" si="7"/>
        <v>166625014.83999997</v>
      </c>
      <c r="G28" s="7">
        <f t="shared" si="7"/>
        <v>162335334.07000002</v>
      </c>
      <c r="H28" s="7">
        <f t="shared" si="7"/>
        <v>237907795.07999998</v>
      </c>
    </row>
    <row r="29" spans="1:8" x14ac:dyDescent="0.25">
      <c r="A29" s="8" t="s">
        <v>31</v>
      </c>
      <c r="B29" s="9"/>
      <c r="C29" s="10">
        <v>15276757.710000001</v>
      </c>
      <c r="D29" s="11">
        <v>7766711.4500000002</v>
      </c>
      <c r="E29" s="12">
        <f>C29+D29</f>
        <v>23043469.16</v>
      </c>
      <c r="F29" s="11">
        <v>13322185.68</v>
      </c>
      <c r="G29" s="11">
        <v>13271832.08</v>
      </c>
      <c r="H29" s="12">
        <f>E29-F29</f>
        <v>9721283.4800000004</v>
      </c>
    </row>
    <row r="30" spans="1:8" x14ac:dyDescent="0.25">
      <c r="A30" s="8" t="s">
        <v>32</v>
      </c>
      <c r="B30" s="9"/>
      <c r="C30" s="10">
        <v>87343519.149999991</v>
      </c>
      <c r="D30" s="11">
        <v>-15542352.609999999</v>
      </c>
      <c r="E30" s="12">
        <f t="shared" ref="E30:E37" si="8">C30+D30</f>
        <v>71801166.539999992</v>
      </c>
      <c r="F30" s="11">
        <v>30857599.409999996</v>
      </c>
      <c r="G30" s="11">
        <v>30736409.409999996</v>
      </c>
      <c r="H30" s="12">
        <f t="shared" si="6"/>
        <v>40943567.129999995</v>
      </c>
    </row>
    <row r="31" spans="1:8" x14ac:dyDescent="0.25">
      <c r="A31" s="8" t="s">
        <v>33</v>
      </c>
      <c r="B31" s="9"/>
      <c r="C31" s="10">
        <v>121236009.86000006</v>
      </c>
      <c r="D31" s="11">
        <v>57462884.839999989</v>
      </c>
      <c r="E31" s="12">
        <f t="shared" si="8"/>
        <v>178698894.70000005</v>
      </c>
      <c r="F31" s="11">
        <v>70454926.640000015</v>
      </c>
      <c r="G31" s="11">
        <v>68991236.180000022</v>
      </c>
      <c r="H31" s="12">
        <f t="shared" si="6"/>
        <v>108243968.06000003</v>
      </c>
    </row>
    <row r="32" spans="1:8" x14ac:dyDescent="0.25">
      <c r="A32" s="8" t="s">
        <v>34</v>
      </c>
      <c r="B32" s="9"/>
      <c r="C32" s="10">
        <v>22519876.079999998</v>
      </c>
      <c r="D32" s="11">
        <v>1227831.1700000002</v>
      </c>
      <c r="E32" s="12">
        <f t="shared" si="8"/>
        <v>23747707.25</v>
      </c>
      <c r="F32" s="11">
        <v>14690817.100000001</v>
      </c>
      <c r="G32" s="11">
        <v>14130937.300000003</v>
      </c>
      <c r="H32" s="12">
        <f t="shared" si="6"/>
        <v>9056890.1499999985</v>
      </c>
    </row>
    <row r="33" spans="1:8" x14ac:dyDescent="0.25">
      <c r="A33" s="8" t="s">
        <v>35</v>
      </c>
      <c r="B33" s="9"/>
      <c r="C33" s="10">
        <v>50065865.959999971</v>
      </c>
      <c r="D33" s="11">
        <v>9026981.8500000015</v>
      </c>
      <c r="E33" s="12">
        <f t="shared" si="8"/>
        <v>59092847.809999973</v>
      </c>
      <c r="F33" s="11">
        <v>17055982.84</v>
      </c>
      <c r="G33" s="11">
        <v>16379223.32</v>
      </c>
      <c r="H33" s="12">
        <f t="shared" si="6"/>
        <v>42036864.969999969</v>
      </c>
    </row>
    <row r="34" spans="1:8" x14ac:dyDescent="0.25">
      <c r="A34" s="8" t="s">
        <v>36</v>
      </c>
      <c r="B34" s="9"/>
      <c r="C34" s="10">
        <v>12120000</v>
      </c>
      <c r="D34" s="11">
        <v>7646787.1499999976</v>
      </c>
      <c r="E34" s="12">
        <f t="shared" si="8"/>
        <v>19766787.149999999</v>
      </c>
      <c r="F34" s="11">
        <v>5353733.6399999997</v>
      </c>
      <c r="G34" s="11">
        <v>5333733.6399999997</v>
      </c>
      <c r="H34" s="12">
        <f t="shared" si="6"/>
        <v>14413053.509999998</v>
      </c>
    </row>
    <row r="35" spans="1:8" x14ac:dyDescent="0.25">
      <c r="A35" s="8" t="s">
        <v>37</v>
      </c>
      <c r="B35" s="9"/>
      <c r="C35" s="10">
        <v>1364636.2000000002</v>
      </c>
      <c r="D35" s="11">
        <v>-1182287.7600000002</v>
      </c>
      <c r="E35" s="12">
        <f t="shared" si="8"/>
        <v>182348.43999999994</v>
      </c>
      <c r="F35" s="11">
        <v>131155.57</v>
      </c>
      <c r="G35" s="11">
        <v>75248.710000000006</v>
      </c>
      <c r="H35" s="12">
        <f t="shared" si="6"/>
        <v>51192.869999999937</v>
      </c>
    </row>
    <row r="36" spans="1:8" x14ac:dyDescent="0.25">
      <c r="A36" s="8" t="s">
        <v>38</v>
      </c>
      <c r="B36" s="9"/>
      <c r="C36" s="10">
        <v>19367705.359999999</v>
      </c>
      <c r="D36" s="11">
        <v>-8966650.9299999997</v>
      </c>
      <c r="E36" s="12">
        <f t="shared" si="8"/>
        <v>10401054.43</v>
      </c>
      <c r="F36" s="11">
        <v>8795212.6699999999</v>
      </c>
      <c r="G36" s="11">
        <v>8644600.1899999995</v>
      </c>
      <c r="H36" s="12">
        <f t="shared" si="6"/>
        <v>1605841.7599999998</v>
      </c>
    </row>
    <row r="37" spans="1:8" x14ac:dyDescent="0.25">
      <c r="A37" s="8" t="s">
        <v>39</v>
      </c>
      <c r="B37" s="9"/>
      <c r="C37" s="10">
        <v>19253410.540000003</v>
      </c>
      <c r="D37" s="11">
        <v>-1454876.1</v>
      </c>
      <c r="E37" s="12">
        <f t="shared" si="8"/>
        <v>17798534.440000001</v>
      </c>
      <c r="F37" s="11">
        <v>5963401.2899999982</v>
      </c>
      <c r="G37" s="11">
        <v>4772113.2399999993</v>
      </c>
      <c r="H37" s="12">
        <f t="shared" si="6"/>
        <v>11835133.150000002</v>
      </c>
    </row>
    <row r="38" spans="1:8" ht="27.75" customHeight="1" x14ac:dyDescent="0.25">
      <c r="A38" s="286" t="s">
        <v>40</v>
      </c>
      <c r="B38" s="287"/>
      <c r="C38" s="7">
        <f t="shared" ref="C38:H38" si="9">SUM(C39:C47)</f>
        <v>120710415.83000001</v>
      </c>
      <c r="D38" s="7">
        <f t="shared" si="9"/>
        <v>41661475.529999994</v>
      </c>
      <c r="E38" s="7">
        <f t="shared" si="9"/>
        <v>162371891.35999998</v>
      </c>
      <c r="F38" s="7">
        <f t="shared" si="9"/>
        <v>56037981.759999998</v>
      </c>
      <c r="G38" s="7">
        <f t="shared" si="9"/>
        <v>54933505.189999998</v>
      </c>
      <c r="H38" s="7">
        <f t="shared" si="9"/>
        <v>106333909.59999999</v>
      </c>
    </row>
    <row r="39" spans="1:8" x14ac:dyDescent="0.25">
      <c r="A39" s="8" t="s">
        <v>41</v>
      </c>
      <c r="B39" s="9"/>
      <c r="C39" s="10">
        <v>43517978.109999999</v>
      </c>
      <c r="D39" s="11">
        <v>1515000</v>
      </c>
      <c r="E39" s="12">
        <f t="shared" ref="E39:E47" si="10">C39+D39</f>
        <v>45032978.109999999</v>
      </c>
      <c r="F39" s="11">
        <v>22139558.109999999</v>
      </c>
      <c r="G39" s="11">
        <v>22139558.109999999</v>
      </c>
      <c r="H39" s="12">
        <f t="shared" si="6"/>
        <v>22893420</v>
      </c>
    </row>
    <row r="40" spans="1:8" x14ac:dyDescent="0.25">
      <c r="A40" s="8" t="s">
        <v>42</v>
      </c>
      <c r="B40" s="9"/>
      <c r="C40" s="10">
        <v>0</v>
      </c>
      <c r="D40" s="11">
        <v>0</v>
      </c>
      <c r="E40" s="12">
        <f t="shared" si="10"/>
        <v>0</v>
      </c>
      <c r="F40" s="11">
        <v>0</v>
      </c>
      <c r="G40" s="11">
        <v>0</v>
      </c>
      <c r="H40" s="12">
        <f t="shared" si="6"/>
        <v>0</v>
      </c>
    </row>
    <row r="41" spans="1:8" x14ac:dyDescent="0.25">
      <c r="A41" s="8" t="s">
        <v>43</v>
      </c>
      <c r="B41" s="9"/>
      <c r="C41" s="10">
        <v>5051196.38</v>
      </c>
      <c r="D41" s="11">
        <v>21984967.699999999</v>
      </c>
      <c r="E41" s="12">
        <f t="shared" si="10"/>
        <v>27036164.079999998</v>
      </c>
      <c r="F41" s="11">
        <v>7229816.8599999994</v>
      </c>
      <c r="G41" s="11">
        <v>7078368.2999999998</v>
      </c>
      <c r="H41" s="12">
        <f t="shared" si="6"/>
        <v>19806347.219999999</v>
      </c>
    </row>
    <row r="42" spans="1:8" x14ac:dyDescent="0.25">
      <c r="A42" s="8" t="s">
        <v>44</v>
      </c>
      <c r="B42" s="9"/>
      <c r="C42" s="10">
        <v>56818000</v>
      </c>
      <c r="D42" s="11">
        <v>17661507.829999994</v>
      </c>
      <c r="E42" s="12">
        <f t="shared" si="10"/>
        <v>74479507.829999998</v>
      </c>
      <c r="F42" s="11">
        <v>20558667.890000001</v>
      </c>
      <c r="G42" s="11">
        <v>20509499.140000001</v>
      </c>
      <c r="H42" s="12">
        <f t="shared" si="6"/>
        <v>53920839.939999998</v>
      </c>
    </row>
    <row r="43" spans="1:8" x14ac:dyDescent="0.25">
      <c r="A43" s="8" t="s">
        <v>45</v>
      </c>
      <c r="B43" s="9"/>
      <c r="C43" s="10">
        <v>15323241.34</v>
      </c>
      <c r="D43" s="11">
        <v>0</v>
      </c>
      <c r="E43" s="12">
        <f t="shared" si="10"/>
        <v>15323241.34</v>
      </c>
      <c r="F43" s="11">
        <v>6109938.9000000004</v>
      </c>
      <c r="G43" s="11">
        <v>5206079.6400000006</v>
      </c>
      <c r="H43" s="12">
        <f t="shared" si="6"/>
        <v>9213302.4399999995</v>
      </c>
    </row>
    <row r="44" spans="1:8" x14ac:dyDescent="0.25">
      <c r="A44" s="8" t="s">
        <v>46</v>
      </c>
      <c r="B44" s="9"/>
      <c r="C44" s="10">
        <v>0</v>
      </c>
      <c r="D44" s="11">
        <v>0</v>
      </c>
      <c r="E44" s="12">
        <f t="shared" si="10"/>
        <v>0</v>
      </c>
      <c r="F44" s="11">
        <v>0</v>
      </c>
      <c r="G44" s="11">
        <v>0</v>
      </c>
      <c r="H44" s="12">
        <f t="shared" si="6"/>
        <v>0</v>
      </c>
    </row>
    <row r="45" spans="1:8" x14ac:dyDescent="0.25">
      <c r="A45" s="8" t="s">
        <v>47</v>
      </c>
      <c r="B45" s="9"/>
      <c r="C45" s="10">
        <v>0</v>
      </c>
      <c r="D45" s="11">
        <v>0</v>
      </c>
      <c r="E45" s="12">
        <f t="shared" si="10"/>
        <v>0</v>
      </c>
      <c r="F45" s="11">
        <v>0</v>
      </c>
      <c r="G45" s="11">
        <v>0</v>
      </c>
      <c r="H45" s="12">
        <f t="shared" si="6"/>
        <v>0</v>
      </c>
    </row>
    <row r="46" spans="1:8" x14ac:dyDescent="0.25">
      <c r="A46" s="8" t="s">
        <v>48</v>
      </c>
      <c r="B46" s="9"/>
      <c r="C46" s="10">
        <v>0</v>
      </c>
      <c r="D46" s="11">
        <v>500000</v>
      </c>
      <c r="E46" s="12">
        <f t="shared" si="10"/>
        <v>500000</v>
      </c>
      <c r="F46" s="11">
        <v>0</v>
      </c>
      <c r="G46" s="11">
        <v>0</v>
      </c>
      <c r="H46" s="12">
        <f t="shared" si="6"/>
        <v>500000</v>
      </c>
    </row>
    <row r="47" spans="1:8" x14ac:dyDescent="0.25">
      <c r="A47" s="8" t="s">
        <v>49</v>
      </c>
      <c r="B47" s="9"/>
      <c r="C47" s="10">
        <v>0</v>
      </c>
      <c r="D47" s="11">
        <v>0</v>
      </c>
      <c r="E47" s="12">
        <f t="shared" si="10"/>
        <v>0</v>
      </c>
      <c r="F47" s="11">
        <v>0</v>
      </c>
      <c r="G47" s="11">
        <v>0</v>
      </c>
      <c r="H47" s="12">
        <f t="shared" si="6"/>
        <v>0</v>
      </c>
    </row>
    <row r="48" spans="1:8" x14ac:dyDescent="0.25">
      <c r="A48" s="286" t="s">
        <v>50</v>
      </c>
      <c r="B48" s="287"/>
      <c r="C48" s="7">
        <f>SUM(C49:C57)</f>
        <v>34656134.659999996</v>
      </c>
      <c r="D48" s="7">
        <f t="shared" ref="D48:G48" si="11">SUM(D49:D57)</f>
        <v>-9666818.7800000012</v>
      </c>
      <c r="E48" s="7">
        <f t="shared" si="11"/>
        <v>24989315.879999999</v>
      </c>
      <c r="F48" s="7">
        <f t="shared" si="11"/>
        <v>11990209.23</v>
      </c>
      <c r="G48" s="7">
        <f t="shared" si="11"/>
        <v>9253049.7799999993</v>
      </c>
      <c r="H48" s="7">
        <f t="shared" ref="H48" si="12">SUM(H49:H57)</f>
        <v>12999106.649999997</v>
      </c>
    </row>
    <row r="49" spans="1:8" x14ac:dyDescent="0.25">
      <c r="A49" s="8" t="s">
        <v>51</v>
      </c>
      <c r="B49" s="9"/>
      <c r="C49" s="10">
        <v>2978708</v>
      </c>
      <c r="D49" s="11">
        <v>8239060.9000000013</v>
      </c>
      <c r="E49" s="12">
        <f t="shared" ref="E49:E56" si="13">C49+D49</f>
        <v>11217768.900000002</v>
      </c>
      <c r="F49" s="11">
        <v>2623998.42</v>
      </c>
      <c r="G49" s="11">
        <v>570113.77</v>
      </c>
      <c r="H49" s="12">
        <f t="shared" si="6"/>
        <v>8593770.4800000023</v>
      </c>
    </row>
    <row r="50" spans="1:8" x14ac:dyDescent="0.25">
      <c r="A50" s="8" t="s">
        <v>52</v>
      </c>
      <c r="B50" s="9"/>
      <c r="C50" s="10">
        <v>21171000</v>
      </c>
      <c r="D50" s="11">
        <v>-17984107.620000005</v>
      </c>
      <c r="E50" s="12">
        <f t="shared" si="13"/>
        <v>3186892.3799999952</v>
      </c>
      <c r="F50" s="11">
        <v>3101977.73</v>
      </c>
      <c r="G50" s="11">
        <v>3063082.93</v>
      </c>
      <c r="H50" s="12">
        <f t="shared" si="6"/>
        <v>84914.64999999525</v>
      </c>
    </row>
    <row r="51" spans="1:8" x14ac:dyDescent="0.25">
      <c r="A51" s="8" t="s">
        <v>53</v>
      </c>
      <c r="B51" s="9"/>
      <c r="C51" s="10">
        <v>310794</v>
      </c>
      <c r="D51" s="11">
        <v>-204674.11</v>
      </c>
      <c r="E51" s="12">
        <f t="shared" si="13"/>
        <v>106119.89000000001</v>
      </c>
      <c r="F51" s="11">
        <v>106119.89</v>
      </c>
      <c r="G51" s="11">
        <v>106119.89</v>
      </c>
      <c r="H51" s="12">
        <f t="shared" si="6"/>
        <v>0</v>
      </c>
    </row>
    <row r="52" spans="1:8" x14ac:dyDescent="0.25">
      <c r="A52" s="8" t="s">
        <v>54</v>
      </c>
      <c r="B52" s="9"/>
      <c r="C52" s="10">
        <v>2400000</v>
      </c>
      <c r="D52" s="11">
        <v>884976.25</v>
      </c>
      <c r="E52" s="12">
        <f t="shared" si="13"/>
        <v>3284976.25</v>
      </c>
      <c r="F52" s="11">
        <v>1658799.95</v>
      </c>
      <c r="G52" s="11">
        <v>1658799.95</v>
      </c>
      <c r="H52" s="12">
        <f t="shared" si="6"/>
        <v>1626176.3</v>
      </c>
    </row>
    <row r="53" spans="1:8" x14ac:dyDescent="0.25">
      <c r="A53" s="8" t="s">
        <v>55</v>
      </c>
      <c r="B53" s="9"/>
      <c r="C53" s="10">
        <v>2363660</v>
      </c>
      <c r="D53" s="11">
        <v>-610047.67999999993</v>
      </c>
      <c r="E53" s="12">
        <f t="shared" si="13"/>
        <v>1753612.32</v>
      </c>
      <c r="F53" s="11">
        <v>1728681.3</v>
      </c>
      <c r="G53" s="11">
        <v>1728681.3</v>
      </c>
      <c r="H53" s="12">
        <f t="shared" si="6"/>
        <v>24931.020000000019</v>
      </c>
    </row>
    <row r="54" spans="1:8" x14ac:dyDescent="0.25">
      <c r="A54" s="8" t="s">
        <v>56</v>
      </c>
      <c r="B54" s="9"/>
      <c r="C54" s="10">
        <v>4701972.66</v>
      </c>
      <c r="D54" s="11">
        <v>-1218954.5900000001</v>
      </c>
      <c r="E54" s="12">
        <f t="shared" si="13"/>
        <v>3483018.0700000003</v>
      </c>
      <c r="F54" s="11">
        <v>1979024.7400000002</v>
      </c>
      <c r="G54" s="11">
        <v>1938540.7400000002</v>
      </c>
      <c r="H54" s="12">
        <f t="shared" si="6"/>
        <v>1503993.33</v>
      </c>
    </row>
    <row r="55" spans="1:8" x14ac:dyDescent="0.25">
      <c r="A55" s="8" t="s">
        <v>57</v>
      </c>
      <c r="B55" s="9"/>
      <c r="C55" s="10">
        <v>0</v>
      </c>
      <c r="D55" s="11">
        <v>3181.2</v>
      </c>
      <c r="E55" s="12">
        <f t="shared" si="13"/>
        <v>3181.2</v>
      </c>
      <c r="F55" s="11">
        <v>0</v>
      </c>
      <c r="G55" s="11">
        <v>0</v>
      </c>
      <c r="H55" s="12">
        <f t="shared" si="6"/>
        <v>3181.2</v>
      </c>
    </row>
    <row r="56" spans="1:8" x14ac:dyDescent="0.25">
      <c r="A56" s="8" t="s">
        <v>58</v>
      </c>
      <c r="B56" s="9"/>
      <c r="C56" s="10">
        <v>0</v>
      </c>
      <c r="D56" s="11">
        <v>0</v>
      </c>
      <c r="E56" s="12">
        <f t="shared" si="13"/>
        <v>0</v>
      </c>
      <c r="F56" s="11">
        <v>0</v>
      </c>
      <c r="G56" s="11">
        <v>0</v>
      </c>
      <c r="H56" s="12">
        <f t="shared" si="6"/>
        <v>0</v>
      </c>
    </row>
    <row r="57" spans="1:8" x14ac:dyDescent="0.25">
      <c r="A57" s="8" t="s">
        <v>59</v>
      </c>
      <c r="B57" s="9"/>
      <c r="C57" s="10">
        <v>730000</v>
      </c>
      <c r="D57" s="11">
        <v>1223746.8700000001</v>
      </c>
      <c r="E57" s="12">
        <f>C57+D57</f>
        <v>1953746.87</v>
      </c>
      <c r="F57" s="11">
        <v>791607.2</v>
      </c>
      <c r="G57" s="11">
        <v>187711.2</v>
      </c>
      <c r="H57" s="12">
        <f t="shared" si="6"/>
        <v>1162139.6700000002</v>
      </c>
    </row>
    <row r="58" spans="1:8" x14ac:dyDescent="0.25">
      <c r="A58" s="5" t="s">
        <v>60</v>
      </c>
      <c r="B58" s="6"/>
      <c r="C58" s="7">
        <f t="shared" ref="C58:H58" si="14">SUM(C59:C61)</f>
        <v>115346497.21000001</v>
      </c>
      <c r="D58" s="7">
        <f t="shared" si="14"/>
        <v>142174165.46899998</v>
      </c>
      <c r="E58" s="7">
        <f t="shared" si="14"/>
        <v>257520662.67899999</v>
      </c>
      <c r="F58" s="7">
        <f t="shared" si="14"/>
        <v>41563773.179999992</v>
      </c>
      <c r="G58" s="7">
        <f t="shared" si="14"/>
        <v>41563773.179999992</v>
      </c>
      <c r="H58" s="7">
        <f t="shared" si="14"/>
        <v>215956889.49900001</v>
      </c>
    </row>
    <row r="59" spans="1:8" x14ac:dyDescent="0.25">
      <c r="A59" s="8" t="s">
        <v>61</v>
      </c>
      <c r="B59" s="9"/>
      <c r="C59" s="10">
        <v>115346497.21000001</v>
      </c>
      <c r="D59" s="11">
        <v>142174165.46899998</v>
      </c>
      <c r="E59" s="12">
        <f t="shared" ref="E59:E61" si="15">C59+D59</f>
        <v>257520662.67899999</v>
      </c>
      <c r="F59" s="11">
        <v>41563773.179999992</v>
      </c>
      <c r="G59" s="11">
        <v>41563773.179999992</v>
      </c>
      <c r="H59" s="12">
        <f t="shared" si="6"/>
        <v>215956889.49900001</v>
      </c>
    </row>
    <row r="60" spans="1:8" x14ac:dyDescent="0.25">
      <c r="A60" s="8" t="s">
        <v>62</v>
      </c>
      <c r="B60" s="9"/>
      <c r="C60" s="10">
        <v>0</v>
      </c>
      <c r="D60" s="11">
        <v>0</v>
      </c>
      <c r="E60" s="12">
        <f t="shared" si="15"/>
        <v>0</v>
      </c>
      <c r="F60" s="11">
        <v>0</v>
      </c>
      <c r="G60" s="11">
        <v>0</v>
      </c>
      <c r="H60" s="12">
        <f t="shared" si="6"/>
        <v>0</v>
      </c>
    </row>
    <row r="61" spans="1:8" x14ac:dyDescent="0.25">
      <c r="A61" s="8" t="s">
        <v>63</v>
      </c>
      <c r="B61" s="9"/>
      <c r="C61" s="10">
        <v>0</v>
      </c>
      <c r="D61" s="11">
        <v>0</v>
      </c>
      <c r="E61" s="12">
        <f t="shared" si="15"/>
        <v>0</v>
      </c>
      <c r="F61" s="11">
        <v>0</v>
      </c>
      <c r="G61" s="11">
        <v>0</v>
      </c>
      <c r="H61" s="12">
        <f t="shared" si="6"/>
        <v>0</v>
      </c>
    </row>
    <row r="62" spans="1:8" x14ac:dyDescent="0.25">
      <c r="A62" s="286" t="s">
        <v>64</v>
      </c>
      <c r="B62" s="287"/>
      <c r="C62" s="7">
        <f>SUM(C63:C70)</f>
        <v>0</v>
      </c>
      <c r="D62" s="7">
        <f t="shared" ref="D62:H62" si="16">SUM(D63:D70)</f>
        <v>0</v>
      </c>
      <c r="E62" s="7">
        <f t="shared" si="16"/>
        <v>0</v>
      </c>
      <c r="F62" s="7">
        <f t="shared" si="16"/>
        <v>0</v>
      </c>
      <c r="G62" s="7">
        <f t="shared" si="16"/>
        <v>0</v>
      </c>
      <c r="H62" s="7">
        <f t="shared" si="16"/>
        <v>0</v>
      </c>
    </row>
    <row r="63" spans="1:8" x14ac:dyDescent="0.25">
      <c r="A63" s="8" t="s">
        <v>65</v>
      </c>
      <c r="B63" s="9"/>
      <c r="C63" s="10">
        <v>0</v>
      </c>
      <c r="D63" s="11">
        <v>0</v>
      </c>
      <c r="E63" s="7">
        <f t="shared" ref="E63:E81" si="17">C63+D63</f>
        <v>0</v>
      </c>
      <c r="F63" s="11">
        <v>0</v>
      </c>
      <c r="G63" s="11">
        <v>0</v>
      </c>
      <c r="H63" s="12">
        <f t="shared" si="6"/>
        <v>0</v>
      </c>
    </row>
    <row r="64" spans="1:8" x14ac:dyDescent="0.25">
      <c r="A64" s="8" t="s">
        <v>66</v>
      </c>
      <c r="B64" s="9"/>
      <c r="C64" s="10">
        <v>0</v>
      </c>
      <c r="D64" s="11">
        <v>0</v>
      </c>
      <c r="E64" s="7">
        <f t="shared" si="17"/>
        <v>0</v>
      </c>
      <c r="F64" s="11">
        <v>0</v>
      </c>
      <c r="G64" s="11">
        <v>0</v>
      </c>
      <c r="H64" s="12">
        <f t="shared" si="6"/>
        <v>0</v>
      </c>
    </row>
    <row r="65" spans="1:8" x14ac:dyDescent="0.25">
      <c r="A65" s="8" t="s">
        <v>67</v>
      </c>
      <c r="B65" s="9"/>
      <c r="C65" s="10">
        <v>0</v>
      </c>
      <c r="D65" s="11">
        <v>0</v>
      </c>
      <c r="E65" s="7">
        <f t="shared" si="17"/>
        <v>0</v>
      </c>
      <c r="F65" s="11">
        <v>0</v>
      </c>
      <c r="G65" s="11">
        <v>0</v>
      </c>
      <c r="H65" s="12">
        <f t="shared" si="6"/>
        <v>0</v>
      </c>
    </row>
    <row r="66" spans="1:8" x14ac:dyDescent="0.25">
      <c r="A66" s="8" t="s">
        <v>68</v>
      </c>
      <c r="B66" s="9"/>
      <c r="C66" s="10">
        <v>0</v>
      </c>
      <c r="D66" s="11">
        <v>0</v>
      </c>
      <c r="E66" s="7">
        <f t="shared" si="17"/>
        <v>0</v>
      </c>
      <c r="F66" s="11">
        <v>0</v>
      </c>
      <c r="G66" s="11">
        <v>0</v>
      </c>
      <c r="H66" s="12">
        <f t="shared" si="6"/>
        <v>0</v>
      </c>
    </row>
    <row r="67" spans="1:8" x14ac:dyDescent="0.25">
      <c r="A67" s="8" t="s">
        <v>69</v>
      </c>
      <c r="B67" s="9"/>
      <c r="C67" s="10">
        <v>0</v>
      </c>
      <c r="D67" s="11">
        <v>0</v>
      </c>
      <c r="E67" s="7">
        <v>0</v>
      </c>
      <c r="F67" s="11">
        <v>0</v>
      </c>
      <c r="G67" s="11">
        <v>0</v>
      </c>
      <c r="H67" s="12">
        <f t="shared" si="6"/>
        <v>0</v>
      </c>
    </row>
    <row r="68" spans="1:8" x14ac:dyDescent="0.25">
      <c r="A68" s="8" t="s">
        <v>70</v>
      </c>
      <c r="B68" s="9"/>
      <c r="C68" s="10">
        <v>0</v>
      </c>
      <c r="D68" s="11">
        <v>0</v>
      </c>
      <c r="E68" s="7">
        <f t="shared" si="17"/>
        <v>0</v>
      </c>
      <c r="F68" s="11">
        <v>0</v>
      </c>
      <c r="G68" s="11">
        <v>0</v>
      </c>
      <c r="H68" s="12">
        <f t="shared" si="6"/>
        <v>0</v>
      </c>
    </row>
    <row r="69" spans="1:8" x14ac:dyDescent="0.25">
      <c r="A69" s="8" t="s">
        <v>71</v>
      </c>
      <c r="B69" s="9"/>
      <c r="C69" s="10">
        <v>0</v>
      </c>
      <c r="D69" s="11">
        <v>0</v>
      </c>
      <c r="E69" s="7">
        <f t="shared" si="17"/>
        <v>0</v>
      </c>
      <c r="F69" s="11">
        <v>0</v>
      </c>
      <c r="G69" s="11">
        <v>0</v>
      </c>
      <c r="H69" s="12">
        <f t="shared" si="6"/>
        <v>0</v>
      </c>
    </row>
    <row r="70" spans="1:8" x14ac:dyDescent="0.25">
      <c r="A70" s="8" t="s">
        <v>72</v>
      </c>
      <c r="B70" s="9"/>
      <c r="C70" s="10">
        <v>0</v>
      </c>
      <c r="D70" s="11">
        <v>0</v>
      </c>
      <c r="E70" s="7">
        <f t="shared" si="17"/>
        <v>0</v>
      </c>
      <c r="F70" s="11">
        <v>0</v>
      </c>
      <c r="G70" s="11">
        <v>0</v>
      </c>
      <c r="H70" s="12">
        <f t="shared" si="6"/>
        <v>0</v>
      </c>
    </row>
    <row r="71" spans="1:8" x14ac:dyDescent="0.25">
      <c r="A71" s="5" t="s">
        <v>73</v>
      </c>
      <c r="B71" s="6"/>
      <c r="C71" s="7">
        <f>SUM(C72:C74)</f>
        <v>0</v>
      </c>
      <c r="D71" s="7">
        <f>SUM(D72:D74)</f>
        <v>0</v>
      </c>
      <c r="E71" s="7">
        <f>SUM(E72:E74)</f>
        <v>0</v>
      </c>
      <c r="F71" s="7">
        <f t="shared" ref="F71:H71" si="18">SUM(F72:F74)</f>
        <v>0</v>
      </c>
      <c r="G71" s="7">
        <f t="shared" si="18"/>
        <v>0</v>
      </c>
      <c r="H71" s="7">
        <f t="shared" si="18"/>
        <v>0</v>
      </c>
    </row>
    <row r="72" spans="1:8" x14ac:dyDescent="0.25">
      <c r="A72" s="8" t="s">
        <v>74</v>
      </c>
      <c r="B72" s="9"/>
      <c r="C72" s="10">
        <v>0</v>
      </c>
      <c r="D72" s="11">
        <v>0</v>
      </c>
      <c r="E72" s="7">
        <f t="shared" si="17"/>
        <v>0</v>
      </c>
      <c r="F72" s="11">
        <v>0</v>
      </c>
      <c r="G72" s="11">
        <v>0</v>
      </c>
      <c r="H72" s="12">
        <f t="shared" si="6"/>
        <v>0</v>
      </c>
    </row>
    <row r="73" spans="1:8" x14ac:dyDescent="0.25">
      <c r="A73" s="8" t="s">
        <v>75</v>
      </c>
      <c r="B73" s="9"/>
      <c r="C73" s="10">
        <v>0</v>
      </c>
      <c r="D73" s="11">
        <v>0</v>
      </c>
      <c r="E73" s="7">
        <f t="shared" si="17"/>
        <v>0</v>
      </c>
      <c r="F73" s="11">
        <v>0</v>
      </c>
      <c r="G73" s="11">
        <v>0</v>
      </c>
      <c r="H73" s="12">
        <f t="shared" si="6"/>
        <v>0</v>
      </c>
    </row>
    <row r="74" spans="1:8" x14ac:dyDescent="0.25">
      <c r="A74" s="8" t="s">
        <v>76</v>
      </c>
      <c r="B74" s="9"/>
      <c r="C74" s="10">
        <v>0</v>
      </c>
      <c r="D74" s="11">
        <v>0</v>
      </c>
      <c r="E74" s="7">
        <f t="shared" si="17"/>
        <v>0</v>
      </c>
      <c r="F74" s="11">
        <v>0</v>
      </c>
      <c r="G74" s="11">
        <v>0</v>
      </c>
      <c r="H74" s="12">
        <f t="shared" si="6"/>
        <v>0</v>
      </c>
    </row>
    <row r="75" spans="1:8" x14ac:dyDescent="0.25">
      <c r="A75" s="5" t="s">
        <v>77</v>
      </c>
      <c r="B75" s="6"/>
      <c r="C75" s="7">
        <v>0</v>
      </c>
      <c r="D75" s="7">
        <f>SUM(D76:D82)</f>
        <v>52264281.420000002</v>
      </c>
      <c r="E75" s="7">
        <f>SUM(E76:E82)</f>
        <v>52264281.420000002</v>
      </c>
      <c r="F75" s="7">
        <f t="shared" ref="F75:G75" si="19">SUM(F76:F82)</f>
        <v>49921509.270000003</v>
      </c>
      <c r="G75" s="7">
        <f t="shared" si="19"/>
        <v>34646787.68</v>
      </c>
      <c r="H75" s="7">
        <f>SUM(H76:H82)</f>
        <v>2342772.1499999985</v>
      </c>
    </row>
    <row r="76" spans="1:8" x14ac:dyDescent="0.25">
      <c r="A76" s="8" t="s">
        <v>78</v>
      </c>
      <c r="B76" s="9"/>
      <c r="C76" s="10">
        <v>0</v>
      </c>
      <c r="D76" s="11">
        <v>0</v>
      </c>
      <c r="E76" s="7">
        <f t="shared" si="17"/>
        <v>0</v>
      </c>
      <c r="F76" s="11">
        <v>0</v>
      </c>
      <c r="G76" s="11">
        <v>0</v>
      </c>
      <c r="H76" s="12">
        <f t="shared" si="6"/>
        <v>0</v>
      </c>
    </row>
    <row r="77" spans="1:8" x14ac:dyDescent="0.25">
      <c r="A77" s="8" t="s">
        <v>79</v>
      </c>
      <c r="B77" s="9"/>
      <c r="C77" s="10">
        <v>0</v>
      </c>
      <c r="D77" s="11">
        <v>0</v>
      </c>
      <c r="E77" s="7">
        <f t="shared" si="17"/>
        <v>0</v>
      </c>
      <c r="F77" s="11">
        <v>0</v>
      </c>
      <c r="G77" s="11">
        <v>0</v>
      </c>
      <c r="H77" s="12">
        <f t="shared" si="6"/>
        <v>0</v>
      </c>
    </row>
    <row r="78" spans="1:8" x14ac:dyDescent="0.25">
      <c r="A78" s="8" t="s">
        <v>80</v>
      </c>
      <c r="B78" s="9"/>
      <c r="C78" s="10">
        <v>0</v>
      </c>
      <c r="D78" s="11">
        <v>0</v>
      </c>
      <c r="E78" s="7">
        <f t="shared" si="17"/>
        <v>0</v>
      </c>
      <c r="F78" s="11">
        <v>0</v>
      </c>
      <c r="G78" s="11">
        <v>0</v>
      </c>
      <c r="H78" s="12">
        <f t="shared" si="6"/>
        <v>0</v>
      </c>
    </row>
    <row r="79" spans="1:8" x14ac:dyDescent="0.25">
      <c r="A79" s="8" t="s">
        <v>81</v>
      </c>
      <c r="B79" s="9"/>
      <c r="C79" s="10">
        <v>0</v>
      </c>
      <c r="D79" s="11">
        <v>0</v>
      </c>
      <c r="E79" s="7">
        <f t="shared" si="17"/>
        <v>0</v>
      </c>
      <c r="F79" s="11">
        <v>0</v>
      </c>
      <c r="G79" s="11">
        <v>0</v>
      </c>
      <c r="H79" s="12">
        <f t="shared" si="6"/>
        <v>0</v>
      </c>
    </row>
    <row r="80" spans="1:8" x14ac:dyDescent="0.25">
      <c r="A80" s="8" t="s">
        <v>82</v>
      </c>
      <c r="B80" s="9"/>
      <c r="C80" s="10">
        <v>0</v>
      </c>
      <c r="D80" s="11">
        <v>0</v>
      </c>
      <c r="E80" s="7">
        <v>0</v>
      </c>
      <c r="F80" s="11">
        <v>0</v>
      </c>
      <c r="G80" s="11">
        <v>0</v>
      </c>
      <c r="H80" s="12">
        <f t="shared" si="6"/>
        <v>0</v>
      </c>
    </row>
    <row r="81" spans="1:8" x14ac:dyDescent="0.25">
      <c r="A81" s="8" t="s">
        <v>83</v>
      </c>
      <c r="B81" s="9"/>
      <c r="C81" s="10">
        <v>0</v>
      </c>
      <c r="D81" s="11">
        <v>0</v>
      </c>
      <c r="E81" s="7">
        <f t="shared" si="17"/>
        <v>0</v>
      </c>
      <c r="F81" s="11">
        <v>0</v>
      </c>
      <c r="G81" s="11">
        <v>0</v>
      </c>
      <c r="H81" s="12">
        <f t="shared" si="6"/>
        <v>0</v>
      </c>
    </row>
    <row r="82" spans="1:8" x14ac:dyDescent="0.25">
      <c r="A82" s="8" t="s">
        <v>84</v>
      </c>
      <c r="B82" s="9"/>
      <c r="C82" s="10">
        <v>0</v>
      </c>
      <c r="D82" s="11">
        <v>52264281.420000002</v>
      </c>
      <c r="E82" s="7">
        <f>C82+D82</f>
        <v>52264281.420000002</v>
      </c>
      <c r="F82" s="11">
        <v>49921509.270000003</v>
      </c>
      <c r="G82" s="11">
        <v>34646787.68</v>
      </c>
      <c r="H82" s="12">
        <f t="shared" si="6"/>
        <v>2342772.1499999985</v>
      </c>
    </row>
    <row r="83" spans="1:8" x14ac:dyDescent="0.25">
      <c r="A83" s="13"/>
      <c r="B83" s="14"/>
      <c r="C83" s="15"/>
      <c r="D83" s="16"/>
      <c r="E83" s="16"/>
      <c r="F83" s="16"/>
      <c r="G83" s="16"/>
      <c r="H83" s="16"/>
    </row>
    <row r="84" spans="1:8" x14ac:dyDescent="0.25">
      <c r="A84" s="17" t="s">
        <v>85</v>
      </c>
      <c r="B84" s="18"/>
      <c r="C84" s="19">
        <f t="shared" ref="C84:H84" si="20">C85+C103+C93+C113+C123+C133+C137+C146+C150</f>
        <v>140318372</v>
      </c>
      <c r="D84" s="19">
        <f>D85+D103+D93+D113+D123+D133+D137+D146+D150</f>
        <v>90490994.040000007</v>
      </c>
      <c r="E84" s="19">
        <f t="shared" si="20"/>
        <v>230809366.03999999</v>
      </c>
      <c r="F84" s="19">
        <f>F85+F103+F93+F113+F123+F133+F137+F146+F150</f>
        <v>85682341.480000004</v>
      </c>
      <c r="G84" s="19">
        <f>G85+G103+G93+G113+G123+G133+G137+G146+G150</f>
        <v>85682341.480000004</v>
      </c>
      <c r="H84" s="19">
        <f t="shared" si="20"/>
        <v>145127024.56</v>
      </c>
    </row>
    <row r="85" spans="1:8" x14ac:dyDescent="0.25">
      <c r="A85" s="5" t="s">
        <v>12</v>
      </c>
      <c r="B85" s="6"/>
      <c r="C85" s="7">
        <f t="shared" ref="C85:H85" si="21">SUM(C86:C92)</f>
        <v>0</v>
      </c>
      <c r="D85" s="7">
        <f t="shared" si="21"/>
        <v>0</v>
      </c>
      <c r="E85" s="7">
        <f t="shared" si="21"/>
        <v>0</v>
      </c>
      <c r="F85" s="7">
        <f t="shared" si="21"/>
        <v>0</v>
      </c>
      <c r="G85" s="7">
        <f t="shared" si="21"/>
        <v>0</v>
      </c>
      <c r="H85" s="7">
        <f t="shared" si="21"/>
        <v>0</v>
      </c>
    </row>
    <row r="86" spans="1:8" x14ac:dyDescent="0.25">
      <c r="A86" s="8" t="s">
        <v>13</v>
      </c>
      <c r="B86" s="9"/>
      <c r="C86" s="10">
        <v>0</v>
      </c>
      <c r="D86" s="11">
        <v>0</v>
      </c>
      <c r="E86" s="7">
        <v>0</v>
      </c>
      <c r="F86" s="11">
        <v>0</v>
      </c>
      <c r="G86" s="11">
        <v>0</v>
      </c>
      <c r="H86" s="12">
        <f t="shared" ref="H86:H148" si="22">E86-F86</f>
        <v>0</v>
      </c>
    </row>
    <row r="87" spans="1:8" x14ac:dyDescent="0.25">
      <c r="A87" s="8" t="s">
        <v>14</v>
      </c>
      <c r="B87" s="9"/>
      <c r="C87" s="10">
        <v>0</v>
      </c>
      <c r="D87" s="11">
        <v>0</v>
      </c>
      <c r="E87" s="7">
        <v>0</v>
      </c>
      <c r="F87" s="11">
        <v>0</v>
      </c>
      <c r="G87" s="11">
        <v>0</v>
      </c>
      <c r="H87" s="12">
        <f t="shared" si="22"/>
        <v>0</v>
      </c>
    </row>
    <row r="88" spans="1:8" x14ac:dyDescent="0.25">
      <c r="A88" s="8" t="s">
        <v>15</v>
      </c>
      <c r="B88" s="9"/>
      <c r="C88" s="10">
        <v>0</v>
      </c>
      <c r="D88" s="11">
        <v>0</v>
      </c>
      <c r="E88" s="7">
        <v>0</v>
      </c>
      <c r="F88" s="11">
        <v>0</v>
      </c>
      <c r="G88" s="11">
        <v>0</v>
      </c>
      <c r="H88" s="12">
        <f t="shared" si="22"/>
        <v>0</v>
      </c>
    </row>
    <row r="89" spans="1:8" x14ac:dyDescent="0.25">
      <c r="A89" s="8" t="s">
        <v>16</v>
      </c>
      <c r="B89" s="9"/>
      <c r="C89" s="10">
        <v>0</v>
      </c>
      <c r="D89" s="11">
        <v>0</v>
      </c>
      <c r="E89" s="7">
        <v>0</v>
      </c>
      <c r="F89" s="11">
        <v>0</v>
      </c>
      <c r="G89" s="11">
        <v>0</v>
      </c>
      <c r="H89" s="12">
        <f t="shared" si="22"/>
        <v>0</v>
      </c>
    </row>
    <row r="90" spans="1:8" x14ac:dyDescent="0.25">
      <c r="A90" s="8" t="s">
        <v>17</v>
      </c>
      <c r="B90" s="9"/>
      <c r="C90" s="10">
        <v>0</v>
      </c>
      <c r="D90" s="11">
        <v>0</v>
      </c>
      <c r="E90" s="7">
        <v>0</v>
      </c>
      <c r="F90" s="11">
        <v>0</v>
      </c>
      <c r="G90" s="11">
        <v>0</v>
      </c>
      <c r="H90" s="12">
        <f t="shared" si="22"/>
        <v>0</v>
      </c>
    </row>
    <row r="91" spans="1:8" x14ac:dyDescent="0.25">
      <c r="A91" s="8" t="s">
        <v>18</v>
      </c>
      <c r="B91" s="9"/>
      <c r="C91" s="10">
        <v>0</v>
      </c>
      <c r="D91" s="11">
        <v>0</v>
      </c>
      <c r="E91" s="7">
        <v>0</v>
      </c>
      <c r="F91" s="11">
        <v>0</v>
      </c>
      <c r="G91" s="11">
        <v>0</v>
      </c>
      <c r="H91" s="12">
        <f t="shared" si="22"/>
        <v>0</v>
      </c>
    </row>
    <row r="92" spans="1:8" x14ac:dyDescent="0.25">
      <c r="A92" s="8" t="s">
        <v>19</v>
      </c>
      <c r="B92" s="9"/>
      <c r="C92" s="10">
        <v>0</v>
      </c>
      <c r="D92" s="11">
        <v>0</v>
      </c>
      <c r="E92" s="7">
        <f t="shared" ref="E92" si="23">C92+D92</f>
        <v>0</v>
      </c>
      <c r="F92" s="11">
        <v>0</v>
      </c>
      <c r="G92" s="11">
        <v>0</v>
      </c>
      <c r="H92" s="12">
        <f t="shared" si="22"/>
        <v>0</v>
      </c>
    </row>
    <row r="93" spans="1:8" x14ac:dyDescent="0.25">
      <c r="A93" s="5" t="s">
        <v>20</v>
      </c>
      <c r="B93" s="6"/>
      <c r="C93" s="7">
        <f t="shared" ref="C93:H93" si="24">SUM(C94:C102)</f>
        <v>0</v>
      </c>
      <c r="D93" s="7">
        <f t="shared" si="24"/>
        <v>6989450.2799999993</v>
      </c>
      <c r="E93" s="7">
        <f>SUM(E94:E102)</f>
        <v>6989450.2799999993</v>
      </c>
      <c r="F93" s="7">
        <f t="shared" si="24"/>
        <v>320108.95999999996</v>
      </c>
      <c r="G93" s="7">
        <f t="shared" si="24"/>
        <v>320108.95999999996</v>
      </c>
      <c r="H93" s="7">
        <f t="shared" si="24"/>
        <v>6669341.3199999994</v>
      </c>
    </row>
    <row r="94" spans="1:8" x14ac:dyDescent="0.25">
      <c r="A94" s="8" t="s">
        <v>21</v>
      </c>
      <c r="B94" s="9"/>
      <c r="C94" s="10">
        <v>0</v>
      </c>
      <c r="D94" s="11">
        <v>214149</v>
      </c>
      <c r="E94" s="7">
        <f>C94+D94</f>
        <v>214149</v>
      </c>
      <c r="F94" s="11">
        <v>0</v>
      </c>
      <c r="G94" s="11">
        <v>0</v>
      </c>
      <c r="H94" s="12">
        <f t="shared" si="22"/>
        <v>214149</v>
      </c>
    </row>
    <row r="95" spans="1:8" x14ac:dyDescent="0.25">
      <c r="A95" s="8" t="s">
        <v>22</v>
      </c>
      <c r="B95" s="9"/>
      <c r="C95" s="10">
        <v>0</v>
      </c>
      <c r="D95" s="11">
        <v>0</v>
      </c>
      <c r="E95" s="7">
        <v>0</v>
      </c>
      <c r="F95" s="11">
        <v>0</v>
      </c>
      <c r="G95" s="11">
        <v>0</v>
      </c>
      <c r="H95" s="12">
        <f t="shared" si="22"/>
        <v>0</v>
      </c>
    </row>
    <row r="96" spans="1:8" x14ac:dyDescent="0.25">
      <c r="A96" s="8" t="s">
        <v>23</v>
      </c>
      <c r="B96" s="9"/>
      <c r="C96" s="10">
        <v>0</v>
      </c>
      <c r="D96" s="11">
        <v>0</v>
      </c>
      <c r="E96" s="7">
        <v>0</v>
      </c>
      <c r="F96" s="11">
        <v>0</v>
      </c>
      <c r="G96" s="11">
        <v>0</v>
      </c>
      <c r="H96" s="12">
        <f t="shared" si="22"/>
        <v>0</v>
      </c>
    </row>
    <row r="97" spans="1:8" x14ac:dyDescent="0.25">
      <c r="A97" s="8" t="s">
        <v>24</v>
      </c>
      <c r="B97" s="9"/>
      <c r="C97" s="10">
        <v>0</v>
      </c>
      <c r="D97" s="11">
        <v>0</v>
      </c>
      <c r="E97" s="7">
        <v>0</v>
      </c>
      <c r="F97" s="11">
        <v>0</v>
      </c>
      <c r="G97" s="11">
        <v>0</v>
      </c>
      <c r="H97" s="12">
        <f t="shared" si="22"/>
        <v>0</v>
      </c>
    </row>
    <row r="98" spans="1:8" x14ac:dyDescent="0.25">
      <c r="A98" s="8" t="s">
        <v>25</v>
      </c>
      <c r="B98" s="9"/>
      <c r="C98" s="10">
        <v>0</v>
      </c>
      <c r="D98" s="11">
        <v>245644</v>
      </c>
      <c r="E98" s="7">
        <f>C98+D98</f>
        <v>245644</v>
      </c>
      <c r="F98" s="11">
        <v>0</v>
      </c>
      <c r="G98" s="11">
        <v>0</v>
      </c>
      <c r="H98" s="12">
        <f t="shared" si="22"/>
        <v>245644</v>
      </c>
    </row>
    <row r="99" spans="1:8" x14ac:dyDescent="0.25">
      <c r="A99" s="8" t="s">
        <v>26</v>
      </c>
      <c r="B99" s="9"/>
      <c r="C99" s="10">
        <v>0</v>
      </c>
      <c r="D99" s="11">
        <v>0</v>
      </c>
      <c r="E99" s="7">
        <v>0</v>
      </c>
      <c r="F99" s="11">
        <v>0</v>
      </c>
      <c r="G99" s="11">
        <v>0</v>
      </c>
      <c r="H99" s="12">
        <f t="shared" si="22"/>
        <v>0</v>
      </c>
    </row>
    <row r="100" spans="1:8" x14ac:dyDescent="0.25">
      <c r="A100" s="8" t="s">
        <v>27</v>
      </c>
      <c r="B100" s="9"/>
      <c r="C100" s="10">
        <v>0</v>
      </c>
      <c r="D100" s="11">
        <v>5822317.5999999996</v>
      </c>
      <c r="E100" s="12">
        <f t="shared" ref="E100" si="25">C100+D100</f>
        <v>5822317.5999999996</v>
      </c>
      <c r="F100" s="11">
        <v>320108.95999999996</v>
      </c>
      <c r="G100" s="11">
        <v>320108.95999999996</v>
      </c>
      <c r="H100" s="12">
        <f>E100-F100</f>
        <v>5502208.6399999997</v>
      </c>
    </row>
    <row r="101" spans="1:8" x14ac:dyDescent="0.25">
      <c r="A101" s="8" t="s">
        <v>28</v>
      </c>
      <c r="B101" s="9"/>
      <c r="C101" s="10">
        <v>0</v>
      </c>
      <c r="D101" s="11">
        <v>702000</v>
      </c>
      <c r="E101" s="7">
        <f>C101+D101</f>
        <v>702000</v>
      </c>
      <c r="F101" s="11">
        <v>0</v>
      </c>
      <c r="G101" s="11">
        <v>0</v>
      </c>
      <c r="H101" s="12">
        <f t="shared" si="22"/>
        <v>702000</v>
      </c>
    </row>
    <row r="102" spans="1:8" x14ac:dyDescent="0.25">
      <c r="A102" s="8" t="s">
        <v>29</v>
      </c>
      <c r="B102" s="9"/>
      <c r="C102" s="10">
        <v>0</v>
      </c>
      <c r="D102" s="11">
        <v>5339.68</v>
      </c>
      <c r="E102" s="7">
        <f>C102+D102</f>
        <v>5339.68</v>
      </c>
      <c r="F102" s="11">
        <v>0</v>
      </c>
      <c r="G102" s="11">
        <v>0</v>
      </c>
      <c r="H102" s="12">
        <f t="shared" si="22"/>
        <v>5339.68</v>
      </c>
    </row>
    <row r="103" spans="1:8" x14ac:dyDescent="0.25">
      <c r="A103" s="5" t="s">
        <v>30</v>
      </c>
      <c r="B103" s="6"/>
      <c r="C103" s="7">
        <f>SUM(C104:C112)</f>
        <v>71962502.739999995</v>
      </c>
      <c r="D103" s="7">
        <f t="shared" ref="D103:H103" si="26">SUM(D104:D112)</f>
        <v>4343987.1799999988</v>
      </c>
      <c r="E103" s="7">
        <f t="shared" si="26"/>
        <v>76306489.919999987</v>
      </c>
      <c r="F103" s="7">
        <f t="shared" si="26"/>
        <v>29791590.780000001</v>
      </c>
      <c r="G103" s="7">
        <f t="shared" si="26"/>
        <v>29791590.780000001</v>
      </c>
      <c r="H103" s="7">
        <f t="shared" si="26"/>
        <v>46514899.140000001</v>
      </c>
    </row>
    <row r="104" spans="1:8" x14ac:dyDescent="0.25">
      <c r="A104" s="8" t="s">
        <v>31</v>
      </c>
      <c r="B104" s="9"/>
      <c r="C104" s="10">
        <v>23060618.300000001</v>
      </c>
      <c r="D104" s="11">
        <v>-8306836.9600000009</v>
      </c>
      <c r="E104" s="12">
        <f t="shared" ref="E104:E112" si="27">C104+D104</f>
        <v>14753781.34</v>
      </c>
      <c r="F104" s="11">
        <v>2341625</v>
      </c>
      <c r="G104" s="11">
        <v>2341625</v>
      </c>
      <c r="H104" s="12">
        <f t="shared" si="22"/>
        <v>12412156.34</v>
      </c>
    </row>
    <row r="105" spans="1:8" x14ac:dyDescent="0.25">
      <c r="A105" s="8" t="s">
        <v>32</v>
      </c>
      <c r="B105" s="9"/>
      <c r="C105" s="10">
        <v>0</v>
      </c>
      <c r="D105" s="11">
        <v>0</v>
      </c>
      <c r="E105" s="12">
        <f t="shared" si="27"/>
        <v>0</v>
      </c>
      <c r="F105" s="11">
        <v>0</v>
      </c>
      <c r="G105" s="11">
        <v>0</v>
      </c>
      <c r="H105" s="12">
        <f t="shared" si="22"/>
        <v>0</v>
      </c>
    </row>
    <row r="106" spans="1:8" x14ac:dyDescent="0.25">
      <c r="A106" s="8" t="s">
        <v>33</v>
      </c>
      <c r="B106" s="9"/>
      <c r="C106" s="10">
        <v>0</v>
      </c>
      <c r="D106" s="11">
        <v>12607159.960000001</v>
      </c>
      <c r="E106" s="12">
        <f t="shared" si="27"/>
        <v>12607159.960000001</v>
      </c>
      <c r="F106" s="11">
        <v>11600000</v>
      </c>
      <c r="G106" s="11">
        <v>11600000</v>
      </c>
      <c r="H106" s="12">
        <f t="shared" si="22"/>
        <v>1007159.9600000009</v>
      </c>
    </row>
    <row r="107" spans="1:8" x14ac:dyDescent="0.25">
      <c r="A107" s="8" t="s">
        <v>34</v>
      </c>
      <c r="B107" s="9"/>
      <c r="C107" s="10">
        <v>0</v>
      </c>
      <c r="D107" s="11">
        <v>179399.47999999995</v>
      </c>
      <c r="E107" s="12">
        <f t="shared" si="27"/>
        <v>179399.47999999995</v>
      </c>
      <c r="F107" s="11">
        <v>173286.9</v>
      </c>
      <c r="G107" s="11">
        <v>173286.9</v>
      </c>
      <c r="H107" s="12">
        <f t="shared" si="22"/>
        <v>6112.5799999999581</v>
      </c>
    </row>
    <row r="108" spans="1:8" x14ac:dyDescent="0.25">
      <c r="A108" s="8" t="s">
        <v>35</v>
      </c>
      <c r="B108" s="9"/>
      <c r="C108" s="10">
        <v>40467399</v>
      </c>
      <c r="D108" s="11">
        <v>477681.81999999937</v>
      </c>
      <c r="E108" s="12">
        <f t="shared" si="27"/>
        <v>40945080.82</v>
      </c>
      <c r="F108" s="11">
        <v>12443459.470000001</v>
      </c>
      <c r="G108" s="11">
        <v>12443459.470000001</v>
      </c>
      <c r="H108" s="12">
        <f t="shared" si="22"/>
        <v>28501621.350000001</v>
      </c>
    </row>
    <row r="109" spans="1:8" x14ac:dyDescent="0.25">
      <c r="A109" s="8" t="s">
        <v>36</v>
      </c>
      <c r="B109" s="9"/>
      <c r="C109" s="10">
        <v>0</v>
      </c>
      <c r="D109" s="11">
        <v>0</v>
      </c>
      <c r="E109" s="12">
        <f t="shared" si="27"/>
        <v>0</v>
      </c>
      <c r="F109" s="11">
        <v>0</v>
      </c>
      <c r="G109" s="11">
        <v>0</v>
      </c>
      <c r="H109" s="12">
        <f t="shared" si="22"/>
        <v>0</v>
      </c>
    </row>
    <row r="110" spans="1:8" x14ac:dyDescent="0.25">
      <c r="A110" s="8" t="s">
        <v>37</v>
      </c>
      <c r="B110" s="9"/>
      <c r="C110" s="10">
        <v>0</v>
      </c>
      <c r="D110" s="11">
        <v>0</v>
      </c>
      <c r="E110" s="12">
        <f t="shared" si="27"/>
        <v>0</v>
      </c>
      <c r="F110" s="11">
        <v>0</v>
      </c>
      <c r="G110" s="11">
        <v>0</v>
      </c>
      <c r="H110" s="12">
        <f t="shared" si="22"/>
        <v>0</v>
      </c>
    </row>
    <row r="111" spans="1:8" x14ac:dyDescent="0.25">
      <c r="A111" s="8" t="s">
        <v>38</v>
      </c>
      <c r="B111" s="9"/>
      <c r="C111" s="10">
        <v>0</v>
      </c>
      <c r="D111" s="11">
        <v>0</v>
      </c>
      <c r="E111" s="12">
        <f t="shared" si="27"/>
        <v>0</v>
      </c>
      <c r="F111" s="11">
        <v>0</v>
      </c>
      <c r="G111" s="11">
        <v>0</v>
      </c>
      <c r="H111" s="12">
        <f t="shared" si="22"/>
        <v>0</v>
      </c>
    </row>
    <row r="112" spans="1:8" x14ac:dyDescent="0.25">
      <c r="A112" s="8" t="s">
        <v>39</v>
      </c>
      <c r="B112" s="9"/>
      <c r="C112" s="10">
        <v>8434485.4399999995</v>
      </c>
      <c r="D112" s="11">
        <v>-613417.12</v>
      </c>
      <c r="E112" s="12">
        <f t="shared" si="27"/>
        <v>7821068.3199999994</v>
      </c>
      <c r="F112" s="11">
        <v>3233219.41</v>
      </c>
      <c r="G112" s="11">
        <v>3233219.41</v>
      </c>
      <c r="H112" s="12">
        <f t="shared" si="22"/>
        <v>4587848.9099999992</v>
      </c>
    </row>
    <row r="113" spans="1:8" ht="28.5" customHeight="1" x14ac:dyDescent="0.25">
      <c r="A113" s="286" t="s">
        <v>40</v>
      </c>
      <c r="B113" s="287"/>
      <c r="C113" s="7">
        <f>SUM(C114:C122)</f>
        <v>3526803.62</v>
      </c>
      <c r="D113" s="7">
        <f t="shared" ref="D113:H113" si="28">SUM(D114:D122)</f>
        <v>-526803.62</v>
      </c>
      <c r="E113" s="7">
        <f t="shared" si="28"/>
        <v>3000000</v>
      </c>
      <c r="F113" s="7">
        <f t="shared" si="28"/>
        <v>0</v>
      </c>
      <c r="G113" s="7">
        <f t="shared" si="28"/>
        <v>0</v>
      </c>
      <c r="H113" s="7">
        <f t="shared" si="28"/>
        <v>3000000</v>
      </c>
    </row>
    <row r="114" spans="1:8" x14ac:dyDescent="0.25">
      <c r="A114" s="8" t="s">
        <v>41</v>
      </c>
      <c r="B114" s="9"/>
      <c r="C114" s="10">
        <v>0</v>
      </c>
      <c r="D114" s="11">
        <v>0</v>
      </c>
      <c r="E114" s="12">
        <f>C114+D114</f>
        <v>0</v>
      </c>
      <c r="F114" s="11">
        <v>0</v>
      </c>
      <c r="G114" s="11">
        <v>0</v>
      </c>
      <c r="H114" s="12">
        <f t="shared" si="22"/>
        <v>0</v>
      </c>
    </row>
    <row r="115" spans="1:8" x14ac:dyDescent="0.25">
      <c r="A115" s="8" t="s">
        <v>42</v>
      </c>
      <c r="B115" s="9"/>
      <c r="C115" s="10">
        <v>0</v>
      </c>
      <c r="D115" s="11">
        <v>0</v>
      </c>
      <c r="E115" s="12">
        <f t="shared" ref="E115:E122" si="29">C115+D115</f>
        <v>0</v>
      </c>
      <c r="F115" s="11">
        <v>0</v>
      </c>
      <c r="G115" s="11">
        <v>0</v>
      </c>
      <c r="H115" s="12">
        <f t="shared" si="22"/>
        <v>0</v>
      </c>
    </row>
    <row r="116" spans="1:8" x14ac:dyDescent="0.25">
      <c r="A116" s="8" t="s">
        <v>43</v>
      </c>
      <c r="B116" s="9"/>
      <c r="C116" s="10">
        <v>3526803.62</v>
      </c>
      <c r="D116" s="11">
        <v>-526803.62</v>
      </c>
      <c r="E116" s="12">
        <f t="shared" si="29"/>
        <v>3000000</v>
      </c>
      <c r="F116" s="11">
        <v>0</v>
      </c>
      <c r="G116" s="11">
        <v>0</v>
      </c>
      <c r="H116" s="12">
        <f t="shared" si="22"/>
        <v>3000000</v>
      </c>
    </row>
    <row r="117" spans="1:8" x14ac:dyDescent="0.25">
      <c r="A117" s="8" t="s">
        <v>44</v>
      </c>
      <c r="B117" s="9"/>
      <c r="C117" s="10">
        <v>0</v>
      </c>
      <c r="D117" s="11">
        <v>0</v>
      </c>
      <c r="E117" s="12">
        <v>0</v>
      </c>
      <c r="F117" s="11">
        <v>0</v>
      </c>
      <c r="G117" s="11">
        <v>0</v>
      </c>
      <c r="H117" s="12">
        <f t="shared" si="22"/>
        <v>0</v>
      </c>
    </row>
    <row r="118" spans="1:8" x14ac:dyDescent="0.25">
      <c r="A118" s="8" t="s">
        <v>45</v>
      </c>
      <c r="B118" s="9"/>
      <c r="C118" s="10">
        <v>0</v>
      </c>
      <c r="D118" s="11">
        <v>0</v>
      </c>
      <c r="E118" s="12">
        <f t="shared" si="29"/>
        <v>0</v>
      </c>
      <c r="F118" s="11">
        <v>0</v>
      </c>
      <c r="G118" s="11">
        <v>0</v>
      </c>
      <c r="H118" s="12">
        <f t="shared" si="22"/>
        <v>0</v>
      </c>
    </row>
    <row r="119" spans="1:8" x14ac:dyDescent="0.25">
      <c r="A119" s="8" t="s">
        <v>46</v>
      </c>
      <c r="B119" s="9"/>
      <c r="C119" s="10">
        <v>0</v>
      </c>
      <c r="D119" s="11">
        <v>0</v>
      </c>
      <c r="E119" s="12">
        <f t="shared" si="29"/>
        <v>0</v>
      </c>
      <c r="F119" s="11">
        <v>0</v>
      </c>
      <c r="G119" s="11">
        <v>0</v>
      </c>
      <c r="H119" s="12">
        <f t="shared" si="22"/>
        <v>0</v>
      </c>
    </row>
    <row r="120" spans="1:8" x14ac:dyDescent="0.25">
      <c r="A120" s="8" t="s">
        <v>47</v>
      </c>
      <c r="B120" s="9"/>
      <c r="C120" s="10">
        <v>0</v>
      </c>
      <c r="D120" s="11">
        <v>0</v>
      </c>
      <c r="E120" s="12">
        <f t="shared" si="29"/>
        <v>0</v>
      </c>
      <c r="F120" s="11">
        <v>0</v>
      </c>
      <c r="G120" s="11">
        <v>0</v>
      </c>
      <c r="H120" s="12">
        <f t="shared" si="22"/>
        <v>0</v>
      </c>
    </row>
    <row r="121" spans="1:8" x14ac:dyDescent="0.25">
      <c r="A121" s="8" t="s">
        <v>48</v>
      </c>
      <c r="B121" s="9"/>
      <c r="C121" s="10">
        <v>0</v>
      </c>
      <c r="D121" s="11">
        <v>0</v>
      </c>
      <c r="E121" s="12">
        <f t="shared" si="29"/>
        <v>0</v>
      </c>
      <c r="F121" s="11">
        <v>0</v>
      </c>
      <c r="G121" s="11">
        <v>0</v>
      </c>
      <c r="H121" s="12">
        <f t="shared" si="22"/>
        <v>0</v>
      </c>
    </row>
    <row r="122" spans="1:8" x14ac:dyDescent="0.25">
      <c r="A122" s="8" t="s">
        <v>49</v>
      </c>
      <c r="B122" s="9"/>
      <c r="C122" s="10">
        <v>0</v>
      </c>
      <c r="D122" s="11">
        <v>0</v>
      </c>
      <c r="E122" s="12">
        <f t="shared" si="29"/>
        <v>0</v>
      </c>
      <c r="F122" s="11">
        <v>0</v>
      </c>
      <c r="G122" s="11">
        <v>0</v>
      </c>
      <c r="H122" s="12">
        <f t="shared" si="22"/>
        <v>0</v>
      </c>
    </row>
    <row r="123" spans="1:8" x14ac:dyDescent="0.25">
      <c r="A123" s="5" t="s">
        <v>50</v>
      </c>
      <c r="B123" s="6"/>
      <c r="C123" s="7">
        <f>SUM(C124:C132)</f>
        <v>0</v>
      </c>
      <c r="D123" s="7">
        <f>SUM(D124:D132)</f>
        <v>4067341.19</v>
      </c>
      <c r="E123" s="7">
        <f t="shared" ref="E123:H123" si="30">SUM(E124:E132)</f>
        <v>4067341.19</v>
      </c>
      <c r="F123" s="7">
        <f t="shared" si="30"/>
        <v>1376421.09</v>
      </c>
      <c r="G123" s="7">
        <f t="shared" si="30"/>
        <v>1376421.09</v>
      </c>
      <c r="H123" s="7">
        <f t="shared" si="30"/>
        <v>2690920.0999999996</v>
      </c>
    </row>
    <row r="124" spans="1:8" x14ac:dyDescent="0.25">
      <c r="A124" s="8" t="s">
        <v>51</v>
      </c>
      <c r="B124" s="9"/>
      <c r="C124" s="10">
        <v>0</v>
      </c>
      <c r="D124" s="11">
        <v>335333.96000000002</v>
      </c>
      <c r="E124" s="12">
        <f t="shared" ref="E124:E132" si="31">C124+D124</f>
        <v>335333.96000000002</v>
      </c>
      <c r="F124" s="11">
        <v>0</v>
      </c>
      <c r="G124" s="11">
        <v>0</v>
      </c>
      <c r="H124" s="12">
        <f t="shared" si="22"/>
        <v>335333.96000000002</v>
      </c>
    </row>
    <row r="125" spans="1:8" x14ac:dyDescent="0.25">
      <c r="A125" s="8" t="s">
        <v>52</v>
      </c>
      <c r="B125" s="9"/>
      <c r="C125" s="10">
        <v>0</v>
      </c>
      <c r="D125" s="11">
        <v>2492341.09</v>
      </c>
      <c r="E125" s="12">
        <f t="shared" si="31"/>
        <v>2492341.09</v>
      </c>
      <c r="F125" s="11">
        <v>1376421.09</v>
      </c>
      <c r="G125" s="11">
        <v>1376421.09</v>
      </c>
      <c r="H125" s="12">
        <f t="shared" si="22"/>
        <v>1115919.9999999998</v>
      </c>
    </row>
    <row r="126" spans="1:8" x14ac:dyDescent="0.25">
      <c r="A126" s="8" t="s">
        <v>53</v>
      </c>
      <c r="B126" s="9"/>
      <c r="C126" s="10">
        <v>0</v>
      </c>
      <c r="D126" s="11">
        <v>0</v>
      </c>
      <c r="E126" s="12">
        <v>0</v>
      </c>
      <c r="F126" s="11">
        <v>0</v>
      </c>
      <c r="G126" s="11">
        <v>0</v>
      </c>
      <c r="H126" s="12">
        <f t="shared" si="22"/>
        <v>0</v>
      </c>
    </row>
    <row r="127" spans="1:8" x14ac:dyDescent="0.25">
      <c r="A127" s="8" t="s">
        <v>54</v>
      </c>
      <c r="B127" s="9"/>
      <c r="C127" s="10">
        <v>0</v>
      </c>
      <c r="D127" s="11">
        <v>0</v>
      </c>
      <c r="E127" s="12">
        <f t="shared" si="31"/>
        <v>0</v>
      </c>
      <c r="F127" s="11">
        <v>0</v>
      </c>
      <c r="G127" s="11">
        <v>0</v>
      </c>
      <c r="H127" s="12">
        <f t="shared" si="22"/>
        <v>0</v>
      </c>
    </row>
    <row r="128" spans="1:8" x14ac:dyDescent="0.25">
      <c r="A128" s="8" t="s">
        <v>55</v>
      </c>
      <c r="B128" s="9"/>
      <c r="C128" s="10">
        <v>0</v>
      </c>
      <c r="D128" s="11">
        <v>0</v>
      </c>
      <c r="E128" s="12">
        <f t="shared" si="31"/>
        <v>0</v>
      </c>
      <c r="F128" s="11">
        <v>0</v>
      </c>
      <c r="G128" s="11">
        <v>0</v>
      </c>
      <c r="H128" s="12">
        <f t="shared" si="22"/>
        <v>0</v>
      </c>
    </row>
    <row r="129" spans="1:8" x14ac:dyDescent="0.25">
      <c r="A129" s="8" t="s">
        <v>56</v>
      </c>
      <c r="B129" s="9"/>
      <c r="C129" s="10">
        <v>0</v>
      </c>
      <c r="D129" s="11">
        <v>1116914.94</v>
      </c>
      <c r="E129" s="12">
        <f t="shared" si="31"/>
        <v>1116914.94</v>
      </c>
      <c r="F129" s="11">
        <v>0</v>
      </c>
      <c r="G129" s="11">
        <v>0</v>
      </c>
      <c r="H129" s="12">
        <f t="shared" si="22"/>
        <v>1116914.94</v>
      </c>
    </row>
    <row r="130" spans="1:8" x14ac:dyDescent="0.25">
      <c r="A130" s="8" t="s">
        <v>57</v>
      </c>
      <c r="B130" s="9"/>
      <c r="C130" s="10">
        <v>0</v>
      </c>
      <c r="D130" s="11">
        <v>0</v>
      </c>
      <c r="E130" s="12">
        <f t="shared" si="31"/>
        <v>0</v>
      </c>
      <c r="F130" s="11">
        <v>0</v>
      </c>
      <c r="G130" s="11">
        <v>0</v>
      </c>
      <c r="H130" s="12">
        <f t="shared" si="22"/>
        <v>0</v>
      </c>
    </row>
    <row r="131" spans="1:8" x14ac:dyDescent="0.25">
      <c r="A131" s="8" t="s">
        <v>58</v>
      </c>
      <c r="B131" s="9"/>
      <c r="C131" s="10">
        <v>0</v>
      </c>
      <c r="D131" s="11">
        <v>0</v>
      </c>
      <c r="E131" s="12">
        <v>0</v>
      </c>
      <c r="F131" s="11">
        <v>0</v>
      </c>
      <c r="G131" s="11">
        <v>0</v>
      </c>
      <c r="H131" s="12">
        <f t="shared" si="22"/>
        <v>0</v>
      </c>
    </row>
    <row r="132" spans="1:8" x14ac:dyDescent="0.25">
      <c r="A132" s="8" t="s">
        <v>59</v>
      </c>
      <c r="B132" s="9"/>
      <c r="C132" s="10">
        <v>0</v>
      </c>
      <c r="D132" s="11">
        <v>122751.2</v>
      </c>
      <c r="E132" s="12">
        <f t="shared" si="31"/>
        <v>122751.2</v>
      </c>
      <c r="F132" s="11">
        <v>0</v>
      </c>
      <c r="G132" s="11">
        <v>0</v>
      </c>
      <c r="H132" s="12">
        <f t="shared" si="22"/>
        <v>122751.2</v>
      </c>
    </row>
    <row r="133" spans="1:8" x14ac:dyDescent="0.25">
      <c r="A133" s="5" t="s">
        <v>60</v>
      </c>
      <c r="B133" s="6"/>
      <c r="C133" s="7">
        <f>SUM(C134:C136)</f>
        <v>48829065.640000001</v>
      </c>
      <c r="D133" s="7">
        <f t="shared" ref="D133:H133" si="32">SUM(D134:D136)</f>
        <v>59444508.610000007</v>
      </c>
      <c r="E133" s="7">
        <f t="shared" si="32"/>
        <v>108273574.25</v>
      </c>
      <c r="F133" s="7">
        <f t="shared" si="32"/>
        <v>32105633.489999998</v>
      </c>
      <c r="G133" s="7">
        <f t="shared" si="32"/>
        <v>32105633.489999998</v>
      </c>
      <c r="H133" s="7">
        <f t="shared" si="32"/>
        <v>76167940.760000005</v>
      </c>
    </row>
    <row r="134" spans="1:8" x14ac:dyDescent="0.25">
      <c r="A134" s="8" t="s">
        <v>61</v>
      </c>
      <c r="B134" s="9"/>
      <c r="C134" s="10">
        <v>48829065.640000001</v>
      </c>
      <c r="D134" s="11">
        <v>59444508.610000007</v>
      </c>
      <c r="E134" s="12">
        <f t="shared" ref="E134" si="33">C134+D134</f>
        <v>108273574.25</v>
      </c>
      <c r="F134" s="11">
        <v>32105633.489999998</v>
      </c>
      <c r="G134" s="11">
        <v>32105633.489999998</v>
      </c>
      <c r="H134" s="12">
        <f t="shared" si="22"/>
        <v>76167940.760000005</v>
      </c>
    </row>
    <row r="135" spans="1:8" x14ac:dyDescent="0.25">
      <c r="A135" s="8" t="s">
        <v>62</v>
      </c>
      <c r="B135" s="9"/>
      <c r="C135" s="10">
        <v>0</v>
      </c>
      <c r="D135" s="11">
        <v>0</v>
      </c>
      <c r="E135" s="12">
        <f>C135+D135</f>
        <v>0</v>
      </c>
      <c r="F135" s="11">
        <v>0</v>
      </c>
      <c r="G135" s="11">
        <v>0</v>
      </c>
      <c r="H135" s="12">
        <f t="shared" si="22"/>
        <v>0</v>
      </c>
    </row>
    <row r="136" spans="1:8" x14ac:dyDescent="0.25">
      <c r="A136" s="8" t="s">
        <v>63</v>
      </c>
      <c r="B136" s="9"/>
      <c r="C136" s="10">
        <v>0</v>
      </c>
      <c r="D136" s="11">
        <v>0</v>
      </c>
      <c r="E136" s="12">
        <f>C136+D136</f>
        <v>0</v>
      </c>
      <c r="F136" s="11">
        <v>0</v>
      </c>
      <c r="G136" s="11">
        <v>0</v>
      </c>
      <c r="H136" s="12">
        <f t="shared" si="22"/>
        <v>0</v>
      </c>
    </row>
    <row r="137" spans="1:8" x14ac:dyDescent="0.25">
      <c r="A137" s="5" t="s">
        <v>64</v>
      </c>
      <c r="B137" s="6"/>
      <c r="C137" s="7">
        <f>SUM(C138:C145)</f>
        <v>0</v>
      </c>
      <c r="D137" s="7">
        <f>SUM(D138:D145)</f>
        <v>0</v>
      </c>
      <c r="E137" s="7">
        <f>E138+E139+E140+E141+E142+E144+E145</f>
        <v>0</v>
      </c>
      <c r="F137" s="7">
        <f>SUM(F138:F145)</f>
        <v>0</v>
      </c>
      <c r="G137" s="7">
        <f>SUM(G138:G145)</f>
        <v>0</v>
      </c>
      <c r="H137" s="12">
        <f t="shared" si="22"/>
        <v>0</v>
      </c>
    </row>
    <row r="138" spans="1:8" x14ac:dyDescent="0.25">
      <c r="A138" s="8" t="s">
        <v>65</v>
      </c>
      <c r="B138" s="9"/>
      <c r="C138" s="10">
        <v>0</v>
      </c>
      <c r="D138" s="11">
        <v>0</v>
      </c>
      <c r="E138" s="12">
        <f>C138+D138</f>
        <v>0</v>
      </c>
      <c r="F138" s="11">
        <v>0</v>
      </c>
      <c r="G138" s="11">
        <v>0</v>
      </c>
      <c r="H138" s="12">
        <f t="shared" si="22"/>
        <v>0</v>
      </c>
    </row>
    <row r="139" spans="1:8" x14ac:dyDescent="0.25">
      <c r="A139" s="8" t="s">
        <v>66</v>
      </c>
      <c r="B139" s="9"/>
      <c r="C139" s="10">
        <v>0</v>
      </c>
      <c r="D139" s="11">
        <v>0</v>
      </c>
      <c r="E139" s="12">
        <f t="shared" ref="E139:E145" si="34">C139+D139</f>
        <v>0</v>
      </c>
      <c r="F139" s="11">
        <v>0</v>
      </c>
      <c r="G139" s="11">
        <v>0</v>
      </c>
      <c r="H139" s="12">
        <f t="shared" si="22"/>
        <v>0</v>
      </c>
    </row>
    <row r="140" spans="1:8" x14ac:dyDescent="0.25">
      <c r="A140" s="8" t="s">
        <v>67</v>
      </c>
      <c r="B140" s="9"/>
      <c r="C140" s="10">
        <v>0</v>
      </c>
      <c r="D140" s="11">
        <v>0</v>
      </c>
      <c r="E140" s="12">
        <f t="shared" si="34"/>
        <v>0</v>
      </c>
      <c r="F140" s="11">
        <v>0</v>
      </c>
      <c r="G140" s="11">
        <v>0</v>
      </c>
      <c r="H140" s="12">
        <f t="shared" si="22"/>
        <v>0</v>
      </c>
    </row>
    <row r="141" spans="1:8" x14ac:dyDescent="0.25">
      <c r="A141" s="8" t="s">
        <v>68</v>
      </c>
      <c r="B141" s="9"/>
      <c r="C141" s="10">
        <v>0</v>
      </c>
      <c r="D141" s="11">
        <v>0</v>
      </c>
      <c r="E141" s="12">
        <f t="shared" si="34"/>
        <v>0</v>
      </c>
      <c r="F141" s="11">
        <v>0</v>
      </c>
      <c r="G141" s="11">
        <v>0</v>
      </c>
      <c r="H141" s="12">
        <f t="shared" si="22"/>
        <v>0</v>
      </c>
    </row>
    <row r="142" spans="1:8" x14ac:dyDescent="0.25">
      <c r="A142" s="8" t="s">
        <v>69</v>
      </c>
      <c r="B142" s="9"/>
      <c r="C142" s="10">
        <v>0</v>
      </c>
      <c r="D142" s="11">
        <v>0</v>
      </c>
      <c r="E142" s="12">
        <f t="shared" si="34"/>
        <v>0</v>
      </c>
      <c r="F142" s="11">
        <v>0</v>
      </c>
      <c r="G142" s="11">
        <v>0</v>
      </c>
      <c r="H142" s="12">
        <f t="shared" si="22"/>
        <v>0</v>
      </c>
    </row>
    <row r="143" spans="1:8" x14ac:dyDescent="0.25">
      <c r="A143" s="8" t="s">
        <v>70</v>
      </c>
      <c r="B143" s="9"/>
      <c r="C143" s="10">
        <v>0</v>
      </c>
      <c r="D143" s="11">
        <v>0</v>
      </c>
      <c r="E143" s="12">
        <f t="shared" si="34"/>
        <v>0</v>
      </c>
      <c r="F143" s="11">
        <v>0</v>
      </c>
      <c r="G143" s="11">
        <v>0</v>
      </c>
      <c r="H143" s="12">
        <f t="shared" si="22"/>
        <v>0</v>
      </c>
    </row>
    <row r="144" spans="1:8" x14ac:dyDescent="0.25">
      <c r="A144" s="8" t="s">
        <v>71</v>
      </c>
      <c r="B144" s="9"/>
      <c r="C144" s="10">
        <v>0</v>
      </c>
      <c r="D144" s="11">
        <v>0</v>
      </c>
      <c r="E144" s="12">
        <f t="shared" si="34"/>
        <v>0</v>
      </c>
      <c r="F144" s="11">
        <v>0</v>
      </c>
      <c r="G144" s="11">
        <v>0</v>
      </c>
      <c r="H144" s="12">
        <f t="shared" si="22"/>
        <v>0</v>
      </c>
    </row>
    <row r="145" spans="1:8" x14ac:dyDescent="0.25">
      <c r="A145" s="8" t="s">
        <v>72</v>
      </c>
      <c r="B145" s="9"/>
      <c r="C145" s="10">
        <v>0</v>
      </c>
      <c r="D145" s="11">
        <v>0</v>
      </c>
      <c r="E145" s="12">
        <f t="shared" si="34"/>
        <v>0</v>
      </c>
      <c r="F145" s="11">
        <v>0</v>
      </c>
      <c r="G145" s="11">
        <v>0</v>
      </c>
      <c r="H145" s="12">
        <f t="shared" si="22"/>
        <v>0</v>
      </c>
    </row>
    <row r="146" spans="1:8" x14ac:dyDescent="0.25">
      <c r="A146" s="5" t="s">
        <v>73</v>
      </c>
      <c r="B146" s="6"/>
      <c r="C146" s="7">
        <f>SUM(C147:C149)</f>
        <v>0</v>
      </c>
      <c r="D146" s="7">
        <f t="shared" ref="D146:H146" si="35">SUM(D147:D149)</f>
        <v>0</v>
      </c>
      <c r="E146" s="7">
        <f t="shared" si="35"/>
        <v>0</v>
      </c>
      <c r="F146" s="7">
        <f t="shared" si="35"/>
        <v>0</v>
      </c>
      <c r="G146" s="7">
        <f t="shared" si="35"/>
        <v>0</v>
      </c>
      <c r="H146" s="7">
        <f t="shared" si="35"/>
        <v>0</v>
      </c>
    </row>
    <row r="147" spans="1:8" x14ac:dyDescent="0.25">
      <c r="A147" s="8" t="s">
        <v>74</v>
      </c>
      <c r="B147" s="9"/>
      <c r="C147" s="10">
        <v>0</v>
      </c>
      <c r="D147" s="11">
        <v>0</v>
      </c>
      <c r="E147" s="12">
        <f>C147+D147</f>
        <v>0</v>
      </c>
      <c r="F147" s="11">
        <v>0</v>
      </c>
      <c r="G147" s="11">
        <v>0</v>
      </c>
      <c r="H147" s="12">
        <f t="shared" si="22"/>
        <v>0</v>
      </c>
    </row>
    <row r="148" spans="1:8" x14ac:dyDescent="0.25">
      <c r="A148" s="8" t="s">
        <v>75</v>
      </c>
      <c r="B148" s="9"/>
      <c r="C148" s="10">
        <v>0</v>
      </c>
      <c r="D148" s="11">
        <v>0</v>
      </c>
      <c r="E148" s="12">
        <f>C148+D148</f>
        <v>0</v>
      </c>
      <c r="F148" s="11">
        <v>0</v>
      </c>
      <c r="G148" s="11">
        <v>0</v>
      </c>
      <c r="H148" s="12">
        <f t="shared" si="22"/>
        <v>0</v>
      </c>
    </row>
    <row r="149" spans="1:8" x14ac:dyDescent="0.25">
      <c r="A149" s="8" t="s">
        <v>76</v>
      </c>
      <c r="B149" s="9"/>
      <c r="C149" s="10">
        <v>0</v>
      </c>
      <c r="D149" s="11">
        <v>0</v>
      </c>
      <c r="E149" s="12">
        <f>C149+D149</f>
        <v>0</v>
      </c>
      <c r="F149" s="11">
        <v>0</v>
      </c>
      <c r="G149" s="11">
        <v>0</v>
      </c>
      <c r="H149" s="12">
        <f t="shared" ref="H149:H157" si="36">E149-F149</f>
        <v>0</v>
      </c>
    </row>
    <row r="150" spans="1:8" x14ac:dyDescent="0.25">
      <c r="A150" s="5" t="s">
        <v>77</v>
      </c>
      <c r="B150" s="6"/>
      <c r="C150" s="7">
        <f>SUM(C151:C157)</f>
        <v>16000000</v>
      </c>
      <c r="D150" s="7">
        <f t="shared" ref="D150:H150" si="37">SUM(D151:D157)</f>
        <v>16172510.4</v>
      </c>
      <c r="E150" s="7">
        <f t="shared" si="37"/>
        <v>32172510.399999999</v>
      </c>
      <c r="F150" s="7">
        <f t="shared" si="37"/>
        <v>22088587.16</v>
      </c>
      <c r="G150" s="7">
        <f t="shared" si="37"/>
        <v>22088587.16</v>
      </c>
      <c r="H150" s="7">
        <f t="shared" si="37"/>
        <v>10083923.24</v>
      </c>
    </row>
    <row r="151" spans="1:8" x14ac:dyDescent="0.25">
      <c r="A151" s="8" t="s">
        <v>78</v>
      </c>
      <c r="B151" s="9"/>
      <c r="C151" s="10">
        <v>7818180</v>
      </c>
      <c r="D151" s="11">
        <v>0</v>
      </c>
      <c r="E151" s="12">
        <f t="shared" ref="E151:E157" si="38">C151+D151</f>
        <v>7818180</v>
      </c>
      <c r="F151" s="11">
        <v>3909090</v>
      </c>
      <c r="G151" s="11">
        <v>3909090</v>
      </c>
      <c r="H151" s="12">
        <f t="shared" si="36"/>
        <v>3909090</v>
      </c>
    </row>
    <row r="152" spans="1:8" x14ac:dyDescent="0.25">
      <c r="A152" s="8" t="s">
        <v>79</v>
      </c>
      <c r="B152" s="9"/>
      <c r="C152" s="10">
        <v>8181820</v>
      </c>
      <c r="D152" s="11">
        <v>0</v>
      </c>
      <c r="E152" s="12">
        <f t="shared" si="38"/>
        <v>8181820</v>
      </c>
      <c r="F152" s="11">
        <v>2006986.76</v>
      </c>
      <c r="G152" s="11">
        <v>2006986.76</v>
      </c>
      <c r="H152" s="12">
        <f t="shared" si="36"/>
        <v>6174833.2400000002</v>
      </c>
    </row>
    <row r="153" spans="1:8" x14ac:dyDescent="0.25">
      <c r="A153" s="8" t="s">
        <v>80</v>
      </c>
      <c r="B153" s="9"/>
      <c r="C153" s="10">
        <v>0</v>
      </c>
      <c r="D153" s="11">
        <v>0</v>
      </c>
      <c r="E153" s="12">
        <f t="shared" si="38"/>
        <v>0</v>
      </c>
      <c r="F153" s="11">
        <v>0</v>
      </c>
      <c r="G153" s="11">
        <v>0</v>
      </c>
      <c r="H153" s="12">
        <f t="shared" si="36"/>
        <v>0</v>
      </c>
    </row>
    <row r="154" spans="1:8" x14ac:dyDescent="0.25">
      <c r="A154" s="8" t="s">
        <v>81</v>
      </c>
      <c r="B154" s="9"/>
      <c r="C154" s="10">
        <v>0</v>
      </c>
      <c r="D154" s="11">
        <v>0</v>
      </c>
      <c r="E154" s="12">
        <f t="shared" si="38"/>
        <v>0</v>
      </c>
      <c r="F154" s="11">
        <v>0</v>
      </c>
      <c r="G154" s="11">
        <v>0</v>
      </c>
      <c r="H154" s="12">
        <f t="shared" si="36"/>
        <v>0</v>
      </c>
    </row>
    <row r="155" spans="1:8" x14ac:dyDescent="0.25">
      <c r="A155" s="8" t="s">
        <v>82</v>
      </c>
      <c r="B155" s="9"/>
      <c r="C155" s="10">
        <v>0</v>
      </c>
      <c r="D155" s="11">
        <v>0</v>
      </c>
      <c r="E155" s="12">
        <f t="shared" si="38"/>
        <v>0</v>
      </c>
      <c r="F155" s="11">
        <v>0</v>
      </c>
      <c r="G155" s="11">
        <v>0</v>
      </c>
      <c r="H155" s="12">
        <f t="shared" si="36"/>
        <v>0</v>
      </c>
    </row>
    <row r="156" spans="1:8" x14ac:dyDescent="0.25">
      <c r="A156" s="8" t="s">
        <v>83</v>
      </c>
      <c r="B156" s="9"/>
      <c r="C156" s="10">
        <v>0</v>
      </c>
      <c r="D156" s="11">
        <v>0</v>
      </c>
      <c r="E156" s="12">
        <f t="shared" si="38"/>
        <v>0</v>
      </c>
      <c r="F156" s="11">
        <v>0</v>
      </c>
      <c r="G156" s="11">
        <v>0</v>
      </c>
      <c r="H156" s="12">
        <f t="shared" si="36"/>
        <v>0</v>
      </c>
    </row>
    <row r="157" spans="1:8" x14ac:dyDescent="0.25">
      <c r="A157" s="8" t="s">
        <v>84</v>
      </c>
      <c r="B157" s="9"/>
      <c r="C157" s="10">
        <v>0</v>
      </c>
      <c r="D157" s="11">
        <v>16172510.4</v>
      </c>
      <c r="E157" s="12">
        <f t="shared" si="38"/>
        <v>16172510.4</v>
      </c>
      <c r="F157" s="11">
        <v>16172510.4</v>
      </c>
      <c r="G157" s="11">
        <v>16172510.4</v>
      </c>
      <c r="H157" s="12">
        <f t="shared" si="36"/>
        <v>0</v>
      </c>
    </row>
    <row r="158" spans="1:8" x14ac:dyDescent="0.25">
      <c r="A158" s="5"/>
      <c r="B158" s="6"/>
      <c r="C158" s="7"/>
      <c r="D158" s="12"/>
      <c r="E158" s="12"/>
      <c r="F158" s="12"/>
      <c r="G158" s="12"/>
      <c r="H158" s="12"/>
    </row>
    <row r="159" spans="1:8" x14ac:dyDescent="0.25">
      <c r="A159" s="20" t="s">
        <v>86</v>
      </c>
      <c r="B159" s="21"/>
      <c r="C159" s="4">
        <f t="shared" ref="C159:H159" si="39">C9+C84</f>
        <v>1410330210</v>
      </c>
      <c r="D159" s="4">
        <f t="shared" si="39"/>
        <v>369519304.93900001</v>
      </c>
      <c r="E159" s="4">
        <f t="shared" si="39"/>
        <v>1779849514.9389999</v>
      </c>
      <c r="F159" s="4">
        <f t="shared" si="39"/>
        <v>720774321.77999985</v>
      </c>
      <c r="G159" s="4">
        <f t="shared" si="39"/>
        <v>656286496.30999994</v>
      </c>
      <c r="H159" s="4">
        <f t="shared" si="39"/>
        <v>1059075193.1589999</v>
      </c>
    </row>
    <row r="160" spans="1:8" ht="15.75" thickBot="1" x14ac:dyDescent="0.3">
      <c r="A160" s="22"/>
      <c r="B160" s="23"/>
      <c r="C160" s="24"/>
      <c r="D160" s="25"/>
      <c r="E160" s="25"/>
      <c r="F160" s="25"/>
      <c r="G160" s="25"/>
      <c r="H160" s="25"/>
    </row>
    <row r="161" spans="1:1" x14ac:dyDescent="0.25">
      <c r="A161" s="28" t="s">
        <v>187</v>
      </c>
    </row>
    <row r="162" spans="1:1" x14ac:dyDescent="0.25">
      <c r="A162" s="28" t="s">
        <v>186</v>
      </c>
    </row>
  </sheetData>
  <mergeCells count="12">
    <mergeCell ref="A38:B38"/>
    <mergeCell ref="A48:B48"/>
    <mergeCell ref="A62:B62"/>
    <mergeCell ref="A113:B113"/>
    <mergeCell ref="A1:H1"/>
    <mergeCell ref="A2:H2"/>
    <mergeCell ref="A3:H3"/>
    <mergeCell ref="A4:H4"/>
    <mergeCell ref="A5:H5"/>
    <mergeCell ref="A6:B8"/>
    <mergeCell ref="C6:G7"/>
    <mergeCell ref="H6:H8"/>
  </mergeCells>
  <printOptions horizontalCentered="1"/>
  <pageMargins left="0.70866141732283472" right="0.70866141732283472" top="0.74803149606299213" bottom="0" header="0.31496062992125984" footer="0.31496062992125984"/>
  <pageSetup scale="49" fitToHeight="2" orientation="portrait" r:id="rId1"/>
  <rowBreaks count="1" manualBreakCount="1">
    <brk id="8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GridLines="0" view="pageBreakPreview" zoomScale="60" zoomScaleNormal="100" workbookViewId="0">
      <pane ySplit="9" topLeftCell="A76" activePane="bottomLeft" state="frozen"/>
      <selection activeCell="F184" sqref="F184"/>
      <selection pane="bottomLeft" activeCell="H5" sqref="H5"/>
    </sheetView>
  </sheetViews>
  <sheetFormatPr baseColWidth="10" defaultColWidth="11" defaultRowHeight="12.75" x14ac:dyDescent="0.2"/>
  <cols>
    <col min="1" max="1" width="77.7109375" style="28" customWidth="1"/>
    <col min="2" max="2" width="17.7109375" style="28" bestFit="1" customWidth="1"/>
    <col min="3" max="3" width="17.5703125" style="28" bestFit="1" customWidth="1"/>
    <col min="4" max="4" width="18.42578125" style="28" bestFit="1" customWidth="1"/>
    <col min="5" max="5" width="16.28515625" style="28" bestFit="1" customWidth="1"/>
    <col min="6" max="6" width="15.85546875" style="28" bestFit="1" customWidth="1"/>
    <col min="7" max="7" width="19.140625" style="28" bestFit="1" customWidth="1"/>
    <col min="8" max="16384" width="11" style="28"/>
  </cols>
  <sheetData>
    <row r="1" spans="1:7" ht="13.5" thickBot="1" x14ac:dyDescent="0.25"/>
    <row r="2" spans="1:7" x14ac:dyDescent="0.2">
      <c r="A2" s="264" t="s">
        <v>87</v>
      </c>
      <c r="B2" s="265"/>
      <c r="C2" s="265"/>
      <c r="D2" s="265"/>
      <c r="E2" s="265"/>
      <c r="F2" s="265"/>
      <c r="G2" s="288"/>
    </row>
    <row r="3" spans="1:7" x14ac:dyDescent="0.2">
      <c r="A3" s="267" t="s">
        <v>0</v>
      </c>
      <c r="B3" s="268"/>
      <c r="C3" s="268"/>
      <c r="D3" s="268"/>
      <c r="E3" s="268"/>
      <c r="F3" s="268"/>
      <c r="G3" s="289"/>
    </row>
    <row r="4" spans="1:7" x14ac:dyDescent="0.2">
      <c r="A4" s="267" t="s">
        <v>88</v>
      </c>
      <c r="B4" s="268"/>
      <c r="C4" s="268"/>
      <c r="D4" s="268"/>
      <c r="E4" s="268"/>
      <c r="F4" s="268"/>
      <c r="G4" s="289"/>
    </row>
    <row r="5" spans="1:7" x14ac:dyDescent="0.2">
      <c r="A5" s="267" t="s">
        <v>188</v>
      </c>
      <c r="B5" s="268"/>
      <c r="C5" s="268"/>
      <c r="D5" s="268"/>
      <c r="E5" s="268"/>
      <c r="F5" s="268"/>
      <c r="G5" s="289"/>
    </row>
    <row r="6" spans="1:7" ht="13.5" thickBot="1" x14ac:dyDescent="0.25">
      <c r="A6" s="270" t="s">
        <v>2</v>
      </c>
      <c r="B6" s="271"/>
      <c r="C6" s="271"/>
      <c r="D6" s="271"/>
      <c r="E6" s="271"/>
      <c r="F6" s="271"/>
      <c r="G6" s="290"/>
    </row>
    <row r="7" spans="1:7" ht="15.75" customHeight="1" x14ac:dyDescent="0.2">
      <c r="A7" s="291" t="s">
        <v>3</v>
      </c>
      <c r="B7" s="297" t="s">
        <v>4</v>
      </c>
      <c r="C7" s="298"/>
      <c r="D7" s="298"/>
      <c r="E7" s="298"/>
      <c r="F7" s="299"/>
      <c r="G7" s="275" t="s">
        <v>5</v>
      </c>
    </row>
    <row r="8" spans="1:7" ht="15.75" customHeight="1" thickBot="1" x14ac:dyDescent="0.25">
      <c r="A8" s="267"/>
      <c r="B8" s="300"/>
      <c r="C8" s="301"/>
      <c r="D8" s="301"/>
      <c r="E8" s="301"/>
      <c r="F8" s="302"/>
      <c r="G8" s="303"/>
    </row>
    <row r="9" spans="1:7" ht="26.25" thickBot="1" x14ac:dyDescent="0.25">
      <c r="A9" s="270"/>
      <c r="B9" s="30" t="s">
        <v>6</v>
      </c>
      <c r="C9" s="29" t="s">
        <v>7</v>
      </c>
      <c r="D9" s="29" t="s">
        <v>8</v>
      </c>
      <c r="E9" s="29" t="s">
        <v>9</v>
      </c>
      <c r="F9" s="29" t="s">
        <v>89</v>
      </c>
      <c r="G9" s="276"/>
    </row>
    <row r="10" spans="1:7" x14ac:dyDescent="0.2">
      <c r="A10" s="31"/>
      <c r="B10" s="32"/>
      <c r="C10" s="32"/>
      <c r="D10" s="32"/>
      <c r="E10" s="32"/>
      <c r="F10" s="32"/>
      <c r="G10" s="32"/>
    </row>
    <row r="11" spans="1:7" x14ac:dyDescent="0.2">
      <c r="A11" s="33" t="s">
        <v>90</v>
      </c>
      <c r="B11" s="34">
        <f t="shared" ref="B11:F11" si="0">B12+B22+B31+B42</f>
        <v>1270011838</v>
      </c>
      <c r="C11" s="34">
        <f t="shared" si="0"/>
        <v>279028310.89899999</v>
      </c>
      <c r="D11" s="34">
        <f t="shared" si="0"/>
        <v>1549040148.8990002</v>
      </c>
      <c r="E11" s="34">
        <f t="shared" si="0"/>
        <v>635091980.30000007</v>
      </c>
      <c r="F11" s="34">
        <f t="shared" si="0"/>
        <v>570604154.83000004</v>
      </c>
      <c r="G11" s="34">
        <f>G12+G22+G31+G42</f>
        <v>913948168.59899986</v>
      </c>
    </row>
    <row r="12" spans="1:7" x14ac:dyDescent="0.2">
      <c r="A12" s="33" t="s">
        <v>91</v>
      </c>
      <c r="B12" s="34">
        <f>SUM(B13:B20)</f>
        <v>666120373.73000002</v>
      </c>
      <c r="C12" s="34">
        <f>SUM(C13:C20)</f>
        <v>54084022.810000002</v>
      </c>
      <c r="D12" s="34">
        <f>SUM(D13:D20)</f>
        <v>720204396.53999996</v>
      </c>
      <c r="E12" s="34">
        <f>SUM(E13:E20)</f>
        <v>322794767.24999994</v>
      </c>
      <c r="F12" s="34">
        <f>SUM(F13:F20)</f>
        <v>290147621.97000003</v>
      </c>
      <c r="G12" s="34">
        <f>D12-E12</f>
        <v>397409629.29000002</v>
      </c>
    </row>
    <row r="13" spans="1:7" x14ac:dyDescent="0.2">
      <c r="A13" s="35" t="s">
        <v>92</v>
      </c>
      <c r="B13" s="36">
        <v>28303843.189999998</v>
      </c>
      <c r="C13" s="36">
        <v>622152.80000000016</v>
      </c>
      <c r="D13" s="37">
        <f t="shared" ref="D13:D20" si="1">B13+C13</f>
        <v>28925995.989999998</v>
      </c>
      <c r="E13" s="36">
        <v>13146063.770000001</v>
      </c>
      <c r="F13" s="36">
        <v>11687676.120000001</v>
      </c>
      <c r="G13" s="37">
        <f>D13-E13</f>
        <v>15779932.219999997</v>
      </c>
    </row>
    <row r="14" spans="1:7" x14ac:dyDescent="0.2">
      <c r="A14" s="35" t="s">
        <v>93</v>
      </c>
      <c r="B14" s="36">
        <v>0</v>
      </c>
      <c r="C14" s="36">
        <v>0</v>
      </c>
      <c r="D14" s="37">
        <f t="shared" si="1"/>
        <v>0</v>
      </c>
      <c r="E14" s="36">
        <v>0</v>
      </c>
      <c r="F14" s="36">
        <v>0</v>
      </c>
      <c r="G14" s="37">
        <f t="shared" ref="G14:G20" si="2">D14-E14</f>
        <v>0</v>
      </c>
    </row>
    <row r="15" spans="1:7" x14ac:dyDescent="0.2">
      <c r="A15" s="35" t="s">
        <v>94</v>
      </c>
      <c r="B15" s="36">
        <v>107240623.95000008</v>
      </c>
      <c r="C15" s="36">
        <v>1979409.9900000019</v>
      </c>
      <c r="D15" s="37">
        <f t="shared" si="1"/>
        <v>109220033.94000007</v>
      </c>
      <c r="E15" s="36">
        <v>50997049.830000006</v>
      </c>
      <c r="F15" s="36">
        <v>45104691.780000024</v>
      </c>
      <c r="G15" s="37">
        <f t="shared" si="2"/>
        <v>58222984.110000066</v>
      </c>
    </row>
    <row r="16" spans="1:7" x14ac:dyDescent="0.2">
      <c r="A16" s="35" t="s">
        <v>95</v>
      </c>
      <c r="B16" s="36">
        <v>0</v>
      </c>
      <c r="C16" s="36">
        <v>0</v>
      </c>
      <c r="D16" s="37">
        <f t="shared" si="1"/>
        <v>0</v>
      </c>
      <c r="E16" s="36">
        <v>0</v>
      </c>
      <c r="F16" s="36">
        <v>0</v>
      </c>
      <c r="G16" s="37">
        <f t="shared" si="2"/>
        <v>0</v>
      </c>
    </row>
    <row r="17" spans="1:7" x14ac:dyDescent="0.2">
      <c r="A17" s="35" t="s">
        <v>96</v>
      </c>
      <c r="B17" s="36">
        <v>58590830.13000001</v>
      </c>
      <c r="C17" s="36">
        <v>14684067.010000002</v>
      </c>
      <c r="D17" s="37">
        <f t="shared" si="1"/>
        <v>73274897.140000015</v>
      </c>
      <c r="E17" s="36">
        <v>43829394.479999989</v>
      </c>
      <c r="F17" s="36">
        <v>40944563.769999988</v>
      </c>
      <c r="G17" s="37">
        <f t="shared" si="2"/>
        <v>29445502.660000026</v>
      </c>
    </row>
    <row r="18" spans="1:7" x14ac:dyDescent="0.2">
      <c r="A18" s="35" t="s">
        <v>97</v>
      </c>
      <c r="B18" s="36">
        <v>0</v>
      </c>
      <c r="C18" s="36">
        <v>0</v>
      </c>
      <c r="D18" s="37">
        <f t="shared" si="1"/>
        <v>0</v>
      </c>
      <c r="E18" s="36">
        <v>0</v>
      </c>
      <c r="F18" s="36">
        <v>0</v>
      </c>
      <c r="G18" s="37">
        <f t="shared" si="2"/>
        <v>0</v>
      </c>
    </row>
    <row r="19" spans="1:7" x14ac:dyDescent="0.2">
      <c r="A19" s="35" t="s">
        <v>98</v>
      </c>
      <c r="B19" s="36">
        <v>333871888.57999986</v>
      </c>
      <c r="C19" s="36">
        <v>12993889.850000001</v>
      </c>
      <c r="D19" s="37">
        <f t="shared" si="1"/>
        <v>346865778.42999989</v>
      </c>
      <c r="E19" s="36">
        <v>141879784.46999997</v>
      </c>
      <c r="F19" s="36">
        <v>127389694.49999999</v>
      </c>
      <c r="G19" s="37">
        <f t="shared" si="2"/>
        <v>204985993.95999992</v>
      </c>
    </row>
    <row r="20" spans="1:7" x14ac:dyDescent="0.2">
      <c r="A20" s="35" t="s">
        <v>99</v>
      </c>
      <c r="B20" s="36">
        <v>138113187.88000003</v>
      </c>
      <c r="C20" s="36">
        <v>23804503.16</v>
      </c>
      <c r="D20" s="37">
        <f t="shared" si="1"/>
        <v>161917691.04000002</v>
      </c>
      <c r="E20" s="36">
        <v>72942474.700000003</v>
      </c>
      <c r="F20" s="36">
        <v>65020995.79999999</v>
      </c>
      <c r="G20" s="37">
        <f t="shared" si="2"/>
        <v>88975216.340000018</v>
      </c>
    </row>
    <row r="21" spans="1:7" x14ac:dyDescent="0.2">
      <c r="A21" s="38"/>
      <c r="B21" s="37"/>
      <c r="C21" s="37"/>
      <c r="D21" s="37"/>
      <c r="E21" s="37"/>
      <c r="F21" s="37"/>
      <c r="G21" s="37"/>
    </row>
    <row r="22" spans="1:7" x14ac:dyDescent="0.2">
      <c r="A22" s="33" t="s">
        <v>100</v>
      </c>
      <c r="B22" s="34">
        <f>SUM(B23:B29)</f>
        <v>578888972.86999977</v>
      </c>
      <c r="C22" s="34">
        <f>SUM(C23:C29)</f>
        <v>119885619.16899996</v>
      </c>
      <c r="D22" s="34">
        <f>SUM(D23:D29)</f>
        <v>698774592.03899992</v>
      </c>
      <c r="E22" s="34">
        <f>SUM(E23:E29)</f>
        <v>239723333.35000014</v>
      </c>
      <c r="F22" s="34">
        <f>SUM(F23:F29)</f>
        <v>224616169.00999996</v>
      </c>
      <c r="G22" s="34">
        <f t="shared" ref="G22:G29" si="3">D22-E22</f>
        <v>459051258.68899977</v>
      </c>
    </row>
    <row r="23" spans="1:7" x14ac:dyDescent="0.2">
      <c r="A23" s="35" t="s">
        <v>101</v>
      </c>
      <c r="B23" s="36">
        <v>10706307.4</v>
      </c>
      <c r="C23" s="36">
        <v>-7234557.46</v>
      </c>
      <c r="D23" s="37">
        <f t="shared" ref="D23:D29" si="4">B23+C23</f>
        <v>3471749.9400000004</v>
      </c>
      <c r="E23" s="36">
        <v>1585773.36</v>
      </c>
      <c r="F23" s="36">
        <v>1310582.3799999999</v>
      </c>
      <c r="G23" s="37">
        <f t="shared" si="3"/>
        <v>1885976.5800000003</v>
      </c>
    </row>
    <row r="24" spans="1:7" x14ac:dyDescent="0.2">
      <c r="A24" s="35" t="s">
        <v>102</v>
      </c>
      <c r="B24" s="36">
        <v>436188278.97999984</v>
      </c>
      <c r="C24" s="36">
        <v>137032381.49899995</v>
      </c>
      <c r="D24" s="37">
        <f t="shared" si="4"/>
        <v>573220660.47899985</v>
      </c>
      <c r="E24" s="36">
        <v>184099580.9900001</v>
      </c>
      <c r="F24" s="36">
        <v>170866405.81999996</v>
      </c>
      <c r="G24" s="37">
        <f t="shared" si="3"/>
        <v>389121079.48899972</v>
      </c>
    </row>
    <row r="25" spans="1:7" x14ac:dyDescent="0.2">
      <c r="A25" s="35" t="s">
        <v>103</v>
      </c>
      <c r="B25" s="36">
        <v>0</v>
      </c>
      <c r="C25" s="36">
        <v>0</v>
      </c>
      <c r="D25" s="37">
        <f t="shared" si="4"/>
        <v>0</v>
      </c>
      <c r="E25" s="36">
        <v>0</v>
      </c>
      <c r="F25" s="36">
        <v>0</v>
      </c>
      <c r="G25" s="37">
        <f t="shared" si="3"/>
        <v>0</v>
      </c>
    </row>
    <row r="26" spans="1:7" x14ac:dyDescent="0.2">
      <c r="A26" s="35" t="s">
        <v>104</v>
      </c>
      <c r="B26" s="36">
        <v>48465062.07</v>
      </c>
      <c r="C26" s="36">
        <v>-8741134.4900000002</v>
      </c>
      <c r="D26" s="37">
        <f t="shared" si="4"/>
        <v>39723927.579999998</v>
      </c>
      <c r="E26" s="36">
        <v>22802559.680000007</v>
      </c>
      <c r="F26" s="36">
        <v>21639877.079999998</v>
      </c>
      <c r="G26" s="37">
        <f t="shared" si="3"/>
        <v>16921367.899999991</v>
      </c>
    </row>
    <row r="27" spans="1:7" x14ac:dyDescent="0.2">
      <c r="A27" s="35" t="s">
        <v>105</v>
      </c>
      <c r="B27" s="36">
        <v>37201190.069999993</v>
      </c>
      <c r="C27" s="36">
        <v>-3612229.2100000009</v>
      </c>
      <c r="D27" s="37">
        <f t="shared" si="4"/>
        <v>33588960.859999992</v>
      </c>
      <c r="E27" s="36">
        <v>6681657.9299999997</v>
      </c>
      <c r="F27" s="36">
        <v>6361383.3499999996</v>
      </c>
      <c r="G27" s="37">
        <f t="shared" si="3"/>
        <v>26907302.929999992</v>
      </c>
    </row>
    <row r="28" spans="1:7" x14ac:dyDescent="0.2">
      <c r="A28" s="35" t="s">
        <v>106</v>
      </c>
      <c r="B28" s="36">
        <v>46328134.349999994</v>
      </c>
      <c r="C28" s="36">
        <v>2441158.83</v>
      </c>
      <c r="D28" s="37">
        <f t="shared" si="4"/>
        <v>48769293.179999992</v>
      </c>
      <c r="E28" s="36">
        <v>24553761.390000001</v>
      </c>
      <c r="F28" s="36">
        <v>24437920.379999995</v>
      </c>
      <c r="G28" s="37">
        <f t="shared" si="3"/>
        <v>24215531.789999992</v>
      </c>
    </row>
    <row r="29" spans="1:7" x14ac:dyDescent="0.2">
      <c r="A29" s="35" t="s">
        <v>107</v>
      </c>
      <c r="B29" s="36">
        <v>0</v>
      </c>
      <c r="C29" s="36">
        <v>0</v>
      </c>
      <c r="D29" s="37">
        <f t="shared" si="4"/>
        <v>0</v>
      </c>
      <c r="E29" s="36">
        <v>0</v>
      </c>
      <c r="F29" s="36">
        <v>0</v>
      </c>
      <c r="G29" s="37">
        <f t="shared" si="3"/>
        <v>0</v>
      </c>
    </row>
    <row r="30" spans="1:7" x14ac:dyDescent="0.2">
      <c r="A30" s="38"/>
      <c r="B30" s="37"/>
      <c r="C30" s="37"/>
      <c r="D30" s="37"/>
      <c r="E30" s="37"/>
      <c r="F30" s="37"/>
      <c r="G30" s="37"/>
    </row>
    <row r="31" spans="1:7" x14ac:dyDescent="0.2">
      <c r="A31" s="33" t="s">
        <v>108</v>
      </c>
      <c r="B31" s="34">
        <f>SUM(B32:B40)</f>
        <v>25002491.399999999</v>
      </c>
      <c r="C31" s="34">
        <f>SUM(C32:C40)</f>
        <v>52794387.5</v>
      </c>
      <c r="D31" s="34">
        <f>SUM(D32:D40)</f>
        <v>77796878.900000006</v>
      </c>
      <c r="E31" s="34">
        <f>SUM(E32:E40)</f>
        <v>22652370.43</v>
      </c>
      <c r="F31" s="34">
        <f>SUM(F32:F40)</f>
        <v>21193576.170000002</v>
      </c>
      <c r="G31" s="34">
        <f t="shared" ref="G31:G40" si="5">D31-E31</f>
        <v>55144508.470000006</v>
      </c>
    </row>
    <row r="32" spans="1:7" x14ac:dyDescent="0.2">
      <c r="A32" s="35" t="s">
        <v>109</v>
      </c>
      <c r="B32" s="36">
        <v>6248167.1699999999</v>
      </c>
      <c r="C32" s="36">
        <v>-271619.19999999995</v>
      </c>
      <c r="D32" s="37">
        <f t="shared" ref="D32:D40" si="6">B32+C32</f>
        <v>5976547.9699999997</v>
      </c>
      <c r="E32" s="36">
        <v>2269798.2399999998</v>
      </c>
      <c r="F32" s="36">
        <v>1919453.84</v>
      </c>
      <c r="G32" s="37">
        <f t="shared" si="5"/>
        <v>3706749.73</v>
      </c>
    </row>
    <row r="33" spans="1:7" x14ac:dyDescent="0.2">
      <c r="A33" s="35" t="s">
        <v>110</v>
      </c>
      <c r="B33" s="36">
        <v>4335514.8199999994</v>
      </c>
      <c r="C33" s="36">
        <v>-4073.7799999999297</v>
      </c>
      <c r="D33" s="37">
        <f t="shared" si="6"/>
        <v>4331441.0399999991</v>
      </c>
      <c r="E33" s="36">
        <v>1093203.4200000002</v>
      </c>
      <c r="F33" s="36">
        <v>913449.67</v>
      </c>
      <c r="G33" s="37">
        <f t="shared" si="5"/>
        <v>3238237.6199999992</v>
      </c>
    </row>
    <row r="34" spans="1:7" x14ac:dyDescent="0.2">
      <c r="A34" s="35" t="s">
        <v>111</v>
      </c>
      <c r="B34" s="36">
        <v>0</v>
      </c>
      <c r="C34" s="36">
        <v>0</v>
      </c>
      <c r="D34" s="37">
        <f t="shared" si="6"/>
        <v>0</v>
      </c>
      <c r="E34" s="36">
        <v>0</v>
      </c>
      <c r="F34" s="36">
        <v>0</v>
      </c>
      <c r="G34" s="37">
        <f t="shared" si="5"/>
        <v>0</v>
      </c>
    </row>
    <row r="35" spans="1:7" x14ac:dyDescent="0.2">
      <c r="A35" s="35" t="s">
        <v>112</v>
      </c>
      <c r="B35" s="36">
        <v>0</v>
      </c>
      <c r="C35" s="36">
        <v>0</v>
      </c>
      <c r="D35" s="37">
        <f t="shared" si="6"/>
        <v>0</v>
      </c>
      <c r="E35" s="36">
        <v>0</v>
      </c>
      <c r="F35" s="36">
        <v>0</v>
      </c>
      <c r="G35" s="37">
        <f t="shared" si="5"/>
        <v>0</v>
      </c>
    </row>
    <row r="36" spans="1:7" x14ac:dyDescent="0.2">
      <c r="A36" s="35" t="s">
        <v>113</v>
      </c>
      <c r="B36" s="36">
        <v>0</v>
      </c>
      <c r="C36" s="36">
        <v>0</v>
      </c>
      <c r="D36" s="37">
        <f t="shared" si="6"/>
        <v>0</v>
      </c>
      <c r="E36" s="36">
        <v>0</v>
      </c>
      <c r="F36" s="36">
        <v>0</v>
      </c>
      <c r="G36" s="37">
        <f t="shared" si="5"/>
        <v>0</v>
      </c>
    </row>
    <row r="37" spans="1:7" x14ac:dyDescent="0.2">
      <c r="A37" s="35" t="s">
        <v>114</v>
      </c>
      <c r="B37" s="36">
        <v>0</v>
      </c>
      <c r="C37" s="36">
        <v>0</v>
      </c>
      <c r="D37" s="37">
        <f t="shared" si="6"/>
        <v>0</v>
      </c>
      <c r="E37" s="36">
        <v>0</v>
      </c>
      <c r="F37" s="36">
        <v>0</v>
      </c>
      <c r="G37" s="37">
        <f t="shared" si="5"/>
        <v>0</v>
      </c>
    </row>
    <row r="38" spans="1:7" x14ac:dyDescent="0.2">
      <c r="A38" s="35" t="s">
        <v>115</v>
      </c>
      <c r="B38" s="36">
        <v>4251846.9000000004</v>
      </c>
      <c r="C38" s="36">
        <v>30648134.199999999</v>
      </c>
      <c r="D38" s="37">
        <f t="shared" si="6"/>
        <v>34899981.100000001</v>
      </c>
      <c r="E38" s="36">
        <v>9612277.3699999992</v>
      </c>
      <c r="F38" s="36">
        <v>9094255.6199999992</v>
      </c>
      <c r="G38" s="37">
        <f t="shared" si="5"/>
        <v>25287703.730000004</v>
      </c>
    </row>
    <row r="39" spans="1:7" x14ac:dyDescent="0.2">
      <c r="A39" s="35" t="s">
        <v>116</v>
      </c>
      <c r="B39" s="36">
        <v>0</v>
      </c>
      <c r="C39" s="36">
        <v>0</v>
      </c>
      <c r="D39" s="37">
        <f t="shared" si="6"/>
        <v>0</v>
      </c>
      <c r="E39" s="36">
        <v>0</v>
      </c>
      <c r="F39" s="36">
        <v>0</v>
      </c>
      <c r="G39" s="37">
        <f t="shared" si="5"/>
        <v>0</v>
      </c>
    </row>
    <row r="40" spans="1:7" x14ac:dyDescent="0.2">
      <c r="A40" s="35" t="s">
        <v>117</v>
      </c>
      <c r="B40" s="36">
        <v>10166962.510000002</v>
      </c>
      <c r="C40" s="36">
        <v>22421946.280000001</v>
      </c>
      <c r="D40" s="37">
        <f t="shared" si="6"/>
        <v>32588908.790000003</v>
      </c>
      <c r="E40" s="36">
        <v>9677091.4000000022</v>
      </c>
      <c r="F40" s="36">
        <v>9266417.0400000028</v>
      </c>
      <c r="G40" s="37">
        <f t="shared" si="5"/>
        <v>22911817.390000001</v>
      </c>
    </row>
    <row r="41" spans="1:7" x14ac:dyDescent="0.2">
      <c r="A41" s="38"/>
      <c r="B41" s="37"/>
      <c r="C41" s="37"/>
      <c r="D41" s="37"/>
      <c r="E41" s="37"/>
      <c r="F41" s="37"/>
      <c r="G41" s="37"/>
    </row>
    <row r="42" spans="1:7" x14ac:dyDescent="0.2">
      <c r="A42" s="33" t="s">
        <v>118</v>
      </c>
      <c r="B42" s="34">
        <f>SUM(B43:B46)</f>
        <v>0</v>
      </c>
      <c r="C42" s="34">
        <f>SUM(C43:C46)</f>
        <v>52264281.420000002</v>
      </c>
      <c r="D42" s="34">
        <f>SUM(D43:D46)</f>
        <v>52264281.420000002</v>
      </c>
      <c r="E42" s="34">
        <f>SUM(E43:E46)</f>
        <v>49921509.270000003</v>
      </c>
      <c r="F42" s="34">
        <f>SUM(F43:F46)</f>
        <v>34646787.68</v>
      </c>
      <c r="G42" s="34">
        <f>D42-E42</f>
        <v>2342772.1499999985</v>
      </c>
    </row>
    <row r="43" spans="1:7" x14ac:dyDescent="0.2">
      <c r="A43" s="35" t="s">
        <v>119</v>
      </c>
      <c r="B43" s="36">
        <v>0</v>
      </c>
      <c r="C43" s="36">
        <v>0</v>
      </c>
      <c r="D43" s="37">
        <f>B43+C43</f>
        <v>0</v>
      </c>
      <c r="E43" s="36">
        <v>0</v>
      </c>
      <c r="F43" s="36">
        <v>0</v>
      </c>
      <c r="G43" s="37">
        <f>D43-E43</f>
        <v>0</v>
      </c>
    </row>
    <row r="44" spans="1:7" x14ac:dyDescent="0.2">
      <c r="A44" s="39" t="s">
        <v>120</v>
      </c>
      <c r="B44" s="36">
        <v>0</v>
      </c>
      <c r="C44" s="36">
        <v>0</v>
      </c>
      <c r="D44" s="37">
        <f>B44+C44</f>
        <v>0</v>
      </c>
      <c r="E44" s="36">
        <v>0</v>
      </c>
      <c r="F44" s="36">
        <v>0</v>
      </c>
      <c r="G44" s="37">
        <f>D44-E44</f>
        <v>0</v>
      </c>
    </row>
    <row r="45" spans="1:7" x14ac:dyDescent="0.2">
      <c r="A45" s="35" t="s">
        <v>121</v>
      </c>
      <c r="B45" s="36">
        <v>0</v>
      </c>
      <c r="C45" s="36">
        <v>0</v>
      </c>
      <c r="D45" s="37">
        <f>B45+C45</f>
        <v>0</v>
      </c>
      <c r="E45" s="36">
        <v>0</v>
      </c>
      <c r="F45" s="36">
        <v>0</v>
      </c>
      <c r="G45" s="37">
        <f>D45-E45</f>
        <v>0</v>
      </c>
    </row>
    <row r="46" spans="1:7" x14ac:dyDescent="0.2">
      <c r="A46" s="35" t="s">
        <v>122</v>
      </c>
      <c r="B46" s="36">
        <v>0</v>
      </c>
      <c r="C46" s="36">
        <v>52264281.420000002</v>
      </c>
      <c r="D46" s="37">
        <f t="shared" ref="D46" si="7">B46+C46</f>
        <v>52264281.420000002</v>
      </c>
      <c r="E46" s="36">
        <v>49921509.270000003</v>
      </c>
      <c r="F46" s="36">
        <v>34646787.68</v>
      </c>
      <c r="G46" s="37">
        <f>D46-E46</f>
        <v>2342772.1499999985</v>
      </c>
    </row>
    <row r="47" spans="1:7" x14ac:dyDescent="0.2">
      <c r="A47" s="38"/>
      <c r="B47" s="37"/>
      <c r="C47" s="37"/>
      <c r="D47" s="37"/>
      <c r="E47" s="37"/>
      <c r="F47" s="37"/>
      <c r="G47" s="37"/>
    </row>
    <row r="48" spans="1:7" x14ac:dyDescent="0.2">
      <c r="A48" s="33" t="s">
        <v>123</v>
      </c>
      <c r="B48" s="34">
        <f>B49+B59+B68+B79</f>
        <v>140318372</v>
      </c>
      <c r="C48" s="34">
        <f>C49+C59+C68+C79</f>
        <v>90490994.040000021</v>
      </c>
      <c r="D48" s="34">
        <f>D49+D59+D68+D79</f>
        <v>230809366.04000005</v>
      </c>
      <c r="E48" s="34">
        <f>E49+E59+E68+E79</f>
        <v>85682341.480000004</v>
      </c>
      <c r="F48" s="34">
        <f>F49+F59+F68+F79</f>
        <v>85682341.480000004</v>
      </c>
      <c r="G48" s="34">
        <f t="shared" ref="G48:G83" si="8">D48-E48</f>
        <v>145127024.56000006</v>
      </c>
    </row>
    <row r="49" spans="1:7" x14ac:dyDescent="0.2">
      <c r="A49" s="33" t="s">
        <v>91</v>
      </c>
      <c r="B49" s="34">
        <f>SUM(B50:B57)</f>
        <v>3526803.62</v>
      </c>
      <c r="C49" s="34">
        <f>SUM(C50:C57)</f>
        <v>27060453.780000001</v>
      </c>
      <c r="D49" s="34">
        <f>SUM(D50:D57)</f>
        <v>30587257.400000002</v>
      </c>
      <c r="E49" s="34">
        <f>SUM(E50:E57)</f>
        <v>11920108.960000001</v>
      </c>
      <c r="F49" s="34">
        <f>SUM(F50:F57)</f>
        <v>11920108.960000001</v>
      </c>
      <c r="G49" s="34">
        <f t="shared" si="8"/>
        <v>18667148.440000001</v>
      </c>
    </row>
    <row r="50" spans="1:7" x14ac:dyDescent="0.2">
      <c r="A50" s="35" t="s">
        <v>92</v>
      </c>
      <c r="B50" s="36">
        <v>0</v>
      </c>
      <c r="C50" s="36">
        <v>0</v>
      </c>
      <c r="D50" s="37">
        <f>B50+C50</f>
        <v>0</v>
      </c>
      <c r="E50" s="36">
        <v>0</v>
      </c>
      <c r="F50" s="36">
        <v>0</v>
      </c>
      <c r="G50" s="37">
        <f t="shared" si="8"/>
        <v>0</v>
      </c>
    </row>
    <row r="51" spans="1:7" x14ac:dyDescent="0.2">
      <c r="A51" s="35" t="s">
        <v>93</v>
      </c>
      <c r="B51" s="36">
        <v>0</v>
      </c>
      <c r="C51" s="36">
        <v>0</v>
      </c>
      <c r="D51" s="37">
        <f t="shared" ref="D51:D57" si="9">B51+C51</f>
        <v>0</v>
      </c>
      <c r="E51" s="36">
        <v>0</v>
      </c>
      <c r="F51" s="36">
        <v>0</v>
      </c>
      <c r="G51" s="37">
        <f t="shared" si="8"/>
        <v>0</v>
      </c>
    </row>
    <row r="52" spans="1:7" x14ac:dyDescent="0.2">
      <c r="A52" s="35" t="s">
        <v>94</v>
      </c>
      <c r="B52" s="36">
        <v>0</v>
      </c>
      <c r="C52" s="36">
        <v>0</v>
      </c>
      <c r="D52" s="37">
        <v>0</v>
      </c>
      <c r="E52" s="36">
        <v>0</v>
      </c>
      <c r="F52" s="36">
        <v>0</v>
      </c>
      <c r="G52" s="37">
        <f t="shared" si="8"/>
        <v>0</v>
      </c>
    </row>
    <row r="53" spans="1:7" x14ac:dyDescent="0.2">
      <c r="A53" s="35" t="s">
        <v>95</v>
      </c>
      <c r="B53" s="36">
        <v>0</v>
      </c>
      <c r="C53" s="36">
        <v>0</v>
      </c>
      <c r="D53" s="37">
        <f t="shared" si="9"/>
        <v>0</v>
      </c>
      <c r="E53" s="36">
        <v>0</v>
      </c>
      <c r="F53" s="36">
        <v>0</v>
      </c>
      <c r="G53" s="37">
        <f t="shared" si="8"/>
        <v>0</v>
      </c>
    </row>
    <row r="54" spans="1:7" x14ac:dyDescent="0.2">
      <c r="A54" s="35" t="s">
        <v>96</v>
      </c>
      <c r="B54" s="36">
        <v>0</v>
      </c>
      <c r="C54" s="36">
        <v>11600000</v>
      </c>
      <c r="D54" s="37">
        <f t="shared" si="9"/>
        <v>11600000</v>
      </c>
      <c r="E54" s="36">
        <v>11600000</v>
      </c>
      <c r="F54" s="36">
        <v>11600000</v>
      </c>
      <c r="G54" s="37">
        <f t="shared" si="8"/>
        <v>0</v>
      </c>
    </row>
    <row r="55" spans="1:7" x14ac:dyDescent="0.2">
      <c r="A55" s="35" t="s">
        <v>97</v>
      </c>
      <c r="B55" s="36">
        <v>0</v>
      </c>
      <c r="C55" s="36">
        <v>0</v>
      </c>
      <c r="D55" s="37">
        <f t="shared" si="9"/>
        <v>0</v>
      </c>
      <c r="E55" s="36">
        <v>0</v>
      </c>
      <c r="F55" s="36">
        <v>0</v>
      </c>
      <c r="G55" s="37">
        <f t="shared" si="8"/>
        <v>0</v>
      </c>
    </row>
    <row r="56" spans="1:7" x14ac:dyDescent="0.2">
      <c r="A56" s="35" t="s">
        <v>98</v>
      </c>
      <c r="B56" s="36">
        <v>3526803.62</v>
      </c>
      <c r="C56" s="36">
        <v>15460453.780000001</v>
      </c>
      <c r="D56" s="37">
        <f t="shared" si="9"/>
        <v>18987257.400000002</v>
      </c>
      <c r="E56" s="36">
        <v>320108.95999999996</v>
      </c>
      <c r="F56" s="36">
        <v>320108.95999999996</v>
      </c>
      <c r="G56" s="37">
        <f t="shared" si="8"/>
        <v>18667148.440000001</v>
      </c>
    </row>
    <row r="57" spans="1:7" x14ac:dyDescent="0.2">
      <c r="A57" s="35" t="s">
        <v>99</v>
      </c>
      <c r="B57" s="36">
        <v>0</v>
      </c>
      <c r="C57" s="36">
        <v>0</v>
      </c>
      <c r="D57" s="37">
        <f t="shared" si="9"/>
        <v>0</v>
      </c>
      <c r="E57" s="36">
        <v>0</v>
      </c>
      <c r="F57" s="36">
        <v>0</v>
      </c>
      <c r="G57" s="37">
        <f t="shared" si="8"/>
        <v>0</v>
      </c>
    </row>
    <row r="58" spans="1:7" x14ac:dyDescent="0.2">
      <c r="A58" s="38"/>
      <c r="B58" s="37"/>
      <c r="C58" s="37"/>
      <c r="D58" s="37"/>
      <c r="E58" s="37"/>
      <c r="F58" s="37"/>
      <c r="G58" s="37"/>
    </row>
    <row r="59" spans="1:7" x14ac:dyDescent="0.2">
      <c r="A59" s="33" t="s">
        <v>100</v>
      </c>
      <c r="B59" s="34">
        <f>SUM(B60:B66)</f>
        <v>120791568.38000001</v>
      </c>
      <c r="C59" s="34">
        <f>SUM(C60:C66)</f>
        <v>45881608.770000011</v>
      </c>
      <c r="D59" s="34">
        <f>SUM(D60:D66)</f>
        <v>166673177.15000004</v>
      </c>
      <c r="E59" s="34">
        <f>SUM(E60:E66)</f>
        <v>50297224.269999996</v>
      </c>
      <c r="F59" s="34">
        <f>SUM(F60:F66)</f>
        <v>50297224.269999996</v>
      </c>
      <c r="G59" s="34">
        <f t="shared" si="8"/>
        <v>116375952.88000004</v>
      </c>
    </row>
    <row r="60" spans="1:7" x14ac:dyDescent="0.2">
      <c r="A60" s="35" t="s">
        <v>101</v>
      </c>
      <c r="B60" s="36">
        <v>0</v>
      </c>
      <c r="C60" s="36">
        <v>0</v>
      </c>
      <c r="D60" s="37">
        <f>B60+C60</f>
        <v>0</v>
      </c>
      <c r="E60" s="36">
        <v>0</v>
      </c>
      <c r="F60" s="36">
        <v>0</v>
      </c>
      <c r="G60" s="37">
        <f t="shared" si="8"/>
        <v>0</v>
      </c>
    </row>
    <row r="61" spans="1:7" x14ac:dyDescent="0.2">
      <c r="A61" s="35" t="s">
        <v>102</v>
      </c>
      <c r="B61" s="36">
        <v>120791568.38000001</v>
      </c>
      <c r="C61" s="36">
        <v>45881608.770000011</v>
      </c>
      <c r="D61" s="37">
        <f t="shared" ref="D61:D66" si="10">B61+C61</f>
        <v>166673177.15000004</v>
      </c>
      <c r="E61" s="36">
        <v>50297224.269999996</v>
      </c>
      <c r="F61" s="36">
        <v>50297224.269999996</v>
      </c>
      <c r="G61" s="37">
        <f t="shared" si="8"/>
        <v>116375952.88000004</v>
      </c>
    </row>
    <row r="62" spans="1:7" x14ac:dyDescent="0.2">
      <c r="A62" s="35" t="s">
        <v>103</v>
      </c>
      <c r="B62" s="36">
        <v>0</v>
      </c>
      <c r="C62" s="36">
        <v>0</v>
      </c>
      <c r="D62" s="37">
        <f t="shared" si="10"/>
        <v>0</v>
      </c>
      <c r="E62" s="36">
        <v>0</v>
      </c>
      <c r="F62" s="36">
        <v>0</v>
      </c>
      <c r="G62" s="37">
        <f t="shared" si="8"/>
        <v>0</v>
      </c>
    </row>
    <row r="63" spans="1:7" x14ac:dyDescent="0.2">
      <c r="A63" s="35" t="s">
        <v>104</v>
      </c>
      <c r="B63" s="36">
        <v>0</v>
      </c>
      <c r="C63" s="36">
        <v>0</v>
      </c>
      <c r="D63" s="37">
        <v>0</v>
      </c>
      <c r="E63" s="36">
        <v>0</v>
      </c>
      <c r="F63" s="36">
        <v>0</v>
      </c>
      <c r="G63" s="37">
        <f t="shared" si="8"/>
        <v>0</v>
      </c>
    </row>
    <row r="64" spans="1:7" x14ac:dyDescent="0.2">
      <c r="A64" s="35" t="s">
        <v>105</v>
      </c>
      <c r="B64" s="36">
        <v>0</v>
      </c>
      <c r="C64" s="36">
        <v>0</v>
      </c>
      <c r="D64" s="37">
        <f t="shared" si="10"/>
        <v>0</v>
      </c>
      <c r="E64" s="36">
        <v>0</v>
      </c>
      <c r="F64" s="36">
        <v>0</v>
      </c>
      <c r="G64" s="37">
        <f t="shared" si="8"/>
        <v>0</v>
      </c>
    </row>
    <row r="65" spans="1:7" x14ac:dyDescent="0.2">
      <c r="A65" s="35" t="s">
        <v>106</v>
      </c>
      <c r="B65" s="36">
        <v>0</v>
      </c>
      <c r="C65" s="36">
        <v>0</v>
      </c>
      <c r="D65" s="37">
        <f t="shared" si="10"/>
        <v>0</v>
      </c>
      <c r="E65" s="36">
        <v>0</v>
      </c>
      <c r="F65" s="36">
        <v>0</v>
      </c>
      <c r="G65" s="37">
        <f t="shared" si="8"/>
        <v>0</v>
      </c>
    </row>
    <row r="66" spans="1:7" x14ac:dyDescent="0.2">
      <c r="A66" s="35" t="s">
        <v>107</v>
      </c>
      <c r="B66" s="36">
        <v>0</v>
      </c>
      <c r="C66" s="36">
        <v>0</v>
      </c>
      <c r="D66" s="37">
        <f t="shared" si="10"/>
        <v>0</v>
      </c>
      <c r="E66" s="36">
        <v>0</v>
      </c>
      <c r="F66" s="36">
        <v>0</v>
      </c>
      <c r="G66" s="37">
        <f t="shared" si="8"/>
        <v>0</v>
      </c>
    </row>
    <row r="67" spans="1:7" x14ac:dyDescent="0.2">
      <c r="A67" s="38"/>
      <c r="B67" s="37"/>
      <c r="C67" s="37"/>
      <c r="D67" s="37"/>
      <c r="E67" s="37"/>
      <c r="F67" s="37"/>
      <c r="G67" s="37"/>
    </row>
    <row r="68" spans="1:7" x14ac:dyDescent="0.2">
      <c r="A68" s="33" t="s">
        <v>108</v>
      </c>
      <c r="B68" s="34">
        <f>SUM(B69:B77)</f>
        <v>0</v>
      </c>
      <c r="C68" s="34">
        <f>SUM(C69:C77)</f>
        <v>1376421.09</v>
      </c>
      <c r="D68" s="34">
        <f>SUM(D69:D77)</f>
        <v>1376421.09</v>
      </c>
      <c r="E68" s="34">
        <f>SUM(E69:E77)</f>
        <v>1376421.09</v>
      </c>
      <c r="F68" s="34">
        <f>SUM(F69:F77)</f>
        <v>1376421.09</v>
      </c>
      <c r="G68" s="34">
        <f t="shared" si="8"/>
        <v>0</v>
      </c>
    </row>
    <row r="69" spans="1:7" x14ac:dyDescent="0.2">
      <c r="A69" s="35" t="s">
        <v>109</v>
      </c>
      <c r="B69" s="36">
        <v>0</v>
      </c>
      <c r="C69" s="36">
        <v>0</v>
      </c>
      <c r="D69" s="37">
        <f>B69+C69</f>
        <v>0</v>
      </c>
      <c r="E69" s="36">
        <v>0</v>
      </c>
      <c r="F69" s="36">
        <v>0</v>
      </c>
      <c r="G69" s="37">
        <f t="shared" si="8"/>
        <v>0</v>
      </c>
    </row>
    <row r="70" spans="1:7" x14ac:dyDescent="0.2">
      <c r="A70" s="35" t="s">
        <v>110</v>
      </c>
      <c r="B70" s="36">
        <v>0</v>
      </c>
      <c r="C70" s="36">
        <v>0</v>
      </c>
      <c r="D70" s="37">
        <f t="shared" ref="D70:D77" si="11">B70+C70</f>
        <v>0</v>
      </c>
      <c r="E70" s="36">
        <v>0</v>
      </c>
      <c r="F70" s="36">
        <v>0</v>
      </c>
      <c r="G70" s="37">
        <f t="shared" si="8"/>
        <v>0</v>
      </c>
    </row>
    <row r="71" spans="1:7" x14ac:dyDescent="0.2">
      <c r="A71" s="35" t="s">
        <v>111</v>
      </c>
      <c r="B71" s="36">
        <v>0</v>
      </c>
      <c r="C71" s="36">
        <v>0</v>
      </c>
      <c r="D71" s="37">
        <f t="shared" si="11"/>
        <v>0</v>
      </c>
      <c r="E71" s="36">
        <v>0</v>
      </c>
      <c r="F71" s="36">
        <v>0</v>
      </c>
      <c r="G71" s="37">
        <f t="shared" si="8"/>
        <v>0</v>
      </c>
    </row>
    <row r="72" spans="1:7" x14ac:dyDescent="0.2">
      <c r="A72" s="35" t="s">
        <v>112</v>
      </c>
      <c r="B72" s="36">
        <v>0</v>
      </c>
      <c r="C72" s="36">
        <v>0</v>
      </c>
      <c r="D72" s="37">
        <f t="shared" si="11"/>
        <v>0</v>
      </c>
      <c r="E72" s="36">
        <v>0</v>
      </c>
      <c r="F72" s="36">
        <v>0</v>
      </c>
      <c r="G72" s="37">
        <f t="shared" si="8"/>
        <v>0</v>
      </c>
    </row>
    <row r="73" spans="1:7" x14ac:dyDescent="0.2">
      <c r="A73" s="35" t="s">
        <v>113</v>
      </c>
      <c r="B73" s="36">
        <v>0</v>
      </c>
      <c r="C73" s="36">
        <v>0</v>
      </c>
      <c r="D73" s="37">
        <f t="shared" si="11"/>
        <v>0</v>
      </c>
      <c r="E73" s="36">
        <v>0</v>
      </c>
      <c r="F73" s="36">
        <v>0</v>
      </c>
      <c r="G73" s="37">
        <f t="shared" si="8"/>
        <v>0</v>
      </c>
    </row>
    <row r="74" spans="1:7" x14ac:dyDescent="0.2">
      <c r="A74" s="35" t="s">
        <v>114</v>
      </c>
      <c r="B74" s="36">
        <v>0</v>
      </c>
      <c r="C74" s="36">
        <v>0</v>
      </c>
      <c r="D74" s="37">
        <f t="shared" si="11"/>
        <v>0</v>
      </c>
      <c r="E74" s="36">
        <v>0</v>
      </c>
      <c r="F74" s="36">
        <v>0</v>
      </c>
      <c r="G74" s="37">
        <f t="shared" si="8"/>
        <v>0</v>
      </c>
    </row>
    <row r="75" spans="1:7" x14ac:dyDescent="0.2">
      <c r="A75" s="35" t="s">
        <v>115</v>
      </c>
      <c r="B75" s="36">
        <v>0</v>
      </c>
      <c r="C75" s="36">
        <v>1376421.09</v>
      </c>
      <c r="D75" s="37">
        <f t="shared" si="11"/>
        <v>1376421.09</v>
      </c>
      <c r="E75" s="36">
        <v>1376421.09</v>
      </c>
      <c r="F75" s="36">
        <v>1376421.09</v>
      </c>
      <c r="G75" s="37">
        <f t="shared" si="8"/>
        <v>0</v>
      </c>
    </row>
    <row r="76" spans="1:7" x14ac:dyDescent="0.2">
      <c r="A76" s="35" t="s">
        <v>116</v>
      </c>
      <c r="B76" s="36">
        <v>0</v>
      </c>
      <c r="C76" s="36">
        <v>0</v>
      </c>
      <c r="D76" s="37">
        <f t="shared" si="11"/>
        <v>0</v>
      </c>
      <c r="E76" s="36">
        <v>0</v>
      </c>
      <c r="F76" s="36">
        <v>0</v>
      </c>
      <c r="G76" s="37">
        <f t="shared" si="8"/>
        <v>0</v>
      </c>
    </row>
    <row r="77" spans="1:7" x14ac:dyDescent="0.2">
      <c r="A77" s="40" t="s">
        <v>117</v>
      </c>
      <c r="B77" s="41">
        <v>0</v>
      </c>
      <c r="C77" s="41">
        <v>0</v>
      </c>
      <c r="D77" s="42">
        <f t="shared" si="11"/>
        <v>0</v>
      </c>
      <c r="E77" s="41">
        <v>0</v>
      </c>
      <c r="F77" s="41">
        <v>0</v>
      </c>
      <c r="G77" s="42">
        <f t="shared" si="8"/>
        <v>0</v>
      </c>
    </row>
    <row r="78" spans="1:7" x14ac:dyDescent="0.2">
      <c r="A78" s="38"/>
      <c r="B78" s="37"/>
      <c r="C78" s="37"/>
      <c r="D78" s="37"/>
      <c r="E78" s="37"/>
      <c r="F78" s="37"/>
      <c r="G78" s="37"/>
    </row>
    <row r="79" spans="1:7" x14ac:dyDescent="0.2">
      <c r="A79" s="33" t="s">
        <v>118</v>
      </c>
      <c r="B79" s="34">
        <f>SUM(B80:B83)</f>
        <v>16000000</v>
      </c>
      <c r="C79" s="34">
        <f>SUM(C80:C83)</f>
        <v>16172510.4</v>
      </c>
      <c r="D79" s="34">
        <f>SUM(D80:D83)</f>
        <v>32172510.399999999</v>
      </c>
      <c r="E79" s="34">
        <f>SUM(E80:E83)</f>
        <v>22088587.16</v>
      </c>
      <c r="F79" s="34">
        <f>SUM(F80:F83)</f>
        <v>22088587.16</v>
      </c>
      <c r="G79" s="34">
        <f t="shared" si="8"/>
        <v>10083923.239999998</v>
      </c>
    </row>
    <row r="80" spans="1:7" x14ac:dyDescent="0.2">
      <c r="A80" s="35" t="s">
        <v>119</v>
      </c>
      <c r="B80" s="36">
        <v>16000000</v>
      </c>
      <c r="C80" s="36">
        <v>0</v>
      </c>
      <c r="D80" s="37">
        <f t="shared" ref="D80:D83" si="12">B80+C80</f>
        <v>16000000</v>
      </c>
      <c r="E80" s="36">
        <v>5916076.7599999998</v>
      </c>
      <c r="F80" s="36">
        <v>5916076.7599999998</v>
      </c>
      <c r="G80" s="37">
        <f>D80-E80</f>
        <v>10083923.24</v>
      </c>
    </row>
    <row r="81" spans="1:7" x14ac:dyDescent="0.2">
      <c r="A81" s="39" t="s">
        <v>120</v>
      </c>
      <c r="B81" s="36">
        <v>0</v>
      </c>
      <c r="C81" s="36">
        <v>0</v>
      </c>
      <c r="D81" s="37">
        <f t="shared" si="12"/>
        <v>0</v>
      </c>
      <c r="E81" s="36">
        <v>0</v>
      </c>
      <c r="F81" s="36">
        <v>0</v>
      </c>
      <c r="G81" s="37">
        <f t="shared" si="8"/>
        <v>0</v>
      </c>
    </row>
    <row r="82" spans="1:7" x14ac:dyDescent="0.2">
      <c r="A82" s="35" t="s">
        <v>121</v>
      </c>
      <c r="B82" s="36">
        <v>0</v>
      </c>
      <c r="C82" s="36">
        <v>0</v>
      </c>
      <c r="D82" s="37">
        <f t="shared" si="12"/>
        <v>0</v>
      </c>
      <c r="E82" s="36">
        <v>0</v>
      </c>
      <c r="F82" s="36">
        <v>0</v>
      </c>
      <c r="G82" s="37">
        <f t="shared" si="8"/>
        <v>0</v>
      </c>
    </row>
    <row r="83" spans="1:7" x14ac:dyDescent="0.2">
      <c r="A83" s="35" t="s">
        <v>122</v>
      </c>
      <c r="B83" s="36">
        <v>0</v>
      </c>
      <c r="C83" s="36">
        <v>16172510.4</v>
      </c>
      <c r="D83" s="37">
        <f t="shared" si="12"/>
        <v>16172510.4</v>
      </c>
      <c r="E83" s="36">
        <v>16172510.4</v>
      </c>
      <c r="F83" s="36">
        <v>16172510.4</v>
      </c>
      <c r="G83" s="37">
        <f t="shared" si="8"/>
        <v>0</v>
      </c>
    </row>
    <row r="84" spans="1:7" x14ac:dyDescent="0.2">
      <c r="A84" s="38"/>
      <c r="B84" s="37"/>
      <c r="C84" s="37"/>
      <c r="D84" s="37"/>
      <c r="E84" s="37"/>
      <c r="F84" s="37"/>
      <c r="G84" s="37"/>
    </row>
    <row r="85" spans="1:7" x14ac:dyDescent="0.2">
      <c r="A85" s="33" t="s">
        <v>86</v>
      </c>
      <c r="B85" s="34">
        <f t="shared" ref="B85:F85" si="13">B11+B48</f>
        <v>1410330210</v>
      </c>
      <c r="C85" s="34">
        <f t="shared" si="13"/>
        <v>369519304.93900001</v>
      </c>
      <c r="D85" s="34">
        <f t="shared" si="13"/>
        <v>1779849514.9390001</v>
      </c>
      <c r="E85" s="34">
        <f t="shared" si="13"/>
        <v>720774321.78000009</v>
      </c>
      <c r="F85" s="34">
        <f t="shared" si="13"/>
        <v>656286496.31000006</v>
      </c>
      <c r="G85" s="34">
        <f>G11+G48</f>
        <v>1059075193.1589999</v>
      </c>
    </row>
    <row r="86" spans="1:7" ht="13.5" thickBot="1" x14ac:dyDescent="0.25">
      <c r="A86" s="43"/>
      <c r="B86" s="44"/>
      <c r="C86" s="44"/>
      <c r="D86" s="44"/>
      <c r="E86" s="44"/>
      <c r="F86" s="44"/>
      <c r="G86" s="44"/>
    </row>
    <row r="87" spans="1:7" x14ac:dyDescent="0.2">
      <c r="A87" s="28" t="s">
        <v>187</v>
      </c>
    </row>
    <row r="88" spans="1:7" x14ac:dyDescent="0.2">
      <c r="A88" s="28" t="s">
        <v>186</v>
      </c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2" orientation="portrait" r:id="rId1"/>
  <rowBreaks count="1" manualBreakCount="1">
    <brk id="7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showGridLines="0" view="pageBreakPreview" topLeftCell="A25" zoomScale="96" zoomScaleNormal="100" zoomScaleSheetLayoutView="96" workbookViewId="0">
      <selection activeCell="I5" sqref="I5"/>
    </sheetView>
  </sheetViews>
  <sheetFormatPr baseColWidth="10" defaultColWidth="11" defaultRowHeight="12.75" x14ac:dyDescent="0.2"/>
  <cols>
    <col min="1" max="1" width="4.42578125" style="28" customWidth="1"/>
    <col min="2" max="2" width="56.42578125" style="28" customWidth="1"/>
    <col min="3" max="3" width="14" style="28" customWidth="1"/>
    <col min="4" max="4" width="13.28515625" style="28" customWidth="1"/>
    <col min="5" max="5" width="12.85546875" style="28" customWidth="1"/>
    <col min="6" max="6" width="13" style="28" customWidth="1"/>
    <col min="7" max="7" width="14.28515625" style="28" customWidth="1"/>
    <col min="8" max="8" width="13.5703125" style="28" customWidth="1"/>
    <col min="9" max="16384" width="11" style="28"/>
  </cols>
  <sheetData>
    <row r="1" spans="2:8" ht="13.5" thickBot="1" x14ac:dyDescent="0.25"/>
    <row r="2" spans="2:8" x14ac:dyDescent="0.2">
      <c r="B2" s="297" t="s">
        <v>87</v>
      </c>
      <c r="C2" s="298"/>
      <c r="D2" s="298"/>
      <c r="E2" s="298"/>
      <c r="F2" s="298"/>
      <c r="G2" s="298"/>
      <c r="H2" s="299"/>
    </row>
    <row r="3" spans="2:8" x14ac:dyDescent="0.2">
      <c r="B3" s="307" t="s">
        <v>0</v>
      </c>
      <c r="C3" s="308"/>
      <c r="D3" s="308"/>
      <c r="E3" s="308"/>
      <c r="F3" s="308"/>
      <c r="G3" s="308"/>
      <c r="H3" s="309"/>
    </row>
    <row r="4" spans="2:8" x14ac:dyDescent="0.2">
      <c r="B4" s="307" t="s">
        <v>124</v>
      </c>
      <c r="C4" s="308"/>
      <c r="D4" s="308"/>
      <c r="E4" s="308"/>
      <c r="F4" s="308"/>
      <c r="G4" s="308"/>
      <c r="H4" s="309"/>
    </row>
    <row r="5" spans="2:8" x14ac:dyDescent="0.2">
      <c r="B5" s="307" t="s">
        <v>188</v>
      </c>
      <c r="C5" s="308"/>
      <c r="D5" s="308"/>
      <c r="E5" s="308"/>
      <c r="F5" s="308"/>
      <c r="G5" s="308"/>
      <c r="H5" s="309"/>
    </row>
    <row r="6" spans="2:8" ht="13.5" thickBot="1" x14ac:dyDescent="0.25">
      <c r="B6" s="300" t="s">
        <v>2</v>
      </c>
      <c r="C6" s="301"/>
      <c r="D6" s="301"/>
      <c r="E6" s="301"/>
      <c r="F6" s="301"/>
      <c r="G6" s="301"/>
      <c r="H6" s="302"/>
    </row>
    <row r="7" spans="2:8" ht="13.5" thickBot="1" x14ac:dyDescent="0.25">
      <c r="B7" s="275" t="s">
        <v>3</v>
      </c>
      <c r="C7" s="304" t="s">
        <v>4</v>
      </c>
      <c r="D7" s="305"/>
      <c r="E7" s="305"/>
      <c r="F7" s="305"/>
      <c r="G7" s="306"/>
      <c r="H7" s="275" t="s">
        <v>5</v>
      </c>
    </row>
    <row r="8" spans="2:8" ht="26.25" thickBot="1" x14ac:dyDescent="0.25">
      <c r="B8" s="276"/>
      <c r="C8" s="29" t="s">
        <v>6</v>
      </c>
      <c r="D8" s="29" t="s">
        <v>125</v>
      </c>
      <c r="E8" s="29" t="s">
        <v>126</v>
      </c>
      <c r="F8" s="29" t="s">
        <v>9</v>
      </c>
      <c r="G8" s="29" t="s">
        <v>89</v>
      </c>
      <c r="H8" s="276"/>
    </row>
    <row r="9" spans="2:8" x14ac:dyDescent="0.2">
      <c r="B9" s="45" t="s">
        <v>127</v>
      </c>
      <c r="C9" s="46">
        <f t="shared" ref="C9:H9" si="0">SUM(C10:C11)</f>
        <v>1270011838.0000007</v>
      </c>
      <c r="D9" s="46">
        <f t="shared" si="0"/>
        <v>279028310.89900041</v>
      </c>
      <c r="E9" s="46">
        <f t="shared" si="0"/>
        <v>1549040148.8990011</v>
      </c>
      <c r="F9" s="46">
        <f t="shared" si="0"/>
        <v>635091980.29999959</v>
      </c>
      <c r="G9" s="46">
        <f t="shared" si="0"/>
        <v>570604154.83000016</v>
      </c>
      <c r="H9" s="46">
        <f t="shared" si="0"/>
        <v>913948168.59900165</v>
      </c>
    </row>
    <row r="10" spans="2:8" x14ac:dyDescent="0.2">
      <c r="B10" s="47" t="s">
        <v>128</v>
      </c>
      <c r="C10" s="48">
        <v>1226493859.8900008</v>
      </c>
      <c r="D10" s="48">
        <v>277513310.89900041</v>
      </c>
      <c r="E10" s="48">
        <f t="shared" ref="E10:E11" si="1">C10+D10</f>
        <v>1504007170.7890012</v>
      </c>
      <c r="F10" s="48">
        <v>612952422.18999958</v>
      </c>
      <c r="G10" s="48">
        <v>548464596.72000015</v>
      </c>
      <c r="H10" s="12">
        <f t="shared" ref="H10:H11" si="2">E10-F10</f>
        <v>891054748.59900165</v>
      </c>
    </row>
    <row r="11" spans="2:8" x14ac:dyDescent="0.2">
      <c r="B11" s="47" t="s">
        <v>129</v>
      </c>
      <c r="C11" s="49">
        <v>43517978.109999999</v>
      </c>
      <c r="D11" s="49">
        <v>1515000</v>
      </c>
      <c r="E11" s="48">
        <f t="shared" si="1"/>
        <v>45032978.109999999</v>
      </c>
      <c r="F11" s="49">
        <v>22139558.109999999</v>
      </c>
      <c r="G11" s="49">
        <v>22139558.109999999</v>
      </c>
      <c r="H11" s="12">
        <f t="shared" si="2"/>
        <v>22893420</v>
      </c>
    </row>
    <row r="12" spans="2:8" x14ac:dyDescent="0.2">
      <c r="B12" s="50"/>
      <c r="C12" s="49"/>
      <c r="D12" s="49"/>
      <c r="E12" s="49"/>
      <c r="F12" s="49"/>
      <c r="G12" s="49"/>
      <c r="H12" s="49"/>
    </row>
    <row r="13" spans="2:8" x14ac:dyDescent="0.2">
      <c r="B13" s="51" t="s">
        <v>130</v>
      </c>
      <c r="C13" s="52">
        <f t="shared" ref="C13:H13" si="3">SUM(C14:C15)</f>
        <v>140318372</v>
      </c>
      <c r="D13" s="52">
        <f t="shared" si="3"/>
        <v>90490994.039999992</v>
      </c>
      <c r="E13" s="52">
        <f t="shared" si="3"/>
        <v>230809366.03999999</v>
      </c>
      <c r="F13" s="52">
        <f t="shared" si="3"/>
        <v>85682341.480000004</v>
      </c>
      <c r="G13" s="52">
        <f t="shared" si="3"/>
        <v>85682341.480000004</v>
      </c>
      <c r="H13" s="52">
        <f t="shared" si="3"/>
        <v>145127024.56</v>
      </c>
    </row>
    <row r="14" spans="2:8" x14ac:dyDescent="0.2">
      <c r="B14" s="47" t="s">
        <v>128</v>
      </c>
      <c r="C14" s="48">
        <v>140318372</v>
      </c>
      <c r="D14" s="48">
        <v>90490994.039999992</v>
      </c>
      <c r="E14" s="48">
        <f>C14+D14</f>
        <v>230809366.03999999</v>
      </c>
      <c r="F14" s="48">
        <v>85682341.480000004</v>
      </c>
      <c r="G14" s="48">
        <v>85682341.480000004</v>
      </c>
      <c r="H14" s="12">
        <f>E14-F14</f>
        <v>145127024.56</v>
      </c>
    </row>
    <row r="15" spans="2:8" x14ac:dyDescent="0.2">
      <c r="B15" s="47" t="s">
        <v>129</v>
      </c>
      <c r="C15" s="48">
        <v>0</v>
      </c>
      <c r="D15" s="48">
        <v>0</v>
      </c>
      <c r="E15" s="48">
        <f>C15+D15</f>
        <v>0</v>
      </c>
      <c r="F15" s="48">
        <v>0</v>
      </c>
      <c r="G15" s="48">
        <v>0</v>
      </c>
      <c r="H15" s="12">
        <f>E15-F15</f>
        <v>0</v>
      </c>
    </row>
    <row r="16" spans="2:8" x14ac:dyDescent="0.2">
      <c r="B16" s="50"/>
      <c r="C16" s="49"/>
      <c r="D16" s="49"/>
      <c r="E16" s="49"/>
      <c r="F16" s="49"/>
      <c r="G16" s="49"/>
      <c r="H16" s="12"/>
    </row>
    <row r="17" spans="2:8" x14ac:dyDescent="0.2">
      <c r="B17" s="45" t="s">
        <v>86</v>
      </c>
      <c r="C17" s="53">
        <f t="shared" ref="C17:H17" si="4">C9+C13</f>
        <v>1410330210.0000007</v>
      </c>
      <c r="D17" s="53">
        <f t="shared" si="4"/>
        <v>369519304.93900037</v>
      </c>
      <c r="E17" s="53">
        <f t="shared" si="4"/>
        <v>1779849514.9390011</v>
      </c>
      <c r="F17" s="53">
        <f t="shared" si="4"/>
        <v>720774321.77999961</v>
      </c>
      <c r="G17" s="53">
        <f t="shared" si="4"/>
        <v>656286496.31000018</v>
      </c>
      <c r="H17" s="53">
        <f t="shared" si="4"/>
        <v>1059075193.1590016</v>
      </c>
    </row>
    <row r="18" spans="2:8" ht="13.5" thickBot="1" x14ac:dyDescent="0.25">
      <c r="B18" s="54"/>
      <c r="C18" s="55"/>
      <c r="D18" s="55"/>
      <c r="E18" s="55"/>
      <c r="F18" s="55"/>
      <c r="G18" s="55"/>
      <c r="H18" s="55"/>
    </row>
    <row r="19" spans="2:8" x14ac:dyDescent="0.2">
      <c r="B19" s="28" t="s">
        <v>187</v>
      </c>
    </row>
    <row r="20" spans="2:8" x14ac:dyDescent="0.2">
      <c r="B20" s="28" t="s">
        <v>186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view="pageBreakPreview" topLeftCell="A34" zoomScaleNormal="100" zoomScaleSheetLayoutView="100" workbookViewId="0">
      <selection activeCell="I39" sqref="I39"/>
    </sheetView>
  </sheetViews>
  <sheetFormatPr baseColWidth="10" defaultRowHeight="15" x14ac:dyDescent="0.25"/>
  <cols>
    <col min="1" max="1" width="42.85546875" customWidth="1"/>
    <col min="2" max="2" width="15.7109375" customWidth="1"/>
    <col min="3" max="3" width="15" customWidth="1"/>
    <col min="4" max="4" width="13.28515625" customWidth="1"/>
    <col min="5" max="5" width="13.7109375" customWidth="1"/>
    <col min="6" max="6" width="13.28515625" customWidth="1"/>
    <col min="7" max="7" width="14.28515625" customWidth="1"/>
  </cols>
  <sheetData>
    <row r="1" spans="1:7" x14ac:dyDescent="0.25">
      <c r="A1" s="264" t="s">
        <v>131</v>
      </c>
      <c r="B1" s="265"/>
      <c r="C1" s="265"/>
      <c r="D1" s="265"/>
      <c r="E1" s="265"/>
      <c r="F1" s="265"/>
      <c r="G1" s="288"/>
    </row>
    <row r="2" spans="1:7" x14ac:dyDescent="0.25">
      <c r="A2" s="267" t="s">
        <v>0</v>
      </c>
      <c r="B2" s="268"/>
      <c r="C2" s="268"/>
      <c r="D2" s="268"/>
      <c r="E2" s="268"/>
      <c r="F2" s="268"/>
      <c r="G2" s="289"/>
    </row>
    <row r="3" spans="1:7" x14ac:dyDescent="0.25">
      <c r="A3" s="267" t="s">
        <v>132</v>
      </c>
      <c r="B3" s="268"/>
      <c r="C3" s="268"/>
      <c r="D3" s="268"/>
      <c r="E3" s="268"/>
      <c r="F3" s="268"/>
      <c r="G3" s="289"/>
    </row>
    <row r="4" spans="1:7" x14ac:dyDescent="0.25">
      <c r="A4" s="267" t="s">
        <v>188</v>
      </c>
      <c r="B4" s="268"/>
      <c r="C4" s="268"/>
      <c r="D4" s="268"/>
      <c r="E4" s="268"/>
      <c r="F4" s="268"/>
      <c r="G4" s="289"/>
    </row>
    <row r="5" spans="1:7" ht="15.75" thickBot="1" x14ac:dyDescent="0.3">
      <c r="A5" s="270" t="s">
        <v>2</v>
      </c>
      <c r="B5" s="271"/>
      <c r="C5" s="271"/>
      <c r="D5" s="271"/>
      <c r="E5" s="271"/>
      <c r="F5" s="271"/>
      <c r="G5" s="290"/>
    </row>
    <row r="6" spans="1:7" ht="15.75" thickBot="1" x14ac:dyDescent="0.3">
      <c r="A6" s="294" t="s">
        <v>3</v>
      </c>
      <c r="B6" s="304" t="s">
        <v>4</v>
      </c>
      <c r="C6" s="305"/>
      <c r="D6" s="305"/>
      <c r="E6" s="305"/>
      <c r="F6" s="306"/>
      <c r="G6" s="275" t="s">
        <v>5</v>
      </c>
    </row>
    <row r="7" spans="1:7" ht="26.25" thickBot="1" x14ac:dyDescent="0.3">
      <c r="A7" s="296"/>
      <c r="B7" s="1" t="s">
        <v>6</v>
      </c>
      <c r="C7" s="1" t="s">
        <v>7</v>
      </c>
      <c r="D7" s="1" t="s">
        <v>8</v>
      </c>
      <c r="E7" s="1" t="s">
        <v>133</v>
      </c>
      <c r="F7" s="1" t="s">
        <v>89</v>
      </c>
      <c r="G7" s="276"/>
    </row>
    <row r="8" spans="1:7" x14ac:dyDescent="0.25">
      <c r="A8" s="56" t="s">
        <v>134</v>
      </c>
      <c r="B8" s="52">
        <f>B9+B10+B11+B14+B15+B18</f>
        <v>541395820.0600009</v>
      </c>
      <c r="C8" s="52">
        <f>C9+C10+C11+C14+C15+C18</f>
        <v>4.6566128730773926E-9</v>
      </c>
      <c r="D8" s="52">
        <f>D9+D10+D11+D14+D15+D18</f>
        <v>541395820.0600009</v>
      </c>
      <c r="E8" s="52">
        <f>E9+E10+E11+E14+E15+E18</f>
        <v>253201928.18999982</v>
      </c>
      <c r="F8" s="52">
        <f>F9+F10+F11+F14+F15+F18</f>
        <v>213132147.99999997</v>
      </c>
      <c r="G8" s="53">
        <f>D8-E8</f>
        <v>288193891.87000108</v>
      </c>
    </row>
    <row r="9" spans="1:7" x14ac:dyDescent="0.25">
      <c r="A9" s="26" t="s">
        <v>135</v>
      </c>
      <c r="B9" s="57">
        <v>321194241.450001</v>
      </c>
      <c r="C9" s="58">
        <v>6618979.1100000041</v>
      </c>
      <c r="D9" s="49">
        <f>B9+C9</f>
        <v>327813220.56000102</v>
      </c>
      <c r="E9" s="58">
        <v>160757737.00999981</v>
      </c>
      <c r="F9" s="58">
        <v>134616408.88999996</v>
      </c>
      <c r="G9" s="49">
        <f t="shared" ref="G9:G30" si="0">D9-E9</f>
        <v>167055483.5500012</v>
      </c>
    </row>
    <row r="10" spans="1:7" x14ac:dyDescent="0.25">
      <c r="A10" s="26" t="s">
        <v>136</v>
      </c>
      <c r="B10" s="57">
        <v>0</v>
      </c>
      <c r="C10" s="58">
        <v>0</v>
      </c>
      <c r="D10" s="49">
        <f t="shared" ref="D10:D12" si="1">B10+C10</f>
        <v>0</v>
      </c>
      <c r="E10" s="58">
        <v>0</v>
      </c>
      <c r="F10" s="58">
        <v>0</v>
      </c>
      <c r="G10" s="49">
        <f t="shared" si="0"/>
        <v>0</v>
      </c>
    </row>
    <row r="11" spans="1:7" x14ac:dyDescent="0.25">
      <c r="A11" s="26" t="s">
        <v>137</v>
      </c>
      <c r="B11" s="48">
        <f>SUM(B12:B13)</f>
        <v>0</v>
      </c>
      <c r="C11" s="48">
        <f>SUM(C12:C13)</f>
        <v>0</v>
      </c>
      <c r="D11" s="49">
        <f t="shared" si="1"/>
        <v>0</v>
      </c>
      <c r="E11" s="48">
        <f>SUM(E12:E13)</f>
        <v>0</v>
      </c>
      <c r="F11" s="48">
        <f>SUM(F12:F13)</f>
        <v>0</v>
      </c>
      <c r="G11" s="49">
        <f t="shared" si="0"/>
        <v>0</v>
      </c>
    </row>
    <row r="12" spans="1:7" x14ac:dyDescent="0.25">
      <c r="A12" s="59" t="s">
        <v>138</v>
      </c>
      <c r="B12" s="57">
        <v>0</v>
      </c>
      <c r="C12" s="58">
        <v>0</v>
      </c>
      <c r="D12" s="49">
        <f t="shared" si="1"/>
        <v>0</v>
      </c>
      <c r="E12" s="58">
        <v>0</v>
      </c>
      <c r="F12" s="58">
        <v>0</v>
      </c>
      <c r="G12" s="49">
        <f t="shared" si="0"/>
        <v>0</v>
      </c>
    </row>
    <row r="13" spans="1:7" x14ac:dyDescent="0.25">
      <c r="A13" s="59" t="s">
        <v>139</v>
      </c>
      <c r="B13" s="57">
        <v>0</v>
      </c>
      <c r="C13" s="58">
        <v>0</v>
      </c>
      <c r="D13" s="49">
        <f>B13+C13</f>
        <v>0</v>
      </c>
      <c r="E13" s="58">
        <v>0</v>
      </c>
      <c r="F13" s="58">
        <v>0</v>
      </c>
      <c r="G13" s="49">
        <f t="shared" si="0"/>
        <v>0</v>
      </c>
    </row>
    <row r="14" spans="1:7" x14ac:dyDescent="0.25">
      <c r="A14" s="26" t="s">
        <v>140</v>
      </c>
      <c r="B14" s="57">
        <v>218201578.60999992</v>
      </c>
      <c r="C14" s="58">
        <v>-6618979.1099999994</v>
      </c>
      <c r="D14" s="49">
        <f t="shared" ref="D14:D18" si="2">B14+C14</f>
        <v>211582599.49999994</v>
      </c>
      <c r="E14" s="58">
        <v>92176532.270000011</v>
      </c>
      <c r="F14" s="58">
        <v>78248080.200000003</v>
      </c>
      <c r="G14" s="49">
        <f t="shared" si="0"/>
        <v>119406067.22999993</v>
      </c>
    </row>
    <row r="15" spans="1:7" ht="25.5" x14ac:dyDescent="0.25">
      <c r="A15" s="26" t="s">
        <v>141</v>
      </c>
      <c r="B15" s="48">
        <f>B16+B17</f>
        <v>0</v>
      </c>
      <c r="C15" s="48">
        <f>C16+C17</f>
        <v>0</v>
      </c>
      <c r="D15" s="49">
        <f t="shared" si="2"/>
        <v>0</v>
      </c>
      <c r="E15" s="48">
        <f>E16+E17</f>
        <v>0</v>
      </c>
      <c r="F15" s="48">
        <f>F16+F17</f>
        <v>0</v>
      </c>
      <c r="G15" s="49">
        <f t="shared" si="0"/>
        <v>0</v>
      </c>
    </row>
    <row r="16" spans="1:7" x14ac:dyDescent="0.25">
      <c r="A16" s="59" t="s">
        <v>142</v>
      </c>
      <c r="B16" s="57">
        <v>0</v>
      </c>
      <c r="C16" s="58">
        <v>0</v>
      </c>
      <c r="D16" s="49">
        <f t="shared" si="2"/>
        <v>0</v>
      </c>
      <c r="E16" s="58">
        <v>0</v>
      </c>
      <c r="F16" s="58">
        <v>0</v>
      </c>
      <c r="G16" s="49">
        <f t="shared" si="0"/>
        <v>0</v>
      </c>
    </row>
    <row r="17" spans="1:7" x14ac:dyDescent="0.25">
      <c r="A17" s="59" t="s">
        <v>143</v>
      </c>
      <c r="B17" s="57">
        <v>0</v>
      </c>
      <c r="C17" s="58">
        <v>0</v>
      </c>
      <c r="D17" s="49">
        <f t="shared" si="2"/>
        <v>0</v>
      </c>
      <c r="E17" s="58">
        <v>0</v>
      </c>
      <c r="F17" s="58">
        <v>0</v>
      </c>
      <c r="G17" s="49">
        <f t="shared" si="0"/>
        <v>0</v>
      </c>
    </row>
    <row r="18" spans="1:7" x14ac:dyDescent="0.25">
      <c r="A18" s="26" t="s">
        <v>144</v>
      </c>
      <c r="B18" s="57">
        <v>2000000</v>
      </c>
      <c r="C18" s="58">
        <v>0</v>
      </c>
      <c r="D18" s="49">
        <f t="shared" si="2"/>
        <v>2000000</v>
      </c>
      <c r="E18" s="58">
        <v>267658.91000000003</v>
      </c>
      <c r="F18" s="58">
        <v>267658.91000000003</v>
      </c>
      <c r="G18" s="49">
        <f t="shared" si="0"/>
        <v>1732341.0899999999</v>
      </c>
    </row>
    <row r="19" spans="1:7" x14ac:dyDescent="0.25">
      <c r="A19" s="60"/>
      <c r="B19" s="61"/>
      <c r="C19" s="62"/>
      <c r="D19" s="62"/>
      <c r="E19" s="62"/>
      <c r="F19" s="62"/>
      <c r="G19" s="63"/>
    </row>
    <row r="20" spans="1:7" x14ac:dyDescent="0.25">
      <c r="A20" s="56" t="s">
        <v>145</v>
      </c>
      <c r="B20" s="52">
        <f>B21+B22+B23+B26+B27+B30</f>
        <v>0</v>
      </c>
      <c r="C20" s="52">
        <f>C21+C22+C23+C26+C27+C30</f>
        <v>0</v>
      </c>
      <c r="D20" s="52">
        <f>D21+D22+D23+D26+D27+D30</f>
        <v>0</v>
      </c>
      <c r="E20" s="52">
        <f>E21+E22+E23+E26+E27+E30</f>
        <v>0</v>
      </c>
      <c r="F20" s="52">
        <f>F21+F22+F23+F26+F27+F30</f>
        <v>0</v>
      </c>
      <c r="G20" s="53">
        <f t="shared" si="0"/>
        <v>0</v>
      </c>
    </row>
    <row r="21" spans="1:7" x14ac:dyDescent="0.25">
      <c r="A21" s="26" t="s">
        <v>135</v>
      </c>
      <c r="B21" s="57">
        <v>0</v>
      </c>
      <c r="C21" s="58">
        <v>0</v>
      </c>
      <c r="D21" s="49">
        <f t="shared" ref="D21:D30" si="3">B21+C21</f>
        <v>0</v>
      </c>
      <c r="E21" s="58">
        <v>0</v>
      </c>
      <c r="F21" s="58">
        <v>0</v>
      </c>
      <c r="G21" s="49">
        <f t="shared" si="0"/>
        <v>0</v>
      </c>
    </row>
    <row r="22" spans="1:7" x14ac:dyDescent="0.25">
      <c r="A22" s="26" t="s">
        <v>136</v>
      </c>
      <c r="B22" s="57">
        <v>0</v>
      </c>
      <c r="C22" s="58">
        <v>0</v>
      </c>
      <c r="D22" s="49">
        <f t="shared" si="3"/>
        <v>0</v>
      </c>
      <c r="E22" s="58">
        <v>0</v>
      </c>
      <c r="F22" s="58">
        <v>0</v>
      </c>
      <c r="G22" s="49">
        <f t="shared" si="0"/>
        <v>0</v>
      </c>
    </row>
    <row r="23" spans="1:7" x14ac:dyDescent="0.25">
      <c r="A23" s="26" t="s">
        <v>137</v>
      </c>
      <c r="B23" s="48">
        <f>SUM(B24:B25)</f>
        <v>0</v>
      </c>
      <c r="C23" s="48">
        <f>SUM(C24:C25)</f>
        <v>0</v>
      </c>
      <c r="D23" s="48">
        <f t="shared" si="3"/>
        <v>0</v>
      </c>
      <c r="E23" s="48">
        <f>SUM(E24:E25)</f>
        <v>0</v>
      </c>
      <c r="F23" s="48">
        <f>SUM(F24:F25)</f>
        <v>0</v>
      </c>
      <c r="G23" s="49">
        <f t="shared" si="0"/>
        <v>0</v>
      </c>
    </row>
    <row r="24" spans="1:7" x14ac:dyDescent="0.25">
      <c r="A24" s="59" t="s">
        <v>138</v>
      </c>
      <c r="B24" s="57">
        <v>0</v>
      </c>
      <c r="C24" s="58">
        <v>0</v>
      </c>
      <c r="D24" s="49">
        <f t="shared" si="3"/>
        <v>0</v>
      </c>
      <c r="E24" s="58">
        <v>0</v>
      </c>
      <c r="F24" s="58">
        <v>0</v>
      </c>
      <c r="G24" s="49">
        <f t="shared" si="0"/>
        <v>0</v>
      </c>
    </row>
    <row r="25" spans="1:7" x14ac:dyDescent="0.25">
      <c r="A25" s="59" t="s">
        <v>139</v>
      </c>
      <c r="B25" s="57">
        <v>0</v>
      </c>
      <c r="C25" s="58">
        <v>0</v>
      </c>
      <c r="D25" s="49">
        <f t="shared" si="3"/>
        <v>0</v>
      </c>
      <c r="E25" s="58">
        <v>0</v>
      </c>
      <c r="F25" s="58">
        <v>0</v>
      </c>
      <c r="G25" s="49">
        <f t="shared" si="0"/>
        <v>0</v>
      </c>
    </row>
    <row r="26" spans="1:7" x14ac:dyDescent="0.25">
      <c r="A26" s="26" t="s">
        <v>140</v>
      </c>
      <c r="B26" s="57"/>
      <c r="C26" s="58"/>
      <c r="D26" s="49">
        <f>B26+C26</f>
        <v>0</v>
      </c>
      <c r="E26" s="58"/>
      <c r="F26" s="58"/>
      <c r="G26" s="49">
        <f t="shared" si="0"/>
        <v>0</v>
      </c>
    </row>
    <row r="27" spans="1:7" ht="25.5" x14ac:dyDescent="0.25">
      <c r="A27" s="26" t="s">
        <v>141</v>
      </c>
      <c r="B27" s="48">
        <f>B28+B29</f>
        <v>0</v>
      </c>
      <c r="C27" s="48">
        <f>C28+C29</f>
        <v>0</v>
      </c>
      <c r="D27" s="48">
        <f>B27+C27</f>
        <v>0</v>
      </c>
      <c r="E27" s="48">
        <f>E28+E29</f>
        <v>0</v>
      </c>
      <c r="F27" s="48">
        <f>F28+F29</f>
        <v>0</v>
      </c>
      <c r="G27" s="49">
        <f t="shared" si="0"/>
        <v>0</v>
      </c>
    </row>
    <row r="28" spans="1:7" x14ac:dyDescent="0.25">
      <c r="A28" s="59" t="s">
        <v>142</v>
      </c>
      <c r="B28" s="57">
        <v>0</v>
      </c>
      <c r="C28" s="58">
        <v>0</v>
      </c>
      <c r="D28" s="49">
        <f t="shared" si="3"/>
        <v>0</v>
      </c>
      <c r="E28" s="58">
        <v>0</v>
      </c>
      <c r="F28" s="58">
        <v>0</v>
      </c>
      <c r="G28" s="49">
        <f t="shared" si="0"/>
        <v>0</v>
      </c>
    </row>
    <row r="29" spans="1:7" x14ac:dyDescent="0.25">
      <c r="A29" s="59" t="s">
        <v>143</v>
      </c>
      <c r="B29" s="57">
        <v>0</v>
      </c>
      <c r="C29" s="58">
        <v>0</v>
      </c>
      <c r="D29" s="49">
        <f t="shared" si="3"/>
        <v>0</v>
      </c>
      <c r="E29" s="58">
        <v>0</v>
      </c>
      <c r="F29" s="58">
        <v>0</v>
      </c>
      <c r="G29" s="49">
        <f t="shared" si="0"/>
        <v>0</v>
      </c>
    </row>
    <row r="30" spans="1:7" x14ac:dyDescent="0.25">
      <c r="A30" s="26" t="s">
        <v>144</v>
      </c>
      <c r="B30" s="57">
        <v>0</v>
      </c>
      <c r="C30" s="58">
        <v>0</v>
      </c>
      <c r="D30" s="49">
        <f t="shared" si="3"/>
        <v>0</v>
      </c>
      <c r="E30" s="58">
        <v>0</v>
      </c>
      <c r="F30" s="58">
        <v>0</v>
      </c>
      <c r="G30" s="49">
        <f t="shared" si="0"/>
        <v>0</v>
      </c>
    </row>
    <row r="31" spans="1:7" x14ac:dyDescent="0.25">
      <c r="A31" s="56" t="s">
        <v>146</v>
      </c>
      <c r="B31" s="52">
        <f t="shared" ref="B31:G31" si="4">B8+B20</f>
        <v>541395820.0600009</v>
      </c>
      <c r="C31" s="52">
        <f t="shared" si="4"/>
        <v>4.6566128730773926E-9</v>
      </c>
      <c r="D31" s="52">
        <f t="shared" si="4"/>
        <v>541395820.0600009</v>
      </c>
      <c r="E31" s="52">
        <f t="shared" si="4"/>
        <v>253201928.18999982</v>
      </c>
      <c r="F31" s="52">
        <f t="shared" si="4"/>
        <v>213132147.99999997</v>
      </c>
      <c r="G31" s="52">
        <f t="shared" si="4"/>
        <v>288193891.87000108</v>
      </c>
    </row>
    <row r="32" spans="1:7" ht="15.75" thickBot="1" x14ac:dyDescent="0.3">
      <c r="A32" s="64"/>
      <c r="B32" s="65"/>
      <c r="C32" s="66"/>
      <c r="D32" s="66"/>
      <c r="E32" s="66"/>
      <c r="F32" s="66"/>
      <c r="G32" s="66"/>
    </row>
    <row r="33" spans="1:7" ht="30" customHeight="1" x14ac:dyDescent="0.25">
      <c r="A33" s="310" t="s">
        <v>147</v>
      </c>
      <c r="B33" s="311"/>
      <c r="C33" s="311"/>
      <c r="D33" s="311"/>
      <c r="E33" s="311"/>
      <c r="F33" s="311"/>
      <c r="G33" s="311"/>
    </row>
  </sheetData>
  <mergeCells count="9">
    <mergeCell ref="A33:G33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F1_ESF</vt:lpstr>
      <vt:lpstr>F2_IADPOP</vt:lpstr>
      <vt:lpstr>F3_IAODF</vt:lpstr>
      <vt:lpstr>BP</vt:lpstr>
      <vt:lpstr>COG</vt:lpstr>
      <vt:lpstr>FUNCIONAL</vt:lpstr>
      <vt:lpstr>ADMINISTRATIVO</vt:lpstr>
      <vt:lpstr>LDF - SP</vt:lpstr>
      <vt:lpstr>ADMINISTRATIVO!Área_de_impresión</vt:lpstr>
      <vt:lpstr>BP!Área_de_impresión</vt:lpstr>
      <vt:lpstr>COG!Área_de_impresión</vt:lpstr>
      <vt:lpstr>'F1_ESF'!Área_de_impresión</vt:lpstr>
      <vt:lpstr>'F3_IAODF'!Área_de_impresión</vt:lpstr>
      <vt:lpstr>FUNCIONAL!Área_de_impresión</vt:lpstr>
      <vt:lpstr>'LDF - SP'!Área_de_impresión</vt:lpstr>
      <vt:lpstr>BP!Títulos_a_imprimir</vt:lpstr>
      <vt:lpstr>COG!Títulos_a_imprimir</vt:lpstr>
      <vt:lpstr>FUNCIONAL!Títulos_a_imprimir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Palacios Ugalde</dc:creator>
  <cp:lastModifiedBy>Invitado Externo</cp:lastModifiedBy>
  <cp:lastPrinted>2020-07-17T19:31:06Z</cp:lastPrinted>
  <dcterms:created xsi:type="dcterms:W3CDTF">2019-10-10T16:21:12Z</dcterms:created>
  <dcterms:modified xsi:type="dcterms:W3CDTF">2020-08-05T19:49:50Z</dcterms:modified>
</cp:coreProperties>
</file>