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.mireles\Desktop\2021\Estados Financieros Transparencia 2021\3.- Marzo 2021\Datos Abiertos\"/>
    </mc:Choice>
  </mc:AlternateContent>
  <bookViews>
    <workbookView xWindow="0" yWindow="0" windowWidth="20430" windowHeight="7590" tabRatio="876" activeTab="9"/>
  </bookViews>
  <sheets>
    <sheet name="F1_ESFD" sheetId="2" r:id="rId1"/>
    <sheet name="F2_IADPOP" sheetId="3" r:id="rId2"/>
    <sheet name="F3_IAODF" sheetId="1" r:id="rId3"/>
    <sheet name="F4_BP" sheetId="4" r:id="rId4"/>
    <sheet name="F5_EAID" sheetId="9" r:id="rId5"/>
    <sheet name="F6a_EAEPED_COG" sheetId="5" r:id="rId6"/>
    <sheet name="F6b_EAEPED_CA" sheetId="6" r:id="rId7"/>
    <sheet name="F6c_EAEPED_CF" sheetId="7" r:id="rId8"/>
    <sheet name="F6d_EAEPED_CSP" sheetId="8" r:id="rId9"/>
    <sheet name="Informe Estudio Act(Anual)" sheetId="10" r:id="rId10"/>
  </sheets>
  <definedNames>
    <definedName name="_xlnm.Print_Area" localSheetId="0">F1_ESFD!$A$1:$F$93</definedName>
    <definedName name="_xlnm.Print_Area" localSheetId="1">F2_IADPOP!$A$1:$H$50</definedName>
    <definedName name="_xlnm.Print_Area" localSheetId="2">F3_IAODF!$A$1:$K$38</definedName>
    <definedName name="_xlnm.Print_Area" localSheetId="4">F5_EAID!$A$1:$K$95</definedName>
    <definedName name="_xlnm.Print_Area" localSheetId="5">F6a_EAEPED_COG!$A$1:$G$151</definedName>
    <definedName name="_xlnm.Print_Area" localSheetId="8">F6d_EAEPED_CSP!$A$1:$G$29</definedName>
    <definedName name="_xlnm.Print_Area" localSheetId="9">'Informe Estudio Act(Anual)'!$C$1:$H$81</definedName>
    <definedName name="_xlnm.Print_Titles" localSheetId="0">F1_ESFD!$1:$5</definedName>
    <definedName name="_xlnm.Print_Titles" localSheetId="5">F6a_EAEPED_COG!$1:$3</definedName>
    <definedName name="_xlnm.Print_Titles" localSheetId="9">'Informe Estudio Act(Anual)'!$1:$3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9" l="1"/>
  <c r="H82" i="9"/>
  <c r="K81" i="9"/>
  <c r="H81" i="9"/>
  <c r="K80" i="9"/>
  <c r="H80" i="9"/>
  <c r="K75" i="9"/>
  <c r="H75" i="9"/>
  <c r="J74" i="9"/>
  <c r="I74" i="9"/>
  <c r="G74" i="9"/>
  <c r="F74" i="9"/>
  <c r="H74" i="9" s="1"/>
  <c r="K70" i="9"/>
  <c r="H70" i="9"/>
  <c r="K69" i="9"/>
  <c r="H69" i="9"/>
  <c r="K68" i="9"/>
  <c r="H68" i="9"/>
  <c r="K67" i="9"/>
  <c r="H67" i="9"/>
  <c r="K66" i="9"/>
  <c r="H66" i="9"/>
  <c r="K65" i="9"/>
  <c r="K64" i="9"/>
  <c r="H64" i="9"/>
  <c r="K63" i="9"/>
  <c r="H63" i="9"/>
  <c r="H61" i="9" s="1"/>
  <c r="K62" i="9"/>
  <c r="H62" i="9"/>
  <c r="J61" i="9"/>
  <c r="I61" i="9"/>
  <c r="G61" i="9"/>
  <c r="F61" i="9"/>
  <c r="K60" i="9"/>
  <c r="H60" i="9"/>
  <c r="K59" i="9"/>
  <c r="H59" i="9"/>
  <c r="K58" i="9"/>
  <c r="H58" i="9"/>
  <c r="K57" i="9"/>
  <c r="H57" i="9"/>
  <c r="K56" i="9"/>
  <c r="H56" i="9"/>
  <c r="K55" i="9"/>
  <c r="H55" i="9"/>
  <c r="K54" i="9"/>
  <c r="K52" i="9" s="1"/>
  <c r="H54" i="9"/>
  <c r="K53" i="9"/>
  <c r="H53" i="9"/>
  <c r="J52" i="9"/>
  <c r="I52" i="9"/>
  <c r="G52" i="9"/>
  <c r="G72" i="9" s="1"/>
  <c r="F52" i="9"/>
  <c r="J45" i="9"/>
  <c r="J43" i="9" s="1"/>
  <c r="I45" i="9"/>
  <c r="G45" i="9"/>
  <c r="H45" i="9" s="1"/>
  <c r="H43" i="9" s="1"/>
  <c r="I43" i="9"/>
  <c r="F43" i="9"/>
  <c r="K41" i="9"/>
  <c r="H41" i="9"/>
  <c r="K40" i="9"/>
  <c r="H40" i="9"/>
  <c r="K39" i="9"/>
  <c r="H39" i="9"/>
  <c r="K38" i="9"/>
  <c r="H38" i="9"/>
  <c r="K37" i="9"/>
  <c r="H37" i="9"/>
  <c r="H34" i="9" s="1"/>
  <c r="K36" i="9"/>
  <c r="H36" i="9"/>
  <c r="K35" i="9"/>
  <c r="J34" i="9"/>
  <c r="I34" i="9"/>
  <c r="G34" i="9"/>
  <c r="F34" i="9"/>
  <c r="K32" i="9"/>
  <c r="H32" i="9"/>
  <c r="K31" i="9"/>
  <c r="H31" i="9"/>
  <c r="K30" i="9"/>
  <c r="H30" i="9"/>
  <c r="K29" i="9"/>
  <c r="H29" i="9"/>
  <c r="H28" i="9"/>
  <c r="K27" i="9"/>
  <c r="H27" i="9"/>
  <c r="K26" i="9"/>
  <c r="H26" i="9"/>
  <c r="K25" i="9"/>
  <c r="K24" i="9"/>
  <c r="H24" i="9"/>
  <c r="K23" i="9"/>
  <c r="H23" i="9"/>
  <c r="K22" i="9"/>
  <c r="H22" i="9"/>
  <c r="J20" i="9"/>
  <c r="I20" i="9"/>
  <c r="I47" i="9" s="1"/>
  <c r="G20" i="9"/>
  <c r="F20" i="9"/>
  <c r="F47" i="9" s="1"/>
  <c r="H19" i="9"/>
  <c r="K18" i="9"/>
  <c r="H18" i="9"/>
  <c r="K17" i="9"/>
  <c r="H17" i="9"/>
  <c r="K16" i="9"/>
  <c r="H16" i="9"/>
  <c r="K13" i="9"/>
  <c r="H13" i="9"/>
  <c r="H20" i="9" l="1"/>
  <c r="K74" i="9"/>
  <c r="K20" i="9"/>
  <c r="K47" i="9" s="1"/>
  <c r="K61" i="9"/>
  <c r="K72" i="9" s="1"/>
  <c r="K34" i="9"/>
  <c r="G43" i="9"/>
  <c r="G47" i="9" s="1"/>
  <c r="G77" i="9" s="1"/>
  <c r="J72" i="9"/>
  <c r="H52" i="9"/>
  <c r="H72" i="9" s="1"/>
  <c r="F72" i="9"/>
  <c r="F77" i="9" s="1"/>
  <c r="I72" i="9"/>
  <c r="I77" i="9" s="1"/>
  <c r="H47" i="9"/>
  <c r="H77" i="9" s="1"/>
  <c r="J47" i="9"/>
  <c r="K45" i="9"/>
  <c r="K43" i="9" s="1"/>
  <c r="J77" i="9" l="1"/>
  <c r="K77" i="9"/>
  <c r="G5" i="8" l="1"/>
  <c r="D6" i="8"/>
  <c r="G6" i="8" s="1"/>
  <c r="B7" i="8"/>
  <c r="B4" i="8" s="1"/>
  <c r="B27" i="8" s="1"/>
  <c r="C7" i="8"/>
  <c r="C4" i="8" s="1"/>
  <c r="D7" i="8"/>
  <c r="G7" i="8" s="1"/>
  <c r="E7" i="8"/>
  <c r="F7" i="8"/>
  <c r="F4" i="8" s="1"/>
  <c r="F27" i="8" s="1"/>
  <c r="D8" i="8"/>
  <c r="G8" i="8" s="1"/>
  <c r="D9" i="8"/>
  <c r="G9" i="8"/>
  <c r="G10" i="8"/>
  <c r="B11" i="8"/>
  <c r="C11" i="8"/>
  <c r="D11" i="8"/>
  <c r="G11" i="8" s="1"/>
  <c r="E11" i="8"/>
  <c r="E4" i="8" s="1"/>
  <c r="F11" i="8"/>
  <c r="D12" i="8"/>
  <c r="G12" i="8"/>
  <c r="D13" i="8"/>
  <c r="G13" i="8"/>
  <c r="G14" i="8"/>
  <c r="B16" i="8"/>
  <c r="F16" i="8"/>
  <c r="D17" i="8"/>
  <c r="D16" i="8" s="1"/>
  <c r="G16" i="8" s="1"/>
  <c r="G17" i="8"/>
  <c r="D18" i="8"/>
  <c r="G18" i="8" s="1"/>
  <c r="B19" i="8"/>
  <c r="C19" i="8"/>
  <c r="C16" i="8" s="1"/>
  <c r="D19" i="8"/>
  <c r="G19" i="8" s="1"/>
  <c r="E19" i="8"/>
  <c r="F19" i="8"/>
  <c r="D20" i="8"/>
  <c r="G20" i="8" s="1"/>
  <c r="D21" i="8"/>
  <c r="G21" i="8"/>
  <c r="G22" i="8"/>
  <c r="B23" i="8"/>
  <c r="C23" i="8"/>
  <c r="D23" i="8"/>
  <c r="G23" i="8" s="1"/>
  <c r="E23" i="8"/>
  <c r="E16" i="8" s="1"/>
  <c r="F23" i="8"/>
  <c r="D24" i="8"/>
  <c r="G24" i="8"/>
  <c r="D25" i="8"/>
  <c r="G25" i="8"/>
  <c r="D26" i="8"/>
  <c r="G26" i="8"/>
  <c r="E27" i="8" l="1"/>
  <c r="C27" i="8"/>
  <c r="D4" i="8"/>
  <c r="G4" i="5"/>
  <c r="G4" i="8" l="1"/>
  <c r="G27" i="8" s="1"/>
  <c r="D27" i="8"/>
  <c r="I21" i="1" l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J16" i="1"/>
  <c r="K16" i="1" s="1"/>
  <c r="I15" i="1"/>
  <c r="J15" i="1" s="1"/>
  <c r="K15" i="1" s="1"/>
  <c r="J14" i="1"/>
  <c r="K14" i="1" s="1"/>
  <c r="J13" i="1"/>
  <c r="K13" i="1" s="1"/>
  <c r="J12" i="1"/>
  <c r="J11" i="1" l="1"/>
  <c r="J22" i="1" s="1"/>
  <c r="I11" i="1"/>
  <c r="I22" i="1" s="1"/>
  <c r="K12" i="1"/>
  <c r="K11" i="1" l="1"/>
  <c r="K22" i="1" s="1"/>
</calcChain>
</file>

<file path=xl/sharedStrings.xml><?xml version="1.0" encoding="utf-8"?>
<sst xmlns="http://schemas.openxmlformats.org/spreadsheetml/2006/main" count="912" uniqueCount="520">
  <si>
    <t>MUNICIPIO DE CORREGIDORA, QUERÉTARO</t>
  </si>
  <si>
    <t>Informe Analítico de Obligaciones Diferentes de Financiamientos - LDF</t>
  </si>
  <si>
    <t xml:space="preserve">Del 01 de enero al 31 de marzo del 2021 </t>
  </si>
  <si>
    <t>(PESOS)</t>
  </si>
  <si>
    <t xml:space="preserve">Denominación de las Obligaciones Diferentes de Financiamento 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</si>
  <si>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</si>
  <si>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</si>
  <si>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</si>
  <si>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</si>
  <si>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</si>
  <si>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</si>
  <si>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pagado de la inversión al 31 de Marzo del 2021</t>
  </si>
  <si>
    <t>Monto promedio mensual del pago de la contraprestación correspondiente al pago de inversión</t>
  </si>
  <si>
    <t>Saldo  de la inversión al 31 de Marzo del 2021 (m = g - l)</t>
  </si>
  <si>
    <t xml:space="preserve">  A. Asociaciones Público Privadas (APP's) (A=a+b+c+d)</t>
  </si>
  <si>
    <t xml:space="preserve"> </t>
  </si>
  <si>
    <t xml:space="preserve">          0</t>
  </si>
  <si>
    <t xml:space="preserve">    a) APP 1</t>
  </si>
  <si>
    <t xml:space="preserve">    b) APP 2</t>
  </si>
  <si>
    <t xml:space="preserve">    c) APP 3</t>
  </si>
  <si>
    <t xml:space="preserve">    d) APP XX</t>
  </si>
  <si>
    <t xml:space="preserve">  B. Otros Instrumentos (B=a+b+c+d)</t>
  </si>
  <si>
    <t xml:space="preserve">    a) Lumo Financiero del Centro, S.A.  De C.V. SOFORM, E.N.R.</t>
  </si>
  <si>
    <t>26/11/2018</t>
  </si>
  <si>
    <t>30/09/2021</t>
  </si>
  <si>
    <t xml:space="preserve">    b) Lumo Financiero del Centro, S.A.  De C.V. SOFORM, E.N.R.</t>
  </si>
  <si>
    <t>31/05/2019</t>
  </si>
  <si>
    <t xml:space="preserve">    c) Lumo Financiero del Centro, S.A.  De C.V. SOFORM, E.N.R.</t>
  </si>
  <si>
    <t>21/06/2019</t>
  </si>
  <si>
    <t>01/07/2019</t>
  </si>
  <si>
    <t xml:space="preserve">    d) Sulo México, S. A. DE C. V.</t>
  </si>
  <si>
    <t>28/01/2016</t>
  </si>
  <si>
    <t>27/01/2031</t>
  </si>
  <si>
    <t xml:space="preserve">    e) Corporación MOMA</t>
  </si>
  <si>
    <t>05/06/2007</t>
  </si>
  <si>
    <t>06/06/2022</t>
  </si>
  <si>
    <t xml:space="preserve">    f) Citelum México, S.A. de C.V.</t>
  </si>
  <si>
    <t>19/05/2016</t>
  </si>
  <si>
    <t>01/06/2016</t>
  </si>
  <si>
    <t>31/05/2022</t>
  </si>
  <si>
    <t xml:space="preserve">    g) Citelum México, S.A. de C.V.</t>
  </si>
  <si>
    <t>01/12/2019</t>
  </si>
  <si>
    <t>30/09/2019</t>
  </si>
  <si>
    <t xml:space="preserve">    h) TDFA S.A. de C.V.</t>
  </si>
  <si>
    <t>28/01/2031</t>
  </si>
  <si>
    <t xml:space="preserve">    i) Arriaga Resendiz Raul Agapito</t>
  </si>
  <si>
    <t>01/03/2019</t>
  </si>
  <si>
    <t xml:space="preserve">    j) TDFA, S.A. de C.V.</t>
  </si>
  <si>
    <t>04/10/2018</t>
  </si>
  <si>
    <t>04/10/2020</t>
  </si>
  <si>
    <t xml:space="preserve">  C. Total de Obligaciones Diferentes de Financiamiento (C=A+B)</t>
  </si>
  <si>
    <t>Respecto al inciso H), se menciona que el cálculo correspondiente a la columna, Monto promedio mensual del pago de la contraprestación correspondiente al pago de inversión y a la columna Monto pagado de la inversión al 31 de Diceimbre del 2020 del 2020 se actualiza el importe al 31 de diciembre del 2020.</t>
  </si>
  <si>
    <t>Bajo protesta de decir verdad declaramos que los Estados Financieros y sus Notas son razonablemente correctos y responsabilidad del emisor</t>
  </si>
  <si>
    <t xml:space="preserve">MUNICIPIO DE CORREGIDORA, QUERÉTARO </t>
  </si>
  <si>
    <t>Estado de Situación Financiera Detallado - LDF</t>
  </si>
  <si>
    <t>Concepto</t>
  </si>
  <si>
    <t>31 de marzo de 
2021</t>
  </si>
  <si>
    <t>31 de diciembre de 2020</t>
  </si>
  <si>
    <t xml:space="preserve">Concepto </t>
  </si>
  <si>
    <t xml:space="preserve">  ACTIVO</t>
  </si>
  <si>
    <t xml:space="preserve">  PASIVO</t>
  </si>
  <si>
    <t xml:space="preserve">    Activo Circulante</t>
  </si>
  <si>
    <t xml:space="preserve">    Pasivo Circulante</t>
  </si>
  <si>
    <t xml:space="preserve">      a. Efectivo y Equivalentes (a=a1+a2+a3+a4+a5+a6+a7)</t>
  </si>
  <si>
    <t xml:space="preserve">      a. Cuentas por Pagar a Corto Plazo (a=a1+a2+a3+a4+a5+a6+a7+a8+a9)</t>
  </si>
  <si>
    <t xml:space="preserve">        a1) Efectivo</t>
  </si>
  <si>
    <t xml:space="preserve">        a1) Servicios Personales por Pagar a Corto Plazo</t>
  </si>
  <si>
    <t xml:space="preserve">        a2) Bancos/Tesorería</t>
  </si>
  <si>
    <t xml:space="preserve">        a2) Proveedores por Pagar a Corto Plazo</t>
  </si>
  <si>
    <t xml:space="preserve">        a3) Bancos/Dependencias y Otros</t>
  </si>
  <si>
    <t xml:space="preserve">        a3) Contratistas por Obras Públicas por Pagar a Corto Plazo</t>
  </si>
  <si>
    <t xml:space="preserve">        a4) Inversiones Temporales (Hasta 3 meses)</t>
  </si>
  <si>
    <t xml:space="preserve">        a4) Participaciones y Aportaciones por Pagar a Corto Plazo</t>
  </si>
  <si>
    <t xml:space="preserve">        a5) Fondos con Afectación Específica</t>
  </si>
  <si>
    <t xml:space="preserve">        a5) Transferencias Otorgadas por Pagar a Corto Plazo</t>
  </si>
  <si>
    <t xml:space="preserve">        a6) Depósitos de Fondos de Terceros en Garantía y/o Administración</t>
  </si>
  <si>
    <t xml:space="preserve">        a6) Intereses, Comisiones y Otros Gastos de la Deuda Pública por Pagar a Corto Plazo</t>
  </si>
  <si>
    <t xml:space="preserve">        a7) Otros Efectivos y Equivalentes</t>
  </si>
  <si>
    <t xml:space="preserve">        a7) Retenciones y Contribuciones por Pagar a Corto Plazo</t>
  </si>
  <si>
    <t xml:space="preserve">      b. Derechos a Recibir Efectivo o Equivalentes (b=b1+b2+b3+b4+b5+b6+b7)</t>
  </si>
  <si>
    <t xml:space="preserve">        a8) Devoluciones de la Ley de Ingresos por Pagar a Corto Plazo</t>
  </si>
  <si>
    <t xml:space="preserve">        b1) Inversiones Financieras de Corto Plazo</t>
  </si>
  <si>
    <t xml:space="preserve">        a9) Otras Cuentas por Pagar a Corto Plazo</t>
  </si>
  <si>
    <t xml:space="preserve">        b2) Cuentas por Cobrar a Corto Plazo</t>
  </si>
  <si>
    <t xml:space="preserve">      b. Documentos por Pagar a Corto Plazo (b=b1+b2+b3)</t>
  </si>
  <si>
    <t xml:space="preserve">        b3) Deudores Diversos por Cobrar a Corto Plazo</t>
  </si>
  <si>
    <t xml:space="preserve">        b1) Documentos Comerciales por Pagar a Corto Plazo</t>
  </si>
  <si>
    <t xml:space="preserve">        b4) Ingresos por Recuperar a Corto Plazo</t>
  </si>
  <si>
    <t xml:space="preserve">        b2) Documentos con Contratistas por Obras Públicas por Pagar a Corto Plazo</t>
  </si>
  <si>
    <t xml:space="preserve">        b5) Deudores por Anticipos de la Tesorería a Corto Plazo</t>
  </si>
  <si>
    <t xml:space="preserve">        b3) Otros Documentos por Pagar a Corto Plazo</t>
  </si>
  <si>
    <t xml:space="preserve">        b6) Préstamos Otorgados a Corto Plazo</t>
  </si>
  <si>
    <t xml:space="preserve">      c. Porción a Corto Plazo de la Deuda Pública a Largo Plazo (c=c1+c2)</t>
  </si>
  <si>
    <t xml:space="preserve">        b7) Otros Derechos a Recibir Efectivo o Equivalentes a Corto Plazo</t>
  </si>
  <si>
    <t xml:space="preserve">        c1) Porción a Corto Plazo de la Deuda Pública</t>
  </si>
  <si>
    <t xml:space="preserve">      c. Derechos a Recibir Bienes o Servicios (c=c1+c2+c3+c4+c5)</t>
  </si>
  <si>
    <t xml:space="preserve">        c2) Porción a Corto Plazo de Arrendamiento Financiero</t>
  </si>
  <si>
    <t xml:space="preserve">        c1) Anticipo a Proveedores por Adquisición de Bienes y Prestación de Servicios a Corto Plazo</t>
  </si>
  <si>
    <t xml:space="preserve">      d. Títulos y Valores a Corto Plazo</t>
  </si>
  <si>
    <t xml:space="preserve">        c2) Anticipo a Proveedores por Adquisición de Bienes Inmuebles y Muebles a Corto Plazo</t>
  </si>
  <si>
    <t xml:space="preserve">      e. Pasivos Diferidos a Corto Plazo (e=e1+e2+e3)</t>
  </si>
  <si>
    <t xml:space="preserve">        c3) Anticipo a Proveedores por Adquisición de Bienes Intangibles a Corto Plazo</t>
  </si>
  <si>
    <t xml:space="preserve">        e1) Ingresos Cobrados por Adelantado a Corto Plazo</t>
  </si>
  <si>
    <t xml:space="preserve">        c4) Anticipo a Contratistas por Obras Públicas a Corto Plazo</t>
  </si>
  <si>
    <t xml:space="preserve">        e2) Intereses Cobrados por Adelantado a Corto Plazo</t>
  </si>
  <si>
    <t xml:space="preserve">        c5) Otros Derechos a Recibir Bienes o Servicios a Corto Plazo</t>
  </si>
  <si>
    <t xml:space="preserve">        e3) Otros Pasivos Diferidos a Corto Plazo</t>
  </si>
  <si>
    <t xml:space="preserve">      d. Inventarios (d=d1+d2+d3+d4+d5)</t>
  </si>
  <si>
    <t xml:space="preserve">      f. Fondos y Bienes de Terceros en Garantía y/o Administración a Corto Plazo (f=f1+f2+f3+f4+f5+f6)</t>
  </si>
  <si>
    <t xml:space="preserve">        d1) Inventario de Mercancías para Venta</t>
  </si>
  <si>
    <t xml:space="preserve">        f1) Fondos en Garantía a Corto Plazo</t>
  </si>
  <si>
    <t xml:space="preserve">        d2) Inventario de Mercancías Terminadas</t>
  </si>
  <si>
    <t xml:space="preserve">        f2) Fondos en Administración a Corto Plazo</t>
  </si>
  <si>
    <t xml:space="preserve">        d3) Inventario de Mercancías en Proceso de Elaboración</t>
  </si>
  <si>
    <t xml:space="preserve">        f3) Fondos Contingentes a Corto Plazo</t>
  </si>
  <si>
    <t xml:space="preserve">        d4) Inventario de Materias Primas, Materiales y Suministros para Producción</t>
  </si>
  <si>
    <t xml:space="preserve">        f4) Fondos de Fideicomisos, Mandatos y Contratos Análogos a Corto Plazo</t>
  </si>
  <si>
    <t xml:space="preserve">        d5) Bienes en Tránsito</t>
  </si>
  <si>
    <t xml:space="preserve">        f5) Otros Fondos de Terceros en Garantía y/o Administración a Corto Plazo</t>
  </si>
  <si>
    <t xml:space="preserve">      e. Almacenes</t>
  </si>
  <si>
    <t xml:space="preserve">        f6) Valores y Bienes en Garantía a Corto Plazo</t>
  </si>
  <si>
    <t xml:space="preserve">      f. Estimación por Pérdida o Deterioro de Activos Circulantes (f=f1+f2)</t>
  </si>
  <si>
    <t xml:space="preserve">      g. Provisiones a Corto Plazo (g=g1+g2+g3)</t>
  </si>
  <si>
    <t xml:space="preserve">        f1) Estimaciones para Cuentas Incobrables por Derechos a Recibir Efectivo o Equivalentes</t>
  </si>
  <si>
    <t xml:space="preserve">        g1) Provisión para Demandas y Juicios a Corto Plazo</t>
  </si>
  <si>
    <t xml:space="preserve">        f2) Estimación por Deterioro de Inventarios</t>
  </si>
  <si>
    <t xml:space="preserve">        g2) Provisión para Contingencias a Corto Plazo</t>
  </si>
  <si>
    <t xml:space="preserve">      g. Otros Activos Circulantes (g=g1+g2+g3+g4)</t>
  </si>
  <si>
    <t xml:space="preserve">        g3) Otras Provisiones a Corto Plazo</t>
  </si>
  <si>
    <t xml:space="preserve">        g1) Valores en Garantía</t>
  </si>
  <si>
    <t xml:space="preserve">      h. Otros Pasivos a Corto Plazo (h=h1+h2+h3)</t>
  </si>
  <si>
    <t xml:space="preserve">        g2) Bienes en Garantía (excluye depósitos de fondos)</t>
  </si>
  <si>
    <t xml:space="preserve">        h1) Ingresos por Clasificar</t>
  </si>
  <si>
    <t xml:space="preserve">        g3) Bienes Derivados de Embargos, Decomisos, Aseguramientos y Dación en Pago</t>
  </si>
  <si>
    <t xml:space="preserve">        h2) Recaudación por Participar</t>
  </si>
  <si>
    <t xml:space="preserve">        g4) Adquisición con Fondos de Terceros</t>
  </si>
  <si>
    <t xml:space="preserve">        h3) Otros Pasivos Circulantes</t>
  </si>
  <si>
    <t xml:space="preserve">      IA. Total de Activos Circulantes (IA = a + b + c + d + e + f + g)</t>
  </si>
  <si>
    <t xml:space="preserve">      IIA. Total de Pasivos Circulantes (IIA = a + b + c + d + e + f + g + h)</t>
  </si>
  <si>
    <t xml:space="preserve">    Activo No Circulante</t>
  </si>
  <si>
    <t xml:space="preserve">    Pasivo No Circulante</t>
  </si>
  <si>
    <t xml:space="preserve">      a. Inversiones Financieras a Largo Plazo</t>
  </si>
  <si>
    <t xml:space="preserve">      a. Cuentas por Pagar a Largo Plazo</t>
  </si>
  <si>
    <t xml:space="preserve">      b. Derechos a Recibir Efectivo o Equivalentes a Largo Plazo</t>
  </si>
  <si>
    <t xml:space="preserve">      b. Documentos por Pagar a Largo Plazo</t>
  </si>
  <si>
    <t xml:space="preserve">      c. Bienes Inmuebles, Infraestructura y Construcciones en Proceso</t>
  </si>
  <si>
    <t xml:space="preserve">      c. Deuda Pública a Largo Plazo</t>
  </si>
  <si>
    <t xml:space="preserve">      d. Bienes Muebles</t>
  </si>
  <si>
    <t xml:space="preserve">      d. Pasivos Diferidos a Largo Plazo</t>
  </si>
  <si>
    <t xml:space="preserve">      e. Activos Intangibles</t>
  </si>
  <si>
    <t xml:space="preserve">      e. Fondos y Bienes de Terceros en Garantía y/o en Administración a Largo Plazo</t>
  </si>
  <si>
    <t xml:space="preserve">      f. Depreciación, Deterioro y Amortización Acumulada de Bienes</t>
  </si>
  <si>
    <t xml:space="preserve">      f. Provisiones a Largo Plazo</t>
  </si>
  <si>
    <t xml:space="preserve">      g. Activos Diferidos</t>
  </si>
  <si>
    <t xml:space="preserve">      IIB. Total de Pasivos No Circulantes (IIB = a + b + c + d + e + f)</t>
  </si>
  <si>
    <t xml:space="preserve">      h. Estimación por Pérdida o Deterioro de Activos no Circulantes</t>
  </si>
  <si>
    <t xml:space="preserve">    II. Total del Pasivo (II = IIA + IIB)</t>
  </si>
  <si>
    <t xml:space="preserve">      i. Otros Activos no Circulantes</t>
  </si>
  <si>
    <t xml:space="preserve">  HACIENDA PÚBLICA/PATRIMONIO</t>
  </si>
  <si>
    <t xml:space="preserve">      IB. Total de Activos No Circulantes (IB = a + b + c + d + e + f + g + h + i)</t>
  </si>
  <si>
    <t xml:space="preserve">    IIIA. Hacienda Pública/Patrimonio Contribuido (IIIA = a + b + c)</t>
  </si>
  <si>
    <t xml:space="preserve">    I. Total del Activo (I = IA + IB)</t>
  </si>
  <si>
    <t xml:space="preserve">      a. Aportaciones</t>
  </si>
  <si>
    <t xml:space="preserve">      b. Donaciones de Capital</t>
  </si>
  <si>
    <t xml:space="preserve">      c. Actualización de la Hacienda Pública/Patrimonio</t>
  </si>
  <si>
    <t xml:space="preserve">    IIIB. Hacienda Pública/Patrimonio Generado (IIIB = a + b + c + d + e)</t>
  </si>
  <si>
    <t xml:space="preserve">      a. Resultados del Ejercicio (Ahorro/ Desahorro)</t>
  </si>
  <si>
    <t xml:space="preserve">      b. Resultados de Ejercicios Anteriores</t>
  </si>
  <si>
    <t xml:space="preserve">      c. Revalúos</t>
  </si>
  <si>
    <t xml:space="preserve">      d. Reservas</t>
  </si>
  <si>
    <t xml:space="preserve">      e. Rectificaciones de Resultados de Ejercicios Anteriores</t>
  </si>
  <si>
    <t xml:space="preserve">    IIIC. Exceso o Insuficiencia en la Actualización de la Hacienda Pública/Patrimonio (IIIC=a+b)</t>
  </si>
  <si>
    <t xml:space="preserve">      a. Resultado por Posición Monetaria</t>
  </si>
  <si>
    <t xml:space="preserve">      b. Resultado por Tenencia de Activos no Monetarios</t>
  </si>
  <si>
    <t xml:space="preserve">    III. Total Hacienda Pública/Patrimonio (III = IIIA + IIIB + IIIC)</t>
  </si>
  <si>
    <t xml:space="preserve">  IV. Total del Pasivo y Hacienda Pública/Patrimonio (IV = II + III)</t>
  </si>
  <si>
    <t>Informe Analítico de la Deuda Pública y Otros Pasivos - LDF</t>
  </si>
  <si>
    <t>Del 01 de enero al 31 de marzo de 2021</t>
  </si>
  <si>
    <t xml:space="preserve">Denominación de la Deuda Pública y Otros Pasivos </t>
  </si>
  <si>
    <t>Saldo 31 de diciembre de 2020</t>
  </si>
  <si>
    <t>Disposiciones del periodo</t>
  </si>
  <si>
    <t>Amortizaciones del Periodo</t>
  </si>
  <si>
    <t>Revaluaciones, Reclasificaciones y Otros Ajustes</t>
  </si>
  <si>
    <t>Saldo Final del Periodo h=d+e-f+g</t>
  </si>
  <si>
    <t>Pago de Intereses del Periodo</t>
  </si>
  <si>
    <t>Pago de Comisiones y demás costos asociados durante el Periodo</t>
  </si>
  <si>
    <t xml:space="preserve">  1. Deuda Pública (1=A+B)</t>
  </si>
  <si>
    <t xml:space="preserve">    A. Corto Plazo (A=a1+a2+a3)</t>
  </si>
  <si>
    <t xml:space="preserve">      a1) Instituciones de Crédito</t>
  </si>
  <si>
    <t xml:space="preserve">      a2) Títulos y Valores</t>
  </si>
  <si>
    <t xml:space="preserve">      a3) Arrendamientos Financieros</t>
  </si>
  <si>
    <t xml:space="preserve">    B. Largo Plazo (B=b1+b2+b3)</t>
  </si>
  <si>
    <t xml:space="preserve">      b1) Instituciones de Crédito</t>
  </si>
  <si>
    <t xml:space="preserve">      b2) Títulos y Valores</t>
  </si>
  <si>
    <t xml:space="preserve">      b3) Arrendamientos Financieros</t>
  </si>
  <si>
    <t xml:space="preserve">  2. Otros Pasivos</t>
  </si>
  <si>
    <t xml:space="preserve">  3. Total de la Deuda Pública y Otros Pasivos (3=1+2)</t>
  </si>
  <si>
    <t xml:space="preserve">  4. Deuda Contingente 1 (informativo)</t>
  </si>
  <si>
    <t xml:space="preserve">    A. Deuda Contingente 1</t>
  </si>
  <si>
    <t xml:space="preserve">    B. Deuda Contingente 2</t>
  </si>
  <si>
    <t xml:space="preserve">    C. Deuda Contingente XX</t>
  </si>
  <si>
    <t xml:space="preserve">  5. Valor de Instrumentos Bono Cupón Cero 2 (Informativo)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</si>
  <si>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</si>
  <si>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</si>
  <si>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</si>
  <si>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</si>
  <si>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</si>
  <si>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</si>
  <si>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</si>
  <si>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</si>
  <si>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</si>
  <si>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6. Obligaciones a Corto Plazo (Informativo)</t>
  </si>
  <si>
    <t xml:space="preserve">    A.</t>
  </si>
  <si>
    <t xml:space="preserve">        144</t>
  </si>
  <si>
    <t>TIIE+1</t>
  </si>
  <si>
    <t xml:space="preserve">          8</t>
  </si>
  <si>
    <t xml:space="preserve">    B. Crédito 2</t>
  </si>
  <si>
    <t xml:space="preserve">    C. Crédito XX</t>
  </si>
  <si>
    <t>Bajo protesta de decir verdad declaramos que los Estados Financieros y sus notas, son razonablemente correctos y son responsabilidad del emisor</t>
  </si>
  <si>
    <t>VIII. Balance Presupuestario de Recursos Etiquetados sin Financiamiento Neto (VIII = VII - A3.2)</t>
  </si>
  <si>
    <t>VII. Balance Presupuestario de Recursos Etiquetados (VII = A2 + A3.2 -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</si>
  <si>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</si>
  <si>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</si>
  <si>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</si>
  <si>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</si>
  <si>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+ G2)</t>
  </si>
  <si>
    <t>A2. Transferencias Federales Etiquetadas</t>
  </si>
  <si>
    <t>Recaudado/ Pagado</t>
  </si>
  <si>
    <t>Devengado</t>
  </si>
  <si>
    <t>Estimado/ Aprobado (d)</t>
  </si>
  <si>
    <t>Concepto (c)</t>
  </si>
  <si>
    <t>VI. Balance Presupuestario de Recursos Disponibles sin Financiamiento Neto (VI = V-A3.1)</t>
  </si>
  <si>
    <t>V. Balance Presupuestario de Recursos Disponibles (V = A1 + A3.1-B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</si>
  <si>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</si>
  <si>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</si>
  <si>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</si>
  <si>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</si>
  <si>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F1 - G1)</t>
  </si>
  <si>
    <t>A1. Ingresos de Libre Disposición</t>
  </si>
  <si>
    <t>A3. Financiamiento Neto (A3 = F -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</si>
  <si>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</si>
  <si>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</si>
  <si>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</si>
  <si>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</si>
  <si>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</si>
  <si>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</si>
  <si>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</si>
  <si>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</si>
  <si>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 Neto y sin Remanentes del Ejercicio Anterior (III= II - C)</t>
  </si>
  <si>
    <t>II. Balance Presupuestario sin Financiamiento Neto (II = I - A3)</t>
  </si>
  <si>
    <t>I. Balance Presupuestario (I = A - B + C)</t>
  </si>
  <si>
    <t>C. Remanentes del Ejercicio Anterior ( C = C1 + C2 )</t>
  </si>
  <si>
    <t>B. Egresos Presupuestarios1 (B = B1+B2)</t>
  </si>
  <si>
    <t>A3. Financiamiento Neto</t>
  </si>
  <si>
    <t>A. Ingresos Totales (A = A1+A2+A3)</t>
  </si>
  <si>
    <t>MUNICIPIO DE CORREGIDORA, QUERÉTARO
BALANCE PRESUPUESTARIO - LDF
DEL 01 DE ENERO AL 31 DE MARZO DE 2021
(PESOS)</t>
  </si>
  <si>
    <r>
      <rPr>
        <sz val="8"/>
        <rFont val="Arial"/>
        <family val="2"/>
      </rPr>
      <t>*Columna 3: Ampliaciones/Reducciones y Aumentos/Disminuciones
Bajo protesta de decir verdad declaramos que los Estados Financieros y sus notas, son razonablemente correctos y son responsabilidad del emisor.</t>
    </r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</si>
  <si>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</si>
  <si>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</si>
  <si>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</si>
  <si>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</si>
  <si>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</si>
  <si>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</si>
  <si>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</si>
  <si>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</si>
  <si>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</si>
  <si>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</si>
  <si>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</si>
  <si>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</si>
  <si>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</si>
  <si>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</si>
  <si>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</si>
  <si>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</si>
  <si>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</si>
  <si>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</si>
  <si>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</si>
  <si>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</si>
  <si>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</si>
  <si>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</si>
  <si>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</si>
  <si>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</si>
  <si>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</si>
  <si>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</si>
  <si>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</si>
  <si>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</si>
  <si>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</si>
  <si>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</si>
  <si>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</si>
  <si>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</si>
  <si>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</si>
  <si>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</si>
  <si>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</si>
  <si>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</si>
  <si>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</si>
  <si>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</si>
  <si>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</si>
  <si>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</si>
  <si>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</si>
  <si>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</si>
  <si>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</si>
  <si>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</si>
  <si>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</si>
  <si>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</si>
  <si>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</si>
  <si>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</si>
  <si>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</si>
  <si>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</si>
  <si>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</si>
  <si>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</si>
  <si>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</si>
  <si>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</si>
  <si>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</si>
  <si>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</si>
  <si>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</si>
  <si>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</si>
  <si>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</si>
  <si>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</si>
  <si>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</si>
  <si>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</si>
  <si>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</si>
  <si>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</si>
  <si>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</si>
  <si>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</si>
  <si>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</si>
  <si>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</si>
  <si>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</si>
  <si>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</si>
  <si>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</si>
  <si>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</si>
  <si>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</si>
  <si>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</si>
  <si>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</si>
  <si>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Modificado</t>
  </si>
  <si>
    <t>Ampliaciones/ (Reducciones)</t>
  </si>
  <si>
    <t>Subejercicio</t>
  </si>
  <si>
    <t>Egresos</t>
  </si>
  <si>
    <t>MUNICIPIO DE CORREGIDORA, QUERÉTARO
ESTADO ANALÍTICO DEL EJERCICIO DEL PRESUPUESTO DE EGRESOS DETALLADO - LDF
CLASIFICACIÓN POR OBJETO DEL GASTO (CAPÍTULO Y CONCEPTO)
DEL 01 DE ENERO AL 31 DE MARZO DE 2021
(PESOS)</t>
  </si>
  <si>
    <t>C. Entidades Paraestatales y Fideicomisos No Empresariales y No Financieros</t>
  </si>
  <si>
    <t>B. Organo ejecutivo Municipal (Ayuntamiento)</t>
  </si>
  <si>
    <t>A. Gobierno Municipal</t>
  </si>
  <si>
    <t>II. Gasto Etiquetado (II=A+B+C+D+E+F+G+H)</t>
  </si>
  <si>
    <t>I. Gasto No Etiquetado (I=A+B+C+D+E+F+G+H)</t>
  </si>
  <si>
    <t>MUNICIPIO DE CORREGIDORA, QUERÉTARO
ESTADO ANALÍTICO DEL EJERCICIO DEL PRESUPUESTO DE EGRESOS DETALLADO - LDF
CLASIFICACIÓN ADMINISTRATIVA
DEL 01 DE ENERO AL 31 DE MARZO DE 2021
(PESOS)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</si>
  <si>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</si>
  <si>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</si>
  <si>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</si>
  <si>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</si>
  <si>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</si>
  <si>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</si>
  <si>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</si>
  <si>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</si>
  <si>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</si>
  <si>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</si>
  <si>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</si>
  <si>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</si>
  <si>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</si>
  <si>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</si>
  <si>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</si>
  <si>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</si>
  <si>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</si>
  <si>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</si>
  <si>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</si>
  <si>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</si>
  <si>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</si>
  <si>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</si>
  <si>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</si>
  <si>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</si>
  <si>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</si>
  <si>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</si>
  <si>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</si>
  <si>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</si>
  <si>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</si>
  <si>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</si>
  <si>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</si>
  <si>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</si>
  <si>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</si>
  <si>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</si>
  <si>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MUNICIPIO DE CORREGIDORA, QUERÉTARO
ESTADO ANALÍTICO DEL EJERCICIO DEL PRESUPUESTO DE EGRESOS DETALLADO - LDF
CLASIFICACIÓN FUNCIONAL
DEL 01 DE ENERO AL 31 DE MARZO DE 2021
(PESOS)</t>
  </si>
  <si>
    <t xml:space="preserve">*Columna 3: Ampliaciones/Reducciones y Aumentos/Disminuciones
Bajo protesta de decir la verdad declaro que los Estados Financieros y sus Notas, son razonablemente correctos y responsabilidad del emisor 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</si>
  <si>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</si>
  <si>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</si>
  <si>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</si>
  <si>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</si>
  <si>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</si>
  <si>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</si>
  <si>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</si>
  <si>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</si>
  <si>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</si>
  <si>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</si>
  <si>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</si>
  <si>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</si>
  <si>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</si>
  <si>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MUNICIPIO DE CORREGIDORA, QUERÉTARO
ESTADO ANALÍTICO DEL EJERCICIO DEL PRESUPUESTO DE EGRESOS DETALLADO - LDF
CLASIFICACIÓN DE SERVICIOS PERSONALES POR CATEGORÍA
DEL 01 DE ENERO AL 31 DE MARZO DE 2021
(PESOS)</t>
  </si>
  <si>
    <t>MUNICIPIO DE CORREGIDORA, QUERETARO</t>
  </si>
  <si>
    <t>Estado Analítico de Ingresos Detallado - LDF</t>
  </si>
  <si>
    <t>Del 1 de enero al 31 Marzo de 2021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</si>
  <si>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</si>
  <si>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</si>
  <si>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</si>
  <si>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</si>
  <si>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</si>
  <si>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</si>
  <si>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</si>
  <si>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</si>
  <si>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</si>
  <si>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</si>
  <si>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</si>
  <si>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</si>
  <si>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</si>
  <si>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</si>
  <si>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</si>
  <si>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</si>
  <si>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</si>
  <si>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</si>
  <si>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</si>
  <si>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</si>
  <si>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</si>
  <si>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</si>
  <si>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</si>
  <si>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</si>
  <si>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</si>
  <si>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Otras participaciones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</si>
  <si>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</si>
  <si>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</si>
  <si>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</si>
  <si>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</si>
  <si>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</si>
  <si>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 xml:space="preserve">i5) Otros Incentivos Económicos 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</si>
  <si>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</si>
  <si>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</si>
  <si>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</si>
  <si>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</si>
  <si>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</si>
  <si>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 xml:space="preserve">l2) Otros Ingresos de Libre Disposición  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</si>
  <si>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</si>
  <si>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</si>
  <si>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</si>
  <si>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</si>
  <si>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</si>
  <si>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</si>
  <si>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</si>
  <si>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</si>
  <si>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</si>
  <si>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</si>
  <si>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</si>
  <si>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</si>
  <si>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</si>
  <si>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</si>
  <si>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</si>
  <si>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</si>
  <si>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</si>
  <si>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</si>
  <si>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</si>
  <si>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</si>
  <si>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</si>
  <si>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</si>
  <si>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</si>
  <si>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</si>
  <si>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</si>
  <si>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</si>
  <si>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</si>
  <si>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</si>
  <si>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</si>
  <si>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</si>
  <si>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</si>
  <si>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31 de diciembre de 2020 al 31 de marzo de 2021</t>
  </si>
  <si>
    <t>"Por lo que respecta a la recepción del RECURSO DEL Ramo 33 y Ramo 28  estas quedarán provisionadas parcialmente por un importe de (importe de la póliza) lo anterior en términos del calendario emitido por la Secretaría de Planeación y Finanzas del Estado de Querétaro.  "</t>
  </si>
  <si>
    <t>"Debido al cierre de la presente Administración Municipal 2015-2018, las cifras incluidas en los Estados Financieros y demás Información Financiera respectiva son con corte al 20 de Septiembre de 2018. Respecto del registro contable - presupuestal de los Ingresos, éstos se reportan del 1 al 17 de septiembre del mismo ejercicio fiscal."</t>
  </si>
  <si>
    <t>JR VALUACIONES ACTUARIALES, S.C</t>
  </si>
  <si>
    <t>Empresa que elaboró el estudio actuarial</t>
  </si>
  <si>
    <t>Año de elaboración del estudio actuarial</t>
  </si>
  <si>
    <t>Estudio actuarial</t>
  </si>
  <si>
    <t>No aplica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</si>
  <si>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</si>
  <si>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</si>
  <si>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</si>
  <si>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</si>
  <si>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</si>
  <si>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</si>
  <si>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</si>
  <si>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</si>
  <si>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</si>
  <si>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</si>
  <si>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</si>
  <si>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</si>
  <si>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</si>
  <si>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</si>
  <si>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</si>
  <si>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</si>
  <si>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</si>
  <si>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</si>
  <si>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</si>
  <si>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</si>
  <si>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</si>
  <si>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</si>
  <si>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</si>
  <si>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</si>
  <si>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</si>
  <si>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</si>
  <si>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</si>
  <si>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</si>
  <si>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</si>
  <si>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</si>
  <si>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</si>
  <si>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</si>
  <si>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</si>
  <si>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</si>
  <si>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.</t>
  </si>
  <si>
    <t>Beneficio Definido</t>
  </si>
  <si>
    <t>Beneficio definido, Contribución definida o Mixto</t>
  </si>
  <si>
    <t>Prestación Laboral</t>
  </si>
  <si>
    <t>Prestación laboral o Fondo general para trabajadores del estado o municipio</t>
  </si>
  <si>
    <t>Tipo de Sistema</t>
  </si>
  <si>
    <t>Otras prestaciones sociales</t>
  </si>
  <si>
    <t>Invalidez y vida</t>
  </si>
  <si>
    <t>Riesgos de trabajo</t>
  </si>
  <si>
    <t>Salud</t>
  </si>
  <si>
    <t>Pensiones y jubilaciones</t>
  </si>
  <si>
    <t>Informe sobre Estudios Actuariales - LDF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</si>
  <si>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 e) Se reporta en cero la columna "monto de la inversión pactado", ya que se determina a valor unitario por tonelada siendo variable el importe a pagar mensual.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</si>
</sst>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CCCC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Border="1"/>
    <xf numFmtId="43" fontId="0" fillId="0" borderId="0" xfId="1" applyFont="1"/>
    <xf numFmtId="43" fontId="0" fillId="0" borderId="0" xfId="0" applyNumberFormat="1"/>
    <xf numFmtId="44" fontId="0" fillId="0" borderId="0" xfId="0" applyNumberFormat="1"/>
    <xf numFmtId="0" fontId="0" fillId="0" borderId="0" xfId="0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0" xfId="3" applyFill="1" applyBorder="1" applyAlignment="1">
      <alignment horizontal="left" vertical="top"/>
    </xf>
    <xf numFmtId="4" fontId="8" fillId="0" borderId="9" xfId="3" applyNumberFormat="1" applyFont="1" applyFill="1" applyBorder="1" applyAlignment="1">
      <alignment vertical="center" shrinkToFit="1"/>
    </xf>
    <xf numFmtId="0" fontId="9" fillId="0" borderId="9" xfId="3" applyFont="1" applyFill="1" applyBorder="1" applyAlignment="1">
      <alignment horizontal="left" vertical="top" wrapText="1" indent="1"/>
    </xf>
    <xf numFmtId="4" fontId="8" fillId="0" borderId="10" xfId="3" applyNumberFormat="1" applyFont="1" applyFill="1" applyBorder="1" applyAlignment="1">
      <alignment vertical="center" shrinkToFit="1"/>
    </xf>
    <xf numFmtId="0" fontId="9" fillId="0" borderId="10" xfId="3" applyFont="1" applyFill="1" applyBorder="1" applyAlignment="1">
      <alignment horizontal="left" vertical="top" wrapText="1" indent="1"/>
    </xf>
    <xf numFmtId="4" fontId="10" fillId="0" borderId="10" xfId="3" applyNumberFormat="1" applyFont="1" applyFill="1" applyBorder="1" applyAlignment="1">
      <alignment vertical="center" shrinkToFit="1"/>
    </xf>
    <xf numFmtId="0" fontId="11" fillId="0" borderId="10" xfId="3" applyFont="1" applyFill="1" applyBorder="1" applyAlignment="1">
      <alignment horizontal="left" vertical="top" wrapText="1" indent="1"/>
    </xf>
    <xf numFmtId="0" fontId="9" fillId="5" borderId="11" xfId="3" applyFont="1" applyFill="1" applyBorder="1" applyAlignment="1">
      <alignment horizontal="center" vertical="center" wrapText="1"/>
    </xf>
    <xf numFmtId="4" fontId="8" fillId="0" borderId="12" xfId="3" applyNumberFormat="1" applyFont="1" applyFill="1" applyBorder="1" applyAlignment="1">
      <alignment vertical="center" shrinkToFit="1"/>
    </xf>
    <xf numFmtId="0" fontId="9" fillId="0" borderId="12" xfId="3" applyFont="1" applyFill="1" applyBorder="1" applyAlignment="1">
      <alignment horizontal="left" vertical="top" wrapText="1" indent="1"/>
    </xf>
    <xf numFmtId="4" fontId="8" fillId="0" borderId="13" xfId="4" applyNumberFormat="1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left" vertical="top" wrapText="1" indent="1"/>
    </xf>
    <xf numFmtId="4" fontId="10" fillId="0" borderId="10" xfId="3" applyNumberFormat="1" applyFont="1" applyFill="1" applyBorder="1" applyAlignment="1">
      <alignment horizontal="center" vertical="center" shrinkToFit="1"/>
    </xf>
    <xf numFmtId="4" fontId="8" fillId="0" borderId="10" xfId="3" applyNumberFormat="1" applyFont="1" applyFill="1" applyBorder="1" applyAlignment="1">
      <alignment horizontal="center" vertical="center" shrinkToFit="1"/>
    </xf>
    <xf numFmtId="4" fontId="10" fillId="0" borderId="13" xfId="3" applyNumberFormat="1" applyFont="1" applyFill="1" applyBorder="1" applyAlignment="1">
      <alignment horizontal="center" vertical="center" shrinkToFit="1"/>
    </xf>
    <xf numFmtId="0" fontId="11" fillId="0" borderId="13" xfId="3" applyFont="1" applyFill="1" applyBorder="1" applyAlignment="1">
      <alignment horizontal="left" vertical="top" wrapText="1" indent="1"/>
    </xf>
    <xf numFmtId="4" fontId="8" fillId="0" borderId="15" xfId="3" applyNumberFormat="1" applyFont="1" applyFill="1" applyBorder="1" applyAlignment="1">
      <alignment horizontal="center" vertical="center" shrinkToFit="1"/>
    </xf>
    <xf numFmtId="0" fontId="9" fillId="0" borderId="15" xfId="3" applyFont="1" applyFill="1" applyBorder="1" applyAlignment="1">
      <alignment horizontal="left" vertical="top" wrapText="1" indent="1"/>
    </xf>
    <xf numFmtId="4" fontId="8" fillId="0" borderId="12" xfId="3" applyNumberFormat="1" applyFont="1" applyFill="1" applyBorder="1" applyAlignment="1">
      <alignment horizontal="center" vertical="center" shrinkToFit="1"/>
    </xf>
    <xf numFmtId="4" fontId="8" fillId="0" borderId="9" xfId="3" applyNumberFormat="1" applyFont="1" applyFill="1" applyBorder="1" applyAlignment="1">
      <alignment horizontal="center" vertical="center" shrinkToFit="1"/>
    </xf>
    <xf numFmtId="0" fontId="9" fillId="5" borderId="11" xfId="3" applyFont="1" applyFill="1" applyBorder="1" applyAlignment="1">
      <alignment horizontal="left" vertical="center" wrapText="1" indent="2"/>
    </xf>
    <xf numFmtId="0" fontId="9" fillId="5" borderId="11" xfId="3" applyFont="1" applyFill="1" applyBorder="1" applyAlignment="1">
      <alignment horizontal="left" vertical="center" wrapText="1" indent="1"/>
    </xf>
    <xf numFmtId="0" fontId="9" fillId="5" borderId="11" xfId="3" applyFont="1" applyFill="1" applyBorder="1" applyAlignment="1">
      <alignment horizontal="center" vertical="top" wrapText="1"/>
    </xf>
    <xf numFmtId="0" fontId="15" fillId="0" borderId="0" xfId="3" applyFont="1" applyFill="1" applyBorder="1" applyAlignment="1">
      <alignment horizontal="right" vertical="top"/>
    </xf>
    <xf numFmtId="0" fontId="15" fillId="0" borderId="0" xfId="3" applyFont="1" applyAlignment="1">
      <alignment horizontal="right"/>
    </xf>
    <xf numFmtId="0" fontId="15" fillId="0" borderId="0" xfId="3" applyFont="1"/>
    <xf numFmtId="164" fontId="17" fillId="0" borderId="20" xfId="3" applyNumberFormat="1" applyFont="1" applyBorder="1" applyAlignment="1">
      <alignment horizontal="center" vertical="center" wrapText="1"/>
    </xf>
    <xf numFmtId="0" fontId="17" fillId="0" borderId="20" xfId="3" applyFont="1" applyBorder="1" applyAlignment="1">
      <alignment horizontal="left" vertical="center" wrapText="1"/>
    </xf>
    <xf numFmtId="4" fontId="17" fillId="0" borderId="21" xfId="4" applyNumberFormat="1" applyFont="1" applyBorder="1" applyAlignment="1">
      <alignment horizontal="center" vertical="center" wrapText="1"/>
    </xf>
    <xf numFmtId="0" fontId="17" fillId="0" borderId="21" xfId="3" applyFont="1" applyBorder="1" applyAlignment="1">
      <alignment horizontal="left" vertical="center" wrapText="1"/>
    </xf>
    <xf numFmtId="4" fontId="2" fillId="0" borderId="21" xfId="4" applyNumberFormat="1" applyFont="1" applyBorder="1" applyAlignment="1">
      <alignment horizontal="center" vertical="center" wrapText="1"/>
    </xf>
    <xf numFmtId="4" fontId="2" fillId="0" borderId="21" xfId="4" applyNumberFormat="1" applyFont="1" applyBorder="1" applyAlignment="1" applyProtection="1">
      <alignment horizontal="center" vertical="center" wrapText="1"/>
      <protection locked="0"/>
    </xf>
    <xf numFmtId="0" fontId="2" fillId="0" borderId="21" xfId="3" applyFont="1" applyBorder="1" applyAlignment="1">
      <alignment horizontal="left" vertical="center" wrapText="1"/>
    </xf>
    <xf numFmtId="0" fontId="2" fillId="0" borderId="21" xfId="3" applyFont="1" applyBorder="1" applyAlignment="1">
      <alignment horizontal="left" vertical="center" wrapText="1" indent="2"/>
    </xf>
    <xf numFmtId="4" fontId="2" fillId="0" borderId="21" xfId="4" applyNumberFormat="1" applyFont="1" applyFill="1" applyBorder="1" applyAlignment="1">
      <alignment horizontal="center" vertical="center" wrapText="1"/>
    </xf>
    <xf numFmtId="4" fontId="17" fillId="0" borderId="21" xfId="4" applyNumberFormat="1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left" vertical="center" wrapText="1"/>
    </xf>
    <xf numFmtId="164" fontId="6" fillId="0" borderId="0" xfId="3" applyNumberFormat="1" applyFill="1" applyBorder="1" applyAlignment="1">
      <alignment horizontal="left" vertical="top"/>
    </xf>
    <xf numFmtId="4" fontId="17" fillId="0" borderId="22" xfId="4" applyNumberFormat="1" applyFont="1" applyBorder="1" applyAlignment="1">
      <alignment horizontal="center" vertical="center" wrapText="1"/>
    </xf>
    <xf numFmtId="0" fontId="17" fillId="0" borderId="22" xfId="3" applyFont="1" applyBorder="1" applyAlignment="1">
      <alignment horizontal="left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19" fillId="7" borderId="0" xfId="0" applyFont="1" applyFill="1" applyBorder="1"/>
    <xf numFmtId="43" fontId="19" fillId="7" borderId="0" xfId="0" applyNumberFormat="1" applyFont="1" applyFill="1" applyBorder="1"/>
    <xf numFmtId="43" fontId="19" fillId="7" borderId="0" xfId="1" applyFont="1" applyFill="1" applyBorder="1"/>
    <xf numFmtId="0" fontId="22" fillId="0" borderId="4" xfId="0" applyFont="1" applyBorder="1"/>
    <xf numFmtId="0" fontId="22" fillId="0" borderId="0" xfId="0" applyFont="1" applyBorder="1"/>
    <xf numFmtId="0" fontId="22" fillId="0" borderId="5" xfId="0" applyFont="1" applyBorder="1"/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24" xfId="0" applyNumberFormat="1" applyFont="1" applyFill="1" applyBorder="1" applyAlignment="1" applyProtection="1">
      <alignment horizontal="center" vertical="center" wrapText="1"/>
    </xf>
    <xf numFmtId="0" fontId="21" fillId="3" borderId="25" xfId="0" applyNumberFormat="1" applyFont="1" applyFill="1" applyBorder="1" applyAlignment="1" applyProtection="1">
      <alignment horizontal="center" wrapText="1"/>
    </xf>
    <xf numFmtId="0" fontId="21" fillId="3" borderId="26" xfId="0" applyNumberFormat="1" applyFont="1" applyFill="1" applyBorder="1" applyAlignment="1" applyProtection="1">
      <alignment horizontal="center" wrapText="1"/>
    </xf>
    <xf numFmtId="0" fontId="22" fillId="0" borderId="6" xfId="0" applyFont="1" applyBorder="1"/>
    <xf numFmtId="0" fontId="22" fillId="0" borderId="7" xfId="0" applyFont="1" applyBorder="1"/>
    <xf numFmtId="0" fontId="22" fillId="0" borderId="8" xfId="0" applyFont="1" applyBorder="1"/>
    <xf numFmtId="0" fontId="22" fillId="0" borderId="0" xfId="0" applyFont="1"/>
    <xf numFmtId="0" fontId="21" fillId="3" borderId="24" xfId="0" applyNumberFormat="1" applyFont="1" applyFill="1" applyBorder="1" applyAlignment="1" applyProtection="1">
      <alignment horizontal="center" wrapText="1"/>
    </xf>
    <xf numFmtId="0" fontId="21" fillId="3" borderId="25" xfId="0" applyNumberFormat="1" applyFont="1" applyFill="1" applyBorder="1" applyAlignment="1" applyProtection="1">
      <alignment horizontal="center" vertical="center" wrapText="1"/>
    </xf>
    <xf numFmtId="0" fontId="21" fillId="3" borderId="26" xfId="0" applyNumberFormat="1" applyFont="1" applyFill="1" applyBorder="1" applyAlignment="1" applyProtection="1">
      <alignment horizontal="center" vertical="center" wrapText="1"/>
    </xf>
    <xf numFmtId="0" fontId="23" fillId="0" borderId="4" xfId="0" applyFont="1" applyBorder="1"/>
    <xf numFmtId="0" fontId="23" fillId="0" borderId="0" xfId="0" applyFont="1" applyBorder="1"/>
    <xf numFmtId="0" fontId="23" fillId="0" borderId="6" xfId="0" applyFont="1" applyBorder="1"/>
    <xf numFmtId="0" fontId="23" fillId="0" borderId="7" xfId="0" applyFont="1" applyBorder="1"/>
    <xf numFmtId="0" fontId="23" fillId="0" borderId="5" xfId="0" applyFont="1" applyBorder="1"/>
    <xf numFmtId="0" fontId="23" fillId="0" borderId="8" xfId="0" applyFont="1" applyBorder="1"/>
    <xf numFmtId="0" fontId="23" fillId="0" borderId="0" xfId="0" applyFont="1"/>
    <xf numFmtId="0" fontId="21" fillId="3" borderId="2" xfId="0" applyNumberFormat="1" applyFont="1" applyFill="1" applyBorder="1" applyAlignment="1" applyProtection="1">
      <alignment horizontal="center" vertical="center" wrapText="1"/>
    </xf>
    <xf numFmtId="0" fontId="21" fillId="3" borderId="3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2" fillId="0" borderId="4" xfId="0" applyFont="1" applyFill="1" applyBorder="1"/>
    <xf numFmtId="0" fontId="22" fillId="0" borderId="0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justify" vertical="center"/>
    </xf>
    <xf numFmtId="0" fontId="25" fillId="7" borderId="2" xfId="0" applyFont="1" applyFill="1" applyBorder="1" applyAlignment="1">
      <alignment horizontal="justify" vertical="center"/>
    </xf>
    <xf numFmtId="0" fontId="25" fillId="7" borderId="3" xfId="0" applyFont="1" applyFill="1" applyBorder="1" applyAlignment="1">
      <alignment horizontal="justify" vertical="center"/>
    </xf>
    <xf numFmtId="43" fontId="25" fillId="7" borderId="3" xfId="1" applyFont="1" applyFill="1" applyBorder="1" applyAlignment="1">
      <alignment horizontal="center" vertical="center"/>
    </xf>
    <xf numFmtId="43" fontId="25" fillId="7" borderId="0" xfId="1" applyFont="1" applyFill="1" applyBorder="1" applyAlignment="1">
      <alignment horizontal="center" vertical="center"/>
    </xf>
    <xf numFmtId="43" fontId="25" fillId="7" borderId="22" xfId="1" applyFont="1" applyFill="1" applyBorder="1" applyAlignment="1">
      <alignment horizontal="center" vertical="center"/>
    </xf>
    <xf numFmtId="43" fontId="25" fillId="7" borderId="5" xfId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43" fontId="25" fillId="7" borderId="21" xfId="1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7" borderId="4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25" fillId="7" borderId="5" xfId="0" applyFont="1" applyFill="1" applyBorder="1" applyAlignment="1">
      <alignment horizontal="left" vertical="center"/>
    </xf>
    <xf numFmtId="0" fontId="25" fillId="7" borderId="4" xfId="0" applyFont="1" applyFill="1" applyBorder="1" applyAlignment="1">
      <alignment vertical="center" wrapText="1"/>
    </xf>
    <xf numFmtId="0" fontId="25" fillId="7" borderId="4" xfId="0" applyFont="1" applyFill="1" applyBorder="1" applyAlignment="1">
      <alignment horizontal="justify" vertical="center"/>
    </xf>
    <xf numFmtId="0" fontId="25" fillId="7" borderId="0" xfId="0" applyFont="1" applyFill="1" applyBorder="1" applyAlignment="1">
      <alignment horizontal="justify" vertical="center"/>
    </xf>
    <xf numFmtId="0" fontId="25" fillId="7" borderId="5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25" fillId="7" borderId="6" xfId="0" applyFont="1" applyFill="1" applyBorder="1" applyAlignment="1">
      <alignment horizontal="justify" vertical="center"/>
    </xf>
    <xf numFmtId="0" fontId="25" fillId="7" borderId="7" xfId="0" applyFont="1" applyFill="1" applyBorder="1" applyAlignment="1">
      <alignment horizontal="justify" vertical="center"/>
    </xf>
    <xf numFmtId="0" fontId="25" fillId="7" borderId="8" xfId="0" applyFont="1" applyFill="1" applyBorder="1" applyAlignment="1">
      <alignment horizontal="justify" vertical="center"/>
    </xf>
    <xf numFmtId="43" fontId="25" fillId="7" borderId="8" xfId="1" applyFont="1" applyFill="1" applyBorder="1" applyAlignment="1">
      <alignment horizontal="center" vertical="center"/>
    </xf>
    <xf numFmtId="43" fontId="25" fillId="7" borderId="7" xfId="1" applyFont="1" applyFill="1" applyBorder="1" applyAlignment="1">
      <alignment horizontal="center" vertical="center"/>
    </xf>
    <xf numFmtId="43" fontId="25" fillId="7" borderId="20" xfId="1" applyFont="1" applyFill="1" applyBorder="1" applyAlignment="1">
      <alignment horizontal="center" vertical="center"/>
    </xf>
    <xf numFmtId="43" fontId="22" fillId="0" borderId="0" xfId="1" applyFont="1" applyFill="1" applyBorder="1" applyAlignment="1" applyProtection="1"/>
    <xf numFmtId="43" fontId="22" fillId="0" borderId="0" xfId="1" applyFont="1" applyBorder="1"/>
    <xf numFmtId="43" fontId="22" fillId="0" borderId="5" xfId="1" applyFont="1" applyFill="1" applyBorder="1" applyAlignment="1" applyProtection="1"/>
    <xf numFmtId="43" fontId="22" fillId="0" borderId="5" xfId="1" applyFont="1" applyBorder="1"/>
    <xf numFmtId="43" fontId="5" fillId="0" borderId="7" xfId="1" applyFont="1" applyBorder="1"/>
    <xf numFmtId="43" fontId="5" fillId="0" borderId="7" xfId="1" applyFont="1" applyFill="1" applyBorder="1" applyAlignment="1" applyProtection="1"/>
    <xf numFmtId="43" fontId="5" fillId="0" borderId="8" xfId="1" applyFont="1" applyFill="1" applyBorder="1" applyAlignment="1" applyProtection="1"/>
    <xf numFmtId="43" fontId="5" fillId="0" borderId="2" xfId="1" applyFont="1" applyFill="1" applyBorder="1" applyAlignment="1" applyProtection="1"/>
    <xf numFmtId="43" fontId="5" fillId="0" borderId="3" xfId="1" applyFont="1" applyFill="1" applyBorder="1" applyAlignment="1" applyProtection="1"/>
    <xf numFmtId="43" fontId="5" fillId="0" borderId="0" xfId="1" applyFont="1" applyFill="1" applyBorder="1" applyAlignment="1" applyProtection="1"/>
    <xf numFmtId="43" fontId="5" fillId="0" borderId="5" xfId="1" applyFont="1" applyFill="1" applyBorder="1" applyAlignment="1" applyProtection="1"/>
    <xf numFmtId="43" fontId="22" fillId="0" borderId="2" xfId="1" applyFont="1" applyFill="1" applyBorder="1" applyAlignment="1" applyProtection="1"/>
    <xf numFmtId="43" fontId="22" fillId="0" borderId="2" xfId="1" applyFont="1" applyBorder="1" applyAlignment="1">
      <alignment horizontal="center"/>
    </xf>
    <xf numFmtId="43" fontId="22" fillId="0" borderId="3" xfId="1" applyFont="1" applyFill="1" applyBorder="1" applyAlignment="1" applyProtection="1"/>
    <xf numFmtId="43" fontId="22" fillId="0" borderId="0" xfId="1" applyFont="1" applyBorder="1" applyAlignment="1">
      <alignment horizontal="center"/>
    </xf>
    <xf numFmtId="43" fontId="24" fillId="0" borderId="0" xfId="1" applyFont="1" applyFill="1" applyBorder="1" applyAlignment="1" applyProtection="1"/>
    <xf numFmtId="43" fontId="24" fillId="0" borderId="0" xfId="1" applyFont="1" applyBorder="1" applyAlignment="1">
      <alignment horizontal="center"/>
    </xf>
    <xf numFmtId="43" fontId="24" fillId="0" borderId="5" xfId="1" applyFont="1" applyFill="1" applyBorder="1" applyAlignment="1" applyProtection="1"/>
    <xf numFmtId="43" fontId="22" fillId="0" borderId="0" xfId="1" applyFont="1" applyFill="1" applyBorder="1" applyAlignment="1">
      <alignment horizontal="center"/>
    </xf>
    <xf numFmtId="43" fontId="24" fillId="0" borderId="7" xfId="1" applyFont="1" applyFill="1" applyBorder="1" applyAlignment="1" applyProtection="1"/>
    <xf numFmtId="43" fontId="24" fillId="0" borderId="7" xfId="1" applyFont="1" applyBorder="1" applyAlignment="1">
      <alignment horizontal="center"/>
    </xf>
    <xf numFmtId="43" fontId="22" fillId="0" borderId="7" xfId="1" applyFont="1" applyFill="1" applyBorder="1" applyAlignment="1" applyProtection="1"/>
    <xf numFmtId="43" fontId="24" fillId="0" borderId="8" xfId="1" applyFont="1" applyFill="1" applyBorder="1" applyAlignment="1" applyProtection="1"/>
    <xf numFmtId="0" fontId="22" fillId="0" borderId="4" xfId="0" applyFont="1" applyBorder="1" applyAlignment="1">
      <alignment wrapText="1"/>
    </xf>
    <xf numFmtId="43" fontId="26" fillId="7" borderId="21" xfId="1" applyFont="1" applyFill="1" applyBorder="1"/>
    <xf numFmtId="43" fontId="26" fillId="7" borderId="5" xfId="1" applyFont="1" applyFill="1" applyBorder="1" applyAlignment="1">
      <alignment horizontal="right" vertical="center"/>
    </xf>
    <xf numFmtId="43" fontId="26" fillId="7" borderId="0" xfId="1" applyFont="1" applyFill="1" applyBorder="1" applyAlignment="1">
      <alignment horizontal="right" vertical="center"/>
    </xf>
    <xf numFmtId="43" fontId="26" fillId="7" borderId="21" xfId="1" applyFont="1" applyFill="1" applyBorder="1" applyAlignment="1">
      <alignment horizontal="right" vertical="center"/>
    </xf>
    <xf numFmtId="43" fontId="26" fillId="8" borderId="21" xfId="1" applyFont="1" applyFill="1" applyBorder="1" applyAlignment="1">
      <alignment horizontal="right" vertical="center"/>
    </xf>
    <xf numFmtId="43" fontId="26" fillId="8" borderId="5" xfId="1" applyFont="1" applyFill="1" applyBorder="1" applyAlignment="1">
      <alignment horizontal="right" vertical="center"/>
    </xf>
    <xf numFmtId="43" fontId="12" fillId="7" borderId="5" xfId="1" applyFont="1" applyFill="1" applyBorder="1" applyAlignment="1">
      <alignment horizontal="right" vertical="center"/>
    </xf>
    <xf numFmtId="43" fontId="26" fillId="7" borderId="21" xfId="1" applyFont="1" applyFill="1" applyBorder="1" applyAlignment="1">
      <alignment horizontal="center" vertical="center"/>
    </xf>
    <xf numFmtId="43" fontId="12" fillId="7" borderId="21" xfId="1" applyFont="1" applyFill="1" applyBorder="1" applyAlignment="1">
      <alignment horizontal="right" vertical="center"/>
    </xf>
    <xf numFmtId="43" fontId="12" fillId="8" borderId="5" xfId="1" applyFont="1" applyFill="1" applyBorder="1" applyAlignment="1">
      <alignment horizontal="right" vertical="center"/>
    </xf>
    <xf numFmtId="43" fontId="26" fillId="7" borderId="5" xfId="1" applyFont="1" applyFill="1" applyBorder="1" applyAlignment="1">
      <alignment horizontal="center" vertical="center"/>
    </xf>
    <xf numFmtId="43" fontId="26" fillId="7" borderId="0" xfId="1" applyFont="1" applyFill="1" applyBorder="1" applyAlignment="1">
      <alignment horizontal="center" vertical="center"/>
    </xf>
    <xf numFmtId="43" fontId="12" fillId="7" borderId="5" xfId="1" applyFont="1" applyFill="1" applyBorder="1" applyAlignment="1">
      <alignment horizontal="center" vertical="center"/>
    </xf>
    <xf numFmtId="43" fontId="12" fillId="7" borderId="21" xfId="1" applyFont="1" applyFill="1" applyBorder="1" applyAlignment="1">
      <alignment horizontal="center" vertical="center"/>
    </xf>
    <xf numFmtId="43" fontId="27" fillId="0" borderId="0" xfId="1" applyFont="1" applyFill="1" applyBorder="1" applyAlignment="1" applyProtection="1"/>
    <xf numFmtId="0" fontId="28" fillId="0" borderId="0" xfId="0" applyFont="1"/>
    <xf numFmtId="0" fontId="28" fillId="0" borderId="27" xfId="0" applyFont="1" applyBorder="1"/>
    <xf numFmtId="165" fontId="28" fillId="0" borderId="27" xfId="0" applyNumberFormat="1" applyFont="1" applyBorder="1"/>
    <xf numFmtId="164" fontId="15" fillId="0" borderId="28" xfId="0" applyNumberFormat="1" applyFont="1" applyBorder="1" applyAlignment="1">
      <alignment horizontal="right" vertical="center"/>
    </xf>
    <xf numFmtId="165" fontId="15" fillId="0" borderId="28" xfId="0" applyNumberFormat="1" applyFont="1" applyBorder="1" applyAlignment="1">
      <alignment horizontal="right" vertical="center" wrapText="1"/>
    </xf>
    <xf numFmtId="0" fontId="28" fillId="0" borderId="28" xfId="0" applyFont="1" applyBorder="1" applyAlignment="1">
      <alignment vertical="center"/>
    </xf>
    <xf numFmtId="164" fontId="15" fillId="0" borderId="29" xfId="0" applyNumberFormat="1" applyFont="1" applyBorder="1" applyAlignment="1">
      <alignment horizontal="right" vertical="center"/>
    </xf>
    <xf numFmtId="14" fontId="15" fillId="0" borderId="28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vertical="center"/>
    </xf>
    <xf numFmtId="165" fontId="15" fillId="0" borderId="28" xfId="0" applyNumberFormat="1" applyFont="1" applyBorder="1" applyAlignment="1">
      <alignment horizontal="right" vertical="center"/>
    </xf>
    <xf numFmtId="0" fontId="29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164" fontId="15" fillId="0" borderId="29" xfId="0" applyNumberFormat="1" applyFont="1" applyBorder="1" applyAlignment="1">
      <alignment horizontal="center" vertical="center"/>
    </xf>
    <xf numFmtId="10" fontId="15" fillId="0" borderId="28" xfId="2" applyNumberFormat="1" applyFont="1" applyBorder="1" applyAlignment="1">
      <alignment horizontal="right" vertical="center"/>
    </xf>
    <xf numFmtId="10" fontId="15" fillId="0" borderId="28" xfId="0" applyNumberFormat="1" applyFont="1" applyBorder="1" applyAlignment="1">
      <alignment horizontal="right" vertical="center"/>
    </xf>
    <xf numFmtId="0" fontId="29" fillId="0" borderId="30" xfId="0" applyFont="1" applyBorder="1" applyAlignment="1">
      <alignment vertical="center" wrapText="1"/>
    </xf>
    <xf numFmtId="0" fontId="30" fillId="0" borderId="30" xfId="0" applyFont="1" applyBorder="1" applyAlignment="1">
      <alignment vertical="center"/>
    </xf>
    <xf numFmtId="166" fontId="15" fillId="0" borderId="28" xfId="2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left" vertical="center" indent="1"/>
    </xf>
    <xf numFmtId="164" fontId="15" fillId="0" borderId="28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 wrapText="1"/>
    </xf>
    <xf numFmtId="164" fontId="29" fillId="0" borderId="29" xfId="0" applyNumberFormat="1" applyFont="1" applyBorder="1" applyAlignment="1">
      <alignment horizontal="right" vertical="center"/>
    </xf>
    <xf numFmtId="164" fontId="29" fillId="0" borderId="28" xfId="0" applyNumberFormat="1" applyFont="1" applyBorder="1" applyAlignment="1">
      <alignment horizontal="right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wrapText="1"/>
    </xf>
    <xf numFmtId="43" fontId="22" fillId="0" borderId="7" xfId="1" applyFont="1" applyFill="1" applyBorder="1" applyAlignment="1" applyProtection="1"/>
    <xf numFmtId="43" fontId="22" fillId="0" borderId="0" xfId="1" applyFont="1" applyFill="1" applyBorder="1" applyAlignment="1" applyProtection="1"/>
    <xf numFmtId="0" fontId="22" fillId="4" borderId="0" xfId="0" applyNumberFormat="1" applyFont="1" applyFill="1" applyBorder="1" applyAlignment="1" applyProtection="1"/>
    <xf numFmtId="0" fontId="21" fillId="3" borderId="25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3" fillId="4" borderId="0" xfId="0" applyNumberFormat="1" applyFont="1" applyFill="1" applyBorder="1" applyAlignment="1" applyProtection="1"/>
    <xf numFmtId="0" fontId="7" fillId="0" borderId="0" xfId="3" applyFont="1" applyFill="1" applyBorder="1" applyAlignment="1">
      <alignment horizontal="left" vertical="top" wrapText="1" indent="1"/>
    </xf>
    <xf numFmtId="0" fontId="12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 vertical="center" wrapText="1"/>
    </xf>
    <xf numFmtId="0" fontId="25" fillId="7" borderId="5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/>
    </xf>
    <xf numFmtId="0" fontId="25" fillId="7" borderId="5" xfId="0" applyFont="1" applyFill="1" applyBorder="1" applyAlignment="1">
      <alignment horizontal="left" vertical="center"/>
    </xf>
    <xf numFmtId="0" fontId="25" fillId="7" borderId="4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43" fontId="18" fillId="6" borderId="22" xfId="1" applyFont="1" applyFill="1" applyBorder="1" applyAlignment="1">
      <alignment horizontal="center" vertical="center"/>
    </xf>
    <xf numFmtId="43" fontId="18" fillId="6" borderId="20" xfId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43" fontId="18" fillId="6" borderId="24" xfId="1" applyFont="1" applyFill="1" applyBorder="1" applyAlignment="1">
      <alignment horizontal="center" vertical="center"/>
    </xf>
    <xf numFmtId="43" fontId="18" fillId="6" borderId="25" xfId="1" applyFont="1" applyFill="1" applyBorder="1" applyAlignment="1">
      <alignment horizontal="center" vertical="center"/>
    </xf>
    <xf numFmtId="43" fontId="18" fillId="6" borderId="26" xfId="1" applyFont="1" applyFill="1" applyBorder="1" applyAlignment="1">
      <alignment horizontal="center" vertical="center"/>
    </xf>
    <xf numFmtId="43" fontId="18" fillId="6" borderId="21" xfId="1" applyFont="1" applyFill="1" applyBorder="1" applyAlignment="1">
      <alignment horizontal="center" vertical="center"/>
    </xf>
    <xf numFmtId="43" fontId="18" fillId="6" borderId="22" xfId="1" applyFont="1" applyFill="1" applyBorder="1" applyAlignment="1">
      <alignment horizontal="center" vertical="center" wrapText="1"/>
    </xf>
    <xf numFmtId="43" fontId="18" fillId="6" borderId="20" xfId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center" vertical="top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center" vertical="center" wrapText="1"/>
    </xf>
    <xf numFmtId="0" fontId="9" fillId="5" borderId="19" xfId="3" applyFont="1" applyFill="1" applyBorder="1" applyAlignment="1">
      <alignment horizontal="center" vertical="center" wrapText="1"/>
    </xf>
    <xf numFmtId="0" fontId="9" fillId="5" borderId="18" xfId="3" applyFont="1" applyFill="1" applyBorder="1" applyAlignment="1">
      <alignment horizontal="center" vertical="center" wrapText="1"/>
    </xf>
    <xf numFmtId="0" fontId="9" fillId="5" borderId="17" xfId="3" applyFont="1" applyFill="1" applyBorder="1" applyAlignment="1">
      <alignment horizontal="center" vertical="center" wrapText="1"/>
    </xf>
    <xf numFmtId="0" fontId="9" fillId="5" borderId="16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top" wrapText="1" indent="1"/>
    </xf>
    <xf numFmtId="0" fontId="9" fillId="5" borderId="19" xfId="3" applyFont="1" applyFill="1" applyBorder="1" applyAlignment="1">
      <alignment horizontal="center" vertical="top" wrapText="1"/>
    </xf>
    <xf numFmtId="0" fontId="9" fillId="5" borderId="18" xfId="3" applyFont="1" applyFill="1" applyBorder="1" applyAlignment="1">
      <alignment horizontal="center" vertical="top" wrapText="1"/>
    </xf>
    <xf numFmtId="0" fontId="9" fillId="5" borderId="17" xfId="3" applyFont="1" applyFill="1" applyBorder="1" applyAlignment="1">
      <alignment horizontal="center" vertical="top" wrapText="1"/>
    </xf>
    <xf numFmtId="0" fontId="9" fillId="5" borderId="17" xfId="3" applyFont="1" applyFill="1" applyBorder="1" applyAlignment="1">
      <alignment horizontal="left" vertical="center" wrapText="1" indent="1"/>
    </xf>
    <xf numFmtId="0" fontId="9" fillId="5" borderId="16" xfId="3" applyFont="1" applyFill="1" applyBorder="1" applyAlignment="1">
      <alignment horizontal="left" vertical="center" wrapText="1" indent="1"/>
    </xf>
    <xf numFmtId="0" fontId="13" fillId="0" borderId="18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23" xfId="3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 wrapText="1"/>
    </xf>
    <xf numFmtId="0" fontId="31" fillId="9" borderId="37" xfId="0" applyFont="1" applyFill="1" applyBorder="1" applyAlignment="1">
      <alignment horizontal="center" vertical="center"/>
    </xf>
    <xf numFmtId="0" fontId="31" fillId="9" borderId="36" xfId="0" applyFont="1" applyFill="1" applyBorder="1" applyAlignment="1">
      <alignment horizontal="center" vertical="center"/>
    </xf>
    <xf numFmtId="0" fontId="31" fillId="9" borderId="35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2" xfId="0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view="pageBreakPreview" topLeftCell="A40" zoomScale="40" zoomScaleNormal="85" zoomScaleSheetLayoutView="40" workbookViewId="0">
      <selection activeCell="C17" sqref="C17"/>
    </sheetView>
  </sheetViews>
  <sheetFormatPr baseColWidth="10" defaultColWidth="11.42578125" defaultRowHeight="15" x14ac:dyDescent="0.25"/>
  <cols>
    <col min="1" max="1" width="119.5703125" bestFit="1" customWidth="1"/>
    <col min="2" max="2" width="29.42578125" bestFit="1" customWidth="1"/>
    <col min="3" max="3" width="31" bestFit="1" customWidth="1"/>
    <col min="4" max="4" width="124.85546875" bestFit="1" customWidth="1"/>
    <col min="5" max="5" width="29.42578125" bestFit="1" customWidth="1"/>
    <col min="6" max="6" width="31" bestFit="1" customWidth="1"/>
  </cols>
  <sheetData>
    <row r="1" spans="1:6" s="5" customFormat="1" ht="29.25" customHeight="1" x14ac:dyDescent="0.25">
      <c r="A1" s="180" t="s">
        <v>53</v>
      </c>
      <c r="B1" s="180"/>
      <c r="C1" s="180"/>
      <c r="D1" s="180"/>
      <c r="E1" s="180"/>
      <c r="F1" s="180"/>
    </row>
    <row r="2" spans="1:6" s="5" customFormat="1" ht="29.25" customHeight="1" x14ac:dyDescent="0.25">
      <c r="A2" s="180" t="s">
        <v>54</v>
      </c>
      <c r="B2" s="180"/>
      <c r="C2" s="180"/>
      <c r="D2" s="180"/>
      <c r="E2" s="180"/>
      <c r="F2" s="180"/>
    </row>
    <row r="3" spans="1:6" s="5" customFormat="1" ht="29.25" customHeight="1" x14ac:dyDescent="0.25">
      <c r="A3" s="180" t="s">
        <v>465</v>
      </c>
      <c r="B3" s="180"/>
      <c r="C3" s="180"/>
      <c r="D3" s="180"/>
      <c r="E3" s="180"/>
      <c r="F3" s="180"/>
    </row>
    <row r="4" spans="1:6" s="5" customFormat="1" ht="29.25" customHeight="1" x14ac:dyDescent="0.25">
      <c r="A4" s="181" t="s">
        <v>3</v>
      </c>
      <c r="B4" s="181"/>
      <c r="C4" s="181"/>
      <c r="D4" s="181"/>
      <c r="E4" s="181"/>
      <c r="F4" s="181"/>
    </row>
    <row r="5" spans="1:6" ht="36" x14ac:dyDescent="0.25">
      <c r="A5" s="61" t="s">
        <v>55</v>
      </c>
      <c r="B5" s="69" t="s">
        <v>56</v>
      </c>
      <c r="C5" s="69" t="s">
        <v>57</v>
      </c>
      <c r="D5" s="69" t="s">
        <v>58</v>
      </c>
      <c r="E5" s="69" t="s">
        <v>56</v>
      </c>
      <c r="F5" s="70" t="s">
        <v>57</v>
      </c>
    </row>
    <row r="6" spans="1:6" s="8" customFormat="1" ht="24.75" customHeight="1" x14ac:dyDescent="0.3">
      <c r="A6" s="57" t="s">
        <v>59</v>
      </c>
      <c r="B6" s="58" t="s">
        <v>15</v>
      </c>
      <c r="C6" s="58" t="s">
        <v>15</v>
      </c>
      <c r="D6" s="58" t="s">
        <v>60</v>
      </c>
      <c r="E6" s="58" t="s">
        <v>15</v>
      </c>
      <c r="F6" s="59" t="s">
        <v>15</v>
      </c>
    </row>
    <row r="7" spans="1:6" s="8" customFormat="1" ht="24.75" customHeight="1" x14ac:dyDescent="0.3">
      <c r="A7" s="57" t="s">
        <v>61</v>
      </c>
      <c r="B7" s="58" t="s">
        <v>15</v>
      </c>
      <c r="C7" s="58" t="s">
        <v>15</v>
      </c>
      <c r="D7" s="58" t="s">
        <v>62</v>
      </c>
      <c r="E7" s="58" t="s">
        <v>15</v>
      </c>
      <c r="F7" s="59" t="s">
        <v>15</v>
      </c>
    </row>
    <row r="8" spans="1:6" s="8" customFormat="1" ht="24.75" customHeight="1" x14ac:dyDescent="0.3">
      <c r="A8" s="57" t="s">
        <v>63</v>
      </c>
      <c r="B8" s="115">
        <v>505800158.66000003</v>
      </c>
      <c r="C8" s="115">
        <v>320407267.25999999</v>
      </c>
      <c r="D8" s="58" t="s">
        <v>64</v>
      </c>
      <c r="E8" s="115">
        <v>18768453.34</v>
      </c>
      <c r="F8" s="117">
        <v>29648644.449999999</v>
      </c>
    </row>
    <row r="9" spans="1:6" s="8" customFormat="1" ht="24.75" customHeight="1" x14ac:dyDescent="0.3">
      <c r="A9" s="57" t="s">
        <v>65</v>
      </c>
      <c r="B9" s="115">
        <v>75500</v>
      </c>
      <c r="C9" s="115">
        <v>107500</v>
      </c>
      <c r="D9" s="58" t="s">
        <v>66</v>
      </c>
      <c r="E9" s="115">
        <v>0</v>
      </c>
      <c r="F9" s="117">
        <v>3583333.33</v>
      </c>
    </row>
    <row r="10" spans="1:6" s="8" customFormat="1" ht="24.75" customHeight="1" x14ac:dyDescent="0.3">
      <c r="A10" s="57" t="s">
        <v>67</v>
      </c>
      <c r="B10" s="115">
        <v>335756465.27999997</v>
      </c>
      <c r="C10" s="115">
        <v>182516566.22</v>
      </c>
      <c r="D10" s="58" t="s">
        <v>68</v>
      </c>
      <c r="E10" s="115">
        <v>10004447.689999999</v>
      </c>
      <c r="F10" s="117">
        <v>21624224.800000001</v>
      </c>
    </row>
    <row r="11" spans="1:6" s="8" customFormat="1" ht="24.75" customHeight="1" x14ac:dyDescent="0.3">
      <c r="A11" s="57" t="s">
        <v>69</v>
      </c>
      <c r="B11" s="115">
        <v>0</v>
      </c>
      <c r="C11" s="115">
        <v>0</v>
      </c>
      <c r="D11" s="58" t="s">
        <v>70</v>
      </c>
      <c r="E11" s="115">
        <v>0</v>
      </c>
      <c r="F11" s="117">
        <v>0</v>
      </c>
    </row>
    <row r="12" spans="1:6" s="8" customFormat="1" ht="24.75" customHeight="1" x14ac:dyDescent="0.3">
      <c r="A12" s="57" t="s">
        <v>71</v>
      </c>
      <c r="B12" s="115">
        <v>169968193.38</v>
      </c>
      <c r="C12" s="115">
        <v>137783200.53999999</v>
      </c>
      <c r="D12" s="58" t="s">
        <v>72</v>
      </c>
      <c r="E12" s="115">
        <v>0</v>
      </c>
      <c r="F12" s="117">
        <v>0</v>
      </c>
    </row>
    <row r="13" spans="1:6" s="8" customFormat="1" ht="24.75" customHeight="1" x14ac:dyDescent="0.3">
      <c r="A13" s="57" t="s">
        <v>73</v>
      </c>
      <c r="B13" s="115">
        <v>0</v>
      </c>
      <c r="C13" s="115">
        <v>0</v>
      </c>
      <c r="D13" s="58" t="s">
        <v>74</v>
      </c>
      <c r="E13" s="115">
        <v>7500</v>
      </c>
      <c r="F13" s="117">
        <v>148500</v>
      </c>
    </row>
    <row r="14" spans="1:6" s="8" customFormat="1" ht="24.75" customHeight="1" x14ac:dyDescent="0.3">
      <c r="A14" s="57" t="s">
        <v>75</v>
      </c>
      <c r="B14" s="115">
        <v>0</v>
      </c>
      <c r="C14" s="115">
        <v>0</v>
      </c>
      <c r="D14" s="58" t="s">
        <v>76</v>
      </c>
      <c r="E14" s="115">
        <v>0</v>
      </c>
      <c r="F14" s="117">
        <v>0</v>
      </c>
    </row>
    <row r="15" spans="1:6" s="8" customFormat="1" ht="24.75" customHeight="1" x14ac:dyDescent="0.3">
      <c r="A15" s="57" t="s">
        <v>77</v>
      </c>
      <c r="B15" s="115">
        <v>0</v>
      </c>
      <c r="C15" s="115">
        <v>0.5</v>
      </c>
      <c r="D15" s="58" t="s">
        <v>78</v>
      </c>
      <c r="E15" s="115">
        <v>7783543.3799999999</v>
      </c>
      <c r="F15" s="117">
        <v>1350710.84</v>
      </c>
    </row>
    <row r="16" spans="1:6" s="8" customFormat="1" ht="24.75" customHeight="1" x14ac:dyDescent="0.3">
      <c r="A16" s="57" t="s">
        <v>79</v>
      </c>
      <c r="B16" s="115">
        <v>20790437.780000001</v>
      </c>
      <c r="C16" s="115">
        <v>19002602.109999999</v>
      </c>
      <c r="D16" s="58" t="s">
        <v>80</v>
      </c>
      <c r="E16" s="115">
        <v>3942</v>
      </c>
      <c r="F16" s="117">
        <v>0</v>
      </c>
    </row>
    <row r="17" spans="1:6" s="8" customFormat="1" ht="24.75" customHeight="1" x14ac:dyDescent="0.3">
      <c r="A17" s="57" t="s">
        <v>81</v>
      </c>
      <c r="B17" s="115">
        <v>0</v>
      </c>
      <c r="C17" s="115">
        <v>0</v>
      </c>
      <c r="D17" s="58" t="s">
        <v>82</v>
      </c>
      <c r="E17" s="115">
        <v>969020.27</v>
      </c>
      <c r="F17" s="117">
        <v>2941875.48</v>
      </c>
    </row>
    <row r="18" spans="1:6" s="8" customFormat="1" ht="24.75" customHeight="1" x14ac:dyDescent="0.3">
      <c r="A18" s="57" t="s">
        <v>83</v>
      </c>
      <c r="B18" s="115">
        <v>0</v>
      </c>
      <c r="C18" s="115">
        <v>0</v>
      </c>
      <c r="D18" s="58" t="s">
        <v>84</v>
      </c>
      <c r="E18" s="115">
        <v>0</v>
      </c>
      <c r="F18" s="117">
        <v>0</v>
      </c>
    </row>
    <row r="19" spans="1:6" s="8" customFormat="1" ht="24.75" customHeight="1" x14ac:dyDescent="0.3">
      <c r="A19" s="57" t="s">
        <v>85</v>
      </c>
      <c r="B19" s="115">
        <v>151847.28</v>
      </c>
      <c r="C19" s="115">
        <v>72748.210000000006</v>
      </c>
      <c r="D19" s="58" t="s">
        <v>86</v>
      </c>
      <c r="E19" s="115">
        <v>0</v>
      </c>
      <c r="F19" s="117">
        <v>0</v>
      </c>
    </row>
    <row r="20" spans="1:6" s="8" customFormat="1" ht="24.75" customHeight="1" x14ac:dyDescent="0.3">
      <c r="A20" s="57" t="s">
        <v>87</v>
      </c>
      <c r="B20" s="115">
        <v>2177127.5</v>
      </c>
      <c r="C20" s="115">
        <v>1925629.9</v>
      </c>
      <c r="D20" s="58" t="s">
        <v>88</v>
      </c>
      <c r="E20" s="115">
        <v>0</v>
      </c>
      <c r="F20" s="117">
        <v>0</v>
      </c>
    </row>
    <row r="21" spans="1:6" s="8" customFormat="1" ht="24.75" customHeight="1" x14ac:dyDescent="0.3">
      <c r="A21" s="57" t="s">
        <v>89</v>
      </c>
      <c r="B21" s="115">
        <v>10000</v>
      </c>
      <c r="C21" s="115">
        <v>0</v>
      </c>
      <c r="D21" s="58" t="s">
        <v>90</v>
      </c>
      <c r="E21" s="115">
        <v>0</v>
      </c>
      <c r="F21" s="117">
        <v>0</v>
      </c>
    </row>
    <row r="22" spans="1:6" s="8" customFormat="1" ht="24.75" customHeight="1" x14ac:dyDescent="0.3">
      <c r="A22" s="57" t="s">
        <v>91</v>
      </c>
      <c r="B22" s="115">
        <v>0</v>
      </c>
      <c r="C22" s="115">
        <v>0</v>
      </c>
      <c r="D22" s="58" t="s">
        <v>92</v>
      </c>
      <c r="E22" s="115">
        <v>7818180</v>
      </c>
      <c r="F22" s="117">
        <v>7818180</v>
      </c>
    </row>
    <row r="23" spans="1:6" s="8" customFormat="1" ht="24.75" customHeight="1" x14ac:dyDescent="0.3">
      <c r="A23" s="57" t="s">
        <v>93</v>
      </c>
      <c r="B23" s="115">
        <v>18451463</v>
      </c>
      <c r="C23" s="115">
        <v>17004224</v>
      </c>
      <c r="D23" s="58" t="s">
        <v>94</v>
      </c>
      <c r="E23" s="115">
        <v>7818180</v>
      </c>
      <c r="F23" s="117">
        <v>7818180</v>
      </c>
    </row>
    <row r="24" spans="1:6" s="8" customFormat="1" ht="24.75" customHeight="1" x14ac:dyDescent="0.3">
      <c r="A24" s="57" t="s">
        <v>95</v>
      </c>
      <c r="B24" s="115">
        <v>6664362.0300000003</v>
      </c>
      <c r="C24" s="115">
        <v>5483524.1600000001</v>
      </c>
      <c r="D24" s="58" t="s">
        <v>96</v>
      </c>
      <c r="E24" s="115">
        <v>0</v>
      </c>
      <c r="F24" s="117">
        <v>0</v>
      </c>
    </row>
    <row r="25" spans="1:6" s="8" customFormat="1" ht="24.75" customHeight="1" x14ac:dyDescent="0.3">
      <c r="A25" s="57" t="s">
        <v>97</v>
      </c>
      <c r="B25" s="115">
        <v>0</v>
      </c>
      <c r="C25" s="115">
        <v>0</v>
      </c>
      <c r="D25" s="58" t="s">
        <v>98</v>
      </c>
      <c r="E25" s="115">
        <v>0</v>
      </c>
      <c r="F25" s="117">
        <v>0</v>
      </c>
    </row>
    <row r="26" spans="1:6" s="8" customFormat="1" ht="24.75" customHeight="1" x14ac:dyDescent="0.3">
      <c r="A26" s="57" t="s">
        <v>99</v>
      </c>
      <c r="B26" s="115">
        <v>0</v>
      </c>
      <c r="C26" s="115">
        <v>0</v>
      </c>
      <c r="D26" s="58" t="s">
        <v>100</v>
      </c>
      <c r="E26" s="115">
        <v>0</v>
      </c>
      <c r="F26" s="117">
        <v>0</v>
      </c>
    </row>
    <row r="27" spans="1:6" s="8" customFormat="1" ht="24.75" customHeight="1" x14ac:dyDescent="0.3">
      <c r="A27" s="57" t="s">
        <v>101</v>
      </c>
      <c r="B27" s="115">
        <v>0</v>
      </c>
      <c r="C27" s="115">
        <v>0</v>
      </c>
      <c r="D27" s="58" t="s">
        <v>102</v>
      </c>
      <c r="E27" s="115">
        <v>0</v>
      </c>
      <c r="F27" s="117">
        <v>0</v>
      </c>
    </row>
    <row r="28" spans="1:6" s="8" customFormat="1" ht="24.75" customHeight="1" x14ac:dyDescent="0.3">
      <c r="A28" s="57" t="s">
        <v>103</v>
      </c>
      <c r="B28" s="115">
        <v>6664362.0300000003</v>
      </c>
      <c r="C28" s="115">
        <v>5483524.1600000001</v>
      </c>
      <c r="D28" s="58" t="s">
        <v>104</v>
      </c>
      <c r="E28" s="115">
        <v>0</v>
      </c>
      <c r="F28" s="117">
        <v>0</v>
      </c>
    </row>
    <row r="29" spans="1:6" s="8" customFormat="1" ht="24.75" customHeight="1" x14ac:dyDescent="0.3">
      <c r="A29" s="57" t="s">
        <v>105</v>
      </c>
      <c r="B29" s="115">
        <v>0</v>
      </c>
      <c r="C29" s="115">
        <v>0</v>
      </c>
      <c r="D29" s="58" t="s">
        <v>106</v>
      </c>
      <c r="E29" s="115">
        <v>0</v>
      </c>
      <c r="F29" s="117">
        <v>0</v>
      </c>
    </row>
    <row r="30" spans="1:6" s="8" customFormat="1" ht="24.75" customHeight="1" x14ac:dyDescent="0.3">
      <c r="A30" s="57" t="s">
        <v>107</v>
      </c>
      <c r="B30" s="115">
        <v>0</v>
      </c>
      <c r="C30" s="115">
        <v>0</v>
      </c>
      <c r="D30" s="58" t="s">
        <v>108</v>
      </c>
      <c r="E30" s="115">
        <v>0</v>
      </c>
      <c r="F30" s="117">
        <v>0</v>
      </c>
    </row>
    <row r="31" spans="1:6" s="8" customFormat="1" ht="24.75" customHeight="1" x14ac:dyDescent="0.3">
      <c r="A31" s="57" t="s">
        <v>109</v>
      </c>
      <c r="B31" s="115">
        <v>0</v>
      </c>
      <c r="C31" s="115">
        <v>0</v>
      </c>
      <c r="D31" s="58" t="s">
        <v>110</v>
      </c>
      <c r="E31" s="115">
        <v>0</v>
      </c>
      <c r="F31" s="117">
        <v>0</v>
      </c>
    </row>
    <row r="32" spans="1:6" s="8" customFormat="1" ht="24.75" customHeight="1" x14ac:dyDescent="0.3">
      <c r="A32" s="57" t="s">
        <v>111</v>
      </c>
      <c r="B32" s="115">
        <v>0</v>
      </c>
      <c r="C32" s="115">
        <v>0</v>
      </c>
      <c r="D32" s="58" t="s">
        <v>112</v>
      </c>
      <c r="E32" s="115">
        <v>0</v>
      </c>
      <c r="F32" s="117">
        <v>0</v>
      </c>
    </row>
    <row r="33" spans="1:6" s="8" customFormat="1" ht="24.75" customHeight="1" x14ac:dyDescent="0.3">
      <c r="A33" s="57" t="s">
        <v>113</v>
      </c>
      <c r="B33" s="115">
        <v>0</v>
      </c>
      <c r="C33" s="115">
        <v>0</v>
      </c>
      <c r="D33" s="58" t="s">
        <v>114</v>
      </c>
      <c r="E33" s="115">
        <v>0</v>
      </c>
      <c r="F33" s="117">
        <v>0</v>
      </c>
    </row>
    <row r="34" spans="1:6" s="8" customFormat="1" ht="24.75" customHeight="1" x14ac:dyDescent="0.3">
      <c r="A34" s="57" t="s">
        <v>115</v>
      </c>
      <c r="B34" s="115">
        <v>0</v>
      </c>
      <c r="C34" s="115">
        <v>0</v>
      </c>
      <c r="D34" s="58" t="s">
        <v>116</v>
      </c>
      <c r="E34" s="115">
        <v>0</v>
      </c>
      <c r="F34" s="117">
        <v>0</v>
      </c>
    </row>
    <row r="35" spans="1:6" s="8" customFormat="1" ht="24.75" customHeight="1" x14ac:dyDescent="0.3">
      <c r="A35" s="57" t="s">
        <v>117</v>
      </c>
      <c r="B35" s="115">
        <v>0</v>
      </c>
      <c r="C35" s="115">
        <v>0</v>
      </c>
      <c r="D35" s="58" t="s">
        <v>118</v>
      </c>
      <c r="E35" s="115">
        <v>0</v>
      </c>
      <c r="F35" s="117">
        <v>0</v>
      </c>
    </row>
    <row r="36" spans="1:6" s="8" customFormat="1" ht="24.75" customHeight="1" x14ac:dyDescent="0.3">
      <c r="A36" s="57" t="s">
        <v>119</v>
      </c>
      <c r="B36" s="115">
        <v>0</v>
      </c>
      <c r="C36" s="115">
        <v>0</v>
      </c>
      <c r="D36" s="58" t="s">
        <v>120</v>
      </c>
      <c r="E36" s="115">
        <v>0</v>
      </c>
      <c r="F36" s="117">
        <v>0</v>
      </c>
    </row>
    <row r="37" spans="1:6" s="8" customFormat="1" ht="24.75" customHeight="1" x14ac:dyDescent="0.3">
      <c r="A37" s="57" t="s">
        <v>121</v>
      </c>
      <c r="B37" s="115">
        <v>0</v>
      </c>
      <c r="C37" s="115">
        <v>0</v>
      </c>
      <c r="D37" s="58" t="s">
        <v>122</v>
      </c>
      <c r="E37" s="115">
        <v>61859299.299999997</v>
      </c>
      <c r="F37" s="117">
        <v>40782662.259999998</v>
      </c>
    </row>
    <row r="38" spans="1:6" s="8" customFormat="1" ht="24.75" customHeight="1" x14ac:dyDescent="0.3">
      <c r="A38" s="57" t="s">
        <v>123</v>
      </c>
      <c r="B38" s="115">
        <v>0</v>
      </c>
      <c r="C38" s="115">
        <v>0</v>
      </c>
      <c r="D38" s="58" t="s">
        <v>124</v>
      </c>
      <c r="E38" s="115">
        <v>10918649.539999999</v>
      </c>
      <c r="F38" s="117">
        <v>9806803.4499999993</v>
      </c>
    </row>
    <row r="39" spans="1:6" s="8" customFormat="1" ht="24.75" customHeight="1" x14ac:dyDescent="0.3">
      <c r="A39" s="57" t="s">
        <v>125</v>
      </c>
      <c r="B39" s="115">
        <v>0</v>
      </c>
      <c r="C39" s="115">
        <v>0</v>
      </c>
      <c r="D39" s="58" t="s">
        <v>126</v>
      </c>
      <c r="E39" s="115">
        <v>0</v>
      </c>
      <c r="F39" s="117">
        <v>0</v>
      </c>
    </row>
    <row r="40" spans="1:6" s="8" customFormat="1" ht="24.75" customHeight="1" x14ac:dyDescent="0.3">
      <c r="A40" s="57" t="s">
        <v>127</v>
      </c>
      <c r="B40" s="115">
        <v>0</v>
      </c>
      <c r="C40" s="115">
        <v>0</v>
      </c>
      <c r="D40" s="58" t="s">
        <v>128</v>
      </c>
      <c r="E40" s="115">
        <v>50940649.759999998</v>
      </c>
      <c r="F40" s="117">
        <v>30975858.809999999</v>
      </c>
    </row>
    <row r="41" spans="1:6" s="8" customFormat="1" ht="24.75" customHeight="1" x14ac:dyDescent="0.3">
      <c r="A41" s="57" t="s">
        <v>129</v>
      </c>
      <c r="B41" s="115">
        <v>0</v>
      </c>
      <c r="C41" s="115">
        <v>0</v>
      </c>
      <c r="D41" s="58" t="s">
        <v>130</v>
      </c>
      <c r="E41" s="115">
        <v>1240205.5</v>
      </c>
      <c r="F41" s="117">
        <v>528715</v>
      </c>
    </row>
    <row r="42" spans="1:6" s="8" customFormat="1" ht="24.75" customHeight="1" x14ac:dyDescent="0.3">
      <c r="A42" s="57" t="s">
        <v>131</v>
      </c>
      <c r="B42" s="115">
        <v>0</v>
      </c>
      <c r="C42" s="115">
        <v>0</v>
      </c>
      <c r="D42" s="58" t="s">
        <v>132</v>
      </c>
      <c r="E42" s="115">
        <v>1240205.5</v>
      </c>
      <c r="F42" s="117">
        <v>0</v>
      </c>
    </row>
    <row r="43" spans="1:6" s="8" customFormat="1" ht="24.75" customHeight="1" x14ac:dyDescent="0.3">
      <c r="A43" s="57" t="s">
        <v>133</v>
      </c>
      <c r="B43" s="115">
        <v>0</v>
      </c>
      <c r="C43" s="115">
        <v>0</v>
      </c>
      <c r="D43" s="58" t="s">
        <v>134</v>
      </c>
      <c r="E43" s="115">
        <v>0</v>
      </c>
      <c r="F43" s="117">
        <v>0</v>
      </c>
    </row>
    <row r="44" spans="1:6" s="8" customFormat="1" ht="24.75" customHeight="1" x14ac:dyDescent="0.3">
      <c r="A44" s="57" t="s">
        <v>135</v>
      </c>
      <c r="B44" s="115">
        <v>0</v>
      </c>
      <c r="C44" s="115">
        <v>0</v>
      </c>
      <c r="D44" s="58" t="s">
        <v>136</v>
      </c>
      <c r="E44" s="115">
        <v>0</v>
      </c>
      <c r="F44" s="117">
        <v>528715</v>
      </c>
    </row>
    <row r="45" spans="1:6" s="8" customFormat="1" ht="24.75" customHeight="1" x14ac:dyDescent="0.3">
      <c r="A45" s="57" t="s">
        <v>137</v>
      </c>
      <c r="B45" s="115">
        <v>533254958.47000003</v>
      </c>
      <c r="C45" s="115">
        <v>344893393.52999997</v>
      </c>
      <c r="D45" s="58" t="s">
        <v>138</v>
      </c>
      <c r="E45" s="115">
        <v>89686138.140000001</v>
      </c>
      <c r="F45" s="117">
        <v>78778201.709999993</v>
      </c>
    </row>
    <row r="46" spans="1:6" s="8" customFormat="1" ht="24.75" customHeight="1" x14ac:dyDescent="0.3">
      <c r="A46" s="57" t="s">
        <v>139</v>
      </c>
      <c r="B46" s="116" t="s">
        <v>15</v>
      </c>
      <c r="C46" s="116" t="s">
        <v>15</v>
      </c>
      <c r="D46" s="58" t="s">
        <v>140</v>
      </c>
      <c r="E46" s="116" t="s">
        <v>15</v>
      </c>
      <c r="F46" s="118" t="s">
        <v>15</v>
      </c>
    </row>
    <row r="47" spans="1:6" s="8" customFormat="1" ht="24.75" customHeight="1" x14ac:dyDescent="0.3">
      <c r="A47" s="57" t="s">
        <v>141</v>
      </c>
      <c r="B47" s="115">
        <v>43967627.630000003</v>
      </c>
      <c r="C47" s="115">
        <v>43967627.630000003</v>
      </c>
      <c r="D47" s="58" t="s">
        <v>142</v>
      </c>
      <c r="E47" s="115">
        <v>0</v>
      </c>
      <c r="F47" s="117">
        <v>0</v>
      </c>
    </row>
    <row r="48" spans="1:6" s="8" customFormat="1" ht="24.75" customHeight="1" x14ac:dyDescent="0.3">
      <c r="A48" s="57" t="s">
        <v>143</v>
      </c>
      <c r="B48" s="115">
        <v>6739605.7599999998</v>
      </c>
      <c r="C48" s="115">
        <v>6739605.7599999998</v>
      </c>
      <c r="D48" s="58" t="s">
        <v>144</v>
      </c>
      <c r="E48" s="115">
        <v>0</v>
      </c>
      <c r="F48" s="117">
        <v>0</v>
      </c>
    </row>
    <row r="49" spans="1:6" s="8" customFormat="1" ht="24.75" customHeight="1" x14ac:dyDescent="0.3">
      <c r="A49" s="57" t="s">
        <v>145</v>
      </c>
      <c r="B49" s="115">
        <v>2385144899.0300002</v>
      </c>
      <c r="C49" s="115">
        <v>2323767636.6700001</v>
      </c>
      <c r="D49" s="58" t="s">
        <v>146</v>
      </c>
      <c r="E49" s="115">
        <v>34530315</v>
      </c>
      <c r="F49" s="117">
        <v>36484860</v>
      </c>
    </row>
    <row r="50" spans="1:6" s="8" customFormat="1" ht="24.75" customHeight="1" x14ac:dyDescent="0.3">
      <c r="A50" s="57" t="s">
        <v>147</v>
      </c>
      <c r="B50" s="153">
        <v>316550204.01999998</v>
      </c>
      <c r="C50" s="153">
        <v>302209289.42000002</v>
      </c>
      <c r="D50" s="58" t="s">
        <v>148</v>
      </c>
      <c r="E50" s="115">
        <v>0</v>
      </c>
      <c r="F50" s="117">
        <v>0</v>
      </c>
    </row>
    <row r="51" spans="1:6" s="8" customFormat="1" ht="24.75" customHeight="1" x14ac:dyDescent="0.3">
      <c r="A51" s="57" t="s">
        <v>149</v>
      </c>
      <c r="B51" s="153">
        <v>65850838.450000003</v>
      </c>
      <c r="C51" s="153">
        <v>62370838.450000003</v>
      </c>
      <c r="D51" s="58" t="s">
        <v>150</v>
      </c>
      <c r="E51" s="115">
        <v>0</v>
      </c>
      <c r="F51" s="117">
        <v>0</v>
      </c>
    </row>
    <row r="52" spans="1:6" s="8" customFormat="1" ht="24.75" customHeight="1" x14ac:dyDescent="0.3">
      <c r="A52" s="57" t="s">
        <v>151</v>
      </c>
      <c r="B52" s="153">
        <v>-194032058.09999999</v>
      </c>
      <c r="C52" s="153">
        <v>-184602387.06999999</v>
      </c>
      <c r="D52" s="58" t="s">
        <v>152</v>
      </c>
      <c r="E52" s="115">
        <v>3159576.56</v>
      </c>
      <c r="F52" s="117">
        <v>3189015.56</v>
      </c>
    </row>
    <row r="53" spans="1:6" s="8" customFormat="1" ht="24.75" customHeight="1" x14ac:dyDescent="0.3">
      <c r="A53" s="57" t="s">
        <v>153</v>
      </c>
      <c r="B53" s="115">
        <v>0</v>
      </c>
      <c r="C53" s="115">
        <v>0</v>
      </c>
      <c r="D53" s="58" t="s">
        <v>154</v>
      </c>
      <c r="E53" s="115">
        <v>37689891.560000002</v>
      </c>
      <c r="F53" s="117">
        <v>39673875.560000002</v>
      </c>
    </row>
    <row r="54" spans="1:6" s="8" customFormat="1" ht="24.75" customHeight="1" x14ac:dyDescent="0.3">
      <c r="A54" s="57" t="s">
        <v>155</v>
      </c>
      <c r="B54" s="115">
        <v>0</v>
      </c>
      <c r="C54" s="115">
        <v>0</v>
      </c>
      <c r="D54" s="58" t="s">
        <v>156</v>
      </c>
      <c r="E54" s="115">
        <v>127376029.7</v>
      </c>
      <c r="F54" s="117">
        <v>118452077.27</v>
      </c>
    </row>
    <row r="55" spans="1:6" s="8" customFormat="1" ht="24.75" customHeight="1" x14ac:dyDescent="0.3">
      <c r="A55" s="57" t="s">
        <v>157</v>
      </c>
      <c r="B55" s="115">
        <v>0</v>
      </c>
      <c r="C55" s="115">
        <v>0</v>
      </c>
      <c r="D55" s="58" t="s">
        <v>158</v>
      </c>
      <c r="E55" s="116" t="s">
        <v>15</v>
      </c>
      <c r="F55" s="118" t="s">
        <v>15</v>
      </c>
    </row>
    <row r="56" spans="1:6" s="8" customFormat="1" ht="24.75" customHeight="1" x14ac:dyDescent="0.3">
      <c r="A56" s="57" t="s">
        <v>159</v>
      </c>
      <c r="B56" s="115">
        <v>2624221116.79</v>
      </c>
      <c r="C56" s="115">
        <v>2554452610.8600001</v>
      </c>
      <c r="D56" s="58" t="s">
        <v>160</v>
      </c>
      <c r="E56" s="115">
        <v>1093089612.76</v>
      </c>
      <c r="F56" s="117">
        <v>1093613622.24</v>
      </c>
    </row>
    <row r="57" spans="1:6" s="8" customFormat="1" ht="24.75" customHeight="1" x14ac:dyDescent="0.3">
      <c r="A57" s="57" t="s">
        <v>161</v>
      </c>
      <c r="B57" s="115">
        <v>3157476075.2600002</v>
      </c>
      <c r="C57" s="115">
        <v>2899346004.3899999</v>
      </c>
      <c r="D57" s="58" t="s">
        <v>162</v>
      </c>
      <c r="E57" s="115">
        <v>1160792.51</v>
      </c>
      <c r="F57" s="117">
        <v>1160792.51</v>
      </c>
    </row>
    <row r="58" spans="1:6" s="8" customFormat="1" ht="24.75" customHeight="1" x14ac:dyDescent="0.3">
      <c r="A58" s="9"/>
      <c r="B58" s="119"/>
      <c r="C58" s="119"/>
      <c r="D58" s="10" t="s">
        <v>163</v>
      </c>
      <c r="E58" s="120">
        <v>1091928820.25</v>
      </c>
      <c r="F58" s="121">
        <v>1092452829.73</v>
      </c>
    </row>
    <row r="59" spans="1:6" s="8" customFormat="1" ht="24.75" customHeight="1" x14ac:dyDescent="0.3">
      <c r="A59" s="11"/>
      <c r="B59" s="12"/>
      <c r="C59" s="12"/>
      <c r="D59" s="12" t="s">
        <v>164</v>
      </c>
      <c r="E59" s="122">
        <v>0</v>
      </c>
      <c r="F59" s="123">
        <v>0</v>
      </c>
    </row>
    <row r="60" spans="1:6" s="8" customFormat="1" ht="24.75" customHeight="1" x14ac:dyDescent="0.3">
      <c r="A60" s="6"/>
      <c r="B60" s="7"/>
      <c r="C60" s="7"/>
      <c r="D60" s="7" t="s">
        <v>165</v>
      </c>
      <c r="E60" s="124">
        <v>1937010432.8</v>
      </c>
      <c r="F60" s="125">
        <v>1687280304.8800001</v>
      </c>
    </row>
    <row r="61" spans="1:6" s="8" customFormat="1" ht="24.75" customHeight="1" x14ac:dyDescent="0.3">
      <c r="A61" s="6"/>
      <c r="B61" s="7"/>
      <c r="C61" s="7"/>
      <c r="D61" s="7" t="s">
        <v>166</v>
      </c>
      <c r="E61" s="124">
        <v>249656392.16</v>
      </c>
      <c r="F61" s="125">
        <v>127299817.90000001</v>
      </c>
    </row>
    <row r="62" spans="1:6" s="8" customFormat="1" ht="24.75" customHeight="1" x14ac:dyDescent="0.3">
      <c r="A62" s="6"/>
      <c r="B62" s="7"/>
      <c r="C62" s="7"/>
      <c r="D62" s="7" t="s">
        <v>167</v>
      </c>
      <c r="E62" s="124">
        <v>1666080914.6500001</v>
      </c>
      <c r="F62" s="125">
        <v>1554484098.05</v>
      </c>
    </row>
    <row r="63" spans="1:6" s="8" customFormat="1" ht="24.75" customHeight="1" x14ac:dyDescent="0.3">
      <c r="A63" s="6"/>
      <c r="B63" s="7"/>
      <c r="C63" s="7"/>
      <c r="D63" s="7" t="s">
        <v>168</v>
      </c>
      <c r="E63" s="124">
        <v>21273125.989999998</v>
      </c>
      <c r="F63" s="125">
        <v>5496388.9299999997</v>
      </c>
    </row>
    <row r="64" spans="1:6" s="8" customFormat="1" ht="24.75" customHeight="1" x14ac:dyDescent="0.3">
      <c r="A64" s="6"/>
      <c r="B64" s="7"/>
      <c r="C64" s="7"/>
      <c r="D64" s="7" t="s">
        <v>169</v>
      </c>
      <c r="E64" s="124">
        <v>0</v>
      </c>
      <c r="F64" s="125">
        <v>0</v>
      </c>
    </row>
    <row r="65" spans="1:6" s="8" customFormat="1" ht="24.75" customHeight="1" x14ac:dyDescent="0.3">
      <c r="A65" s="6"/>
      <c r="B65" s="7"/>
      <c r="C65" s="7"/>
      <c r="D65" s="7" t="s">
        <v>170</v>
      </c>
      <c r="E65" s="124">
        <v>0</v>
      </c>
      <c r="F65" s="125">
        <v>0</v>
      </c>
    </row>
    <row r="66" spans="1:6" s="8" customFormat="1" ht="24.75" customHeight="1" x14ac:dyDescent="0.3">
      <c r="A66" s="6"/>
      <c r="B66" s="7"/>
      <c r="C66" s="7"/>
      <c r="D66" s="7" t="s">
        <v>171</v>
      </c>
      <c r="E66" s="124">
        <v>0</v>
      </c>
      <c r="F66" s="125">
        <v>0</v>
      </c>
    </row>
    <row r="67" spans="1:6" s="8" customFormat="1" ht="24.75" customHeight="1" x14ac:dyDescent="0.3">
      <c r="A67" s="6"/>
      <c r="B67" s="7"/>
      <c r="C67" s="7"/>
      <c r="D67" s="7" t="s">
        <v>172</v>
      </c>
      <c r="E67" s="124">
        <v>0</v>
      </c>
      <c r="F67" s="125">
        <v>0</v>
      </c>
    </row>
    <row r="68" spans="1:6" s="8" customFormat="1" ht="24.75" customHeight="1" x14ac:dyDescent="0.3">
      <c r="A68" s="6"/>
      <c r="B68" s="7"/>
      <c r="C68" s="7"/>
      <c r="D68" s="7" t="s">
        <v>173</v>
      </c>
      <c r="E68" s="124">
        <v>0</v>
      </c>
      <c r="F68" s="125">
        <v>0</v>
      </c>
    </row>
    <row r="69" spans="1:6" s="8" customFormat="1" ht="24.75" customHeight="1" x14ac:dyDescent="0.3">
      <c r="A69" s="6"/>
      <c r="B69" s="7"/>
      <c r="C69" s="7"/>
      <c r="D69" s="7" t="s">
        <v>174</v>
      </c>
      <c r="E69" s="124">
        <v>3030100045.5599999</v>
      </c>
      <c r="F69" s="125">
        <v>2780893927.1199999</v>
      </c>
    </row>
    <row r="70" spans="1:6" s="8" customFormat="1" ht="24.75" customHeight="1" x14ac:dyDescent="0.3">
      <c r="A70" s="9"/>
      <c r="B70" s="10"/>
      <c r="C70" s="10"/>
      <c r="D70" s="10" t="s">
        <v>175</v>
      </c>
      <c r="E70" s="120">
        <v>3157476075.2600002</v>
      </c>
      <c r="F70" s="121">
        <v>2899346004.3899999</v>
      </c>
    </row>
    <row r="74" spans="1:6" ht="3.95" customHeight="1" x14ac:dyDescent="0.25">
      <c r="A74" s="182"/>
      <c r="B74" s="182"/>
      <c r="C74" s="182"/>
      <c r="D74" s="182"/>
      <c r="E74" s="182"/>
      <c r="F74" s="182"/>
    </row>
    <row r="77" spans="1:6" x14ac:dyDescent="0.25">
      <c r="A77" s="1"/>
      <c r="B77" s="1"/>
      <c r="C77" s="1"/>
      <c r="D77" s="1"/>
      <c r="E77" s="1"/>
    </row>
    <row r="78" spans="1:6" x14ac:dyDescent="0.25">
      <c r="A78" s="1"/>
      <c r="B78" s="1"/>
      <c r="C78" s="1"/>
      <c r="D78" s="1"/>
      <c r="E78" s="1"/>
    </row>
    <row r="79" spans="1:6" x14ac:dyDescent="0.25">
      <c r="A79" s="183"/>
      <c r="B79" s="183"/>
      <c r="D79" s="183"/>
      <c r="E79" s="183"/>
    </row>
    <row r="80" spans="1:6" x14ac:dyDescent="0.25">
      <c r="A80" s="183"/>
      <c r="B80" s="183"/>
      <c r="D80" s="183"/>
      <c r="E80" s="183"/>
    </row>
  </sheetData>
  <mergeCells count="7">
    <mergeCell ref="A79:B80"/>
    <mergeCell ref="D79:E80"/>
    <mergeCell ref="A1:F1"/>
    <mergeCell ref="A2:F2"/>
    <mergeCell ref="A3:F3"/>
    <mergeCell ref="A4:F4"/>
    <mergeCell ref="A74:F74"/>
  </mergeCells>
  <pageMargins left="0.70866141732283472" right="0.70866141732283472" top="0.74803149606299213" bottom="0.74803149606299213" header="0.31496062992125984" footer="0.31496062992125984"/>
  <pageSetup scale="33" fitToHeight="2" orientation="landscape" r:id="rId1"/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C1:K68"/>
  <sheetViews>
    <sheetView showGridLines="0" tabSelected="1" view="pageBreakPreview" zoomScaleNormal="100" zoomScaleSheetLayoutView="100" workbookViewId="0">
      <pane ySplit="3" topLeftCell="A52" activePane="bottomLeft" state="frozen"/>
      <selection activeCell="C24" sqref="C24"/>
      <selection pane="bottomLeft" activeCell="D74" sqref="D74"/>
    </sheetView>
  </sheetViews>
  <sheetFormatPr baseColWidth="10" defaultColWidth="11" defaultRowHeight="12.75" x14ac:dyDescent="0.2"/>
  <cols>
    <col min="1" max="1" width="11" style="154"/>
    <col min="2" max="2" width="2.28515625" style="154" customWidth="1"/>
    <col min="3" max="3" width="46.140625" style="154" customWidth="1"/>
    <col min="4" max="4" width="19.140625" style="154" bestFit="1" customWidth="1"/>
    <col min="5" max="5" width="12.85546875" style="154" customWidth="1"/>
    <col min="6" max="6" width="13.28515625" style="154" customWidth="1"/>
    <col min="7" max="7" width="9.5703125" style="154" customWidth="1"/>
    <col min="8" max="8" width="14.5703125" style="154" customWidth="1"/>
    <col min="9" max="257" width="11" style="154"/>
    <col min="258" max="258" width="2.28515625" style="154" customWidth="1"/>
    <col min="259" max="259" width="46.140625" style="154" customWidth="1"/>
    <col min="260" max="260" width="16.7109375" style="154" customWidth="1"/>
    <col min="261" max="261" width="12.85546875" style="154" customWidth="1"/>
    <col min="262" max="262" width="13.28515625" style="154" customWidth="1"/>
    <col min="263" max="263" width="9.5703125" style="154" customWidth="1"/>
    <col min="264" max="264" width="14.5703125" style="154" customWidth="1"/>
    <col min="265" max="513" width="11" style="154"/>
    <col min="514" max="514" width="2.28515625" style="154" customWidth="1"/>
    <col min="515" max="515" width="46.140625" style="154" customWidth="1"/>
    <col min="516" max="516" width="16.7109375" style="154" customWidth="1"/>
    <col min="517" max="517" width="12.85546875" style="154" customWidth="1"/>
    <col min="518" max="518" width="13.28515625" style="154" customWidth="1"/>
    <col min="519" max="519" width="9.5703125" style="154" customWidth="1"/>
    <col min="520" max="520" width="14.5703125" style="154" customWidth="1"/>
    <col min="521" max="769" width="11" style="154"/>
    <col min="770" max="770" width="2.28515625" style="154" customWidth="1"/>
    <col min="771" max="771" width="46.140625" style="154" customWidth="1"/>
    <col min="772" max="772" width="16.7109375" style="154" customWidth="1"/>
    <col min="773" max="773" width="12.85546875" style="154" customWidth="1"/>
    <col min="774" max="774" width="13.28515625" style="154" customWidth="1"/>
    <col min="775" max="775" width="9.5703125" style="154" customWidth="1"/>
    <col min="776" max="776" width="14.5703125" style="154" customWidth="1"/>
    <col min="777" max="1025" width="11" style="154"/>
    <col min="1026" max="1026" width="2.28515625" style="154" customWidth="1"/>
    <col min="1027" max="1027" width="46.140625" style="154" customWidth="1"/>
    <col min="1028" max="1028" width="16.7109375" style="154" customWidth="1"/>
    <col min="1029" max="1029" width="12.85546875" style="154" customWidth="1"/>
    <col min="1030" max="1030" width="13.28515625" style="154" customWidth="1"/>
    <col min="1031" max="1031" width="9.5703125" style="154" customWidth="1"/>
    <col min="1032" max="1032" width="14.5703125" style="154" customWidth="1"/>
    <col min="1033" max="1281" width="11" style="154"/>
    <col min="1282" max="1282" width="2.28515625" style="154" customWidth="1"/>
    <col min="1283" max="1283" width="46.140625" style="154" customWidth="1"/>
    <col min="1284" max="1284" width="16.7109375" style="154" customWidth="1"/>
    <col min="1285" max="1285" width="12.85546875" style="154" customWidth="1"/>
    <col min="1286" max="1286" width="13.28515625" style="154" customWidth="1"/>
    <col min="1287" max="1287" width="9.5703125" style="154" customWidth="1"/>
    <col min="1288" max="1288" width="14.5703125" style="154" customWidth="1"/>
    <col min="1289" max="1537" width="11" style="154"/>
    <col min="1538" max="1538" width="2.28515625" style="154" customWidth="1"/>
    <col min="1539" max="1539" width="46.140625" style="154" customWidth="1"/>
    <col min="1540" max="1540" width="16.7109375" style="154" customWidth="1"/>
    <col min="1541" max="1541" width="12.85546875" style="154" customWidth="1"/>
    <col min="1542" max="1542" width="13.28515625" style="154" customWidth="1"/>
    <col min="1543" max="1543" width="9.5703125" style="154" customWidth="1"/>
    <col min="1544" max="1544" width="14.5703125" style="154" customWidth="1"/>
    <col min="1545" max="1793" width="11" style="154"/>
    <col min="1794" max="1794" width="2.28515625" style="154" customWidth="1"/>
    <col min="1795" max="1795" width="46.140625" style="154" customWidth="1"/>
    <col min="1796" max="1796" width="16.7109375" style="154" customWidth="1"/>
    <col min="1797" max="1797" width="12.85546875" style="154" customWidth="1"/>
    <col min="1798" max="1798" width="13.28515625" style="154" customWidth="1"/>
    <col min="1799" max="1799" width="9.5703125" style="154" customWidth="1"/>
    <col min="1800" max="1800" width="14.5703125" style="154" customWidth="1"/>
    <col min="1801" max="2049" width="11" style="154"/>
    <col min="2050" max="2050" width="2.28515625" style="154" customWidth="1"/>
    <col min="2051" max="2051" width="46.140625" style="154" customWidth="1"/>
    <col min="2052" max="2052" width="16.7109375" style="154" customWidth="1"/>
    <col min="2053" max="2053" width="12.85546875" style="154" customWidth="1"/>
    <col min="2054" max="2054" width="13.28515625" style="154" customWidth="1"/>
    <col min="2055" max="2055" width="9.5703125" style="154" customWidth="1"/>
    <col min="2056" max="2056" width="14.5703125" style="154" customWidth="1"/>
    <col min="2057" max="2305" width="11" style="154"/>
    <col min="2306" max="2306" width="2.28515625" style="154" customWidth="1"/>
    <col min="2307" max="2307" width="46.140625" style="154" customWidth="1"/>
    <col min="2308" max="2308" width="16.7109375" style="154" customWidth="1"/>
    <col min="2309" max="2309" width="12.85546875" style="154" customWidth="1"/>
    <col min="2310" max="2310" width="13.28515625" style="154" customWidth="1"/>
    <col min="2311" max="2311" width="9.5703125" style="154" customWidth="1"/>
    <col min="2312" max="2312" width="14.5703125" style="154" customWidth="1"/>
    <col min="2313" max="2561" width="11" style="154"/>
    <col min="2562" max="2562" width="2.28515625" style="154" customWidth="1"/>
    <col min="2563" max="2563" width="46.140625" style="154" customWidth="1"/>
    <col min="2564" max="2564" width="16.7109375" style="154" customWidth="1"/>
    <col min="2565" max="2565" width="12.85546875" style="154" customWidth="1"/>
    <col min="2566" max="2566" width="13.28515625" style="154" customWidth="1"/>
    <col min="2567" max="2567" width="9.5703125" style="154" customWidth="1"/>
    <col min="2568" max="2568" width="14.5703125" style="154" customWidth="1"/>
    <col min="2569" max="2817" width="11" style="154"/>
    <col min="2818" max="2818" width="2.28515625" style="154" customWidth="1"/>
    <col min="2819" max="2819" width="46.140625" style="154" customWidth="1"/>
    <col min="2820" max="2820" width="16.7109375" style="154" customWidth="1"/>
    <col min="2821" max="2821" width="12.85546875" style="154" customWidth="1"/>
    <col min="2822" max="2822" width="13.28515625" style="154" customWidth="1"/>
    <col min="2823" max="2823" width="9.5703125" style="154" customWidth="1"/>
    <col min="2824" max="2824" width="14.5703125" style="154" customWidth="1"/>
    <col min="2825" max="3073" width="11" style="154"/>
    <col min="3074" max="3074" width="2.28515625" style="154" customWidth="1"/>
    <col min="3075" max="3075" width="46.140625" style="154" customWidth="1"/>
    <col min="3076" max="3076" width="16.7109375" style="154" customWidth="1"/>
    <col min="3077" max="3077" width="12.85546875" style="154" customWidth="1"/>
    <col min="3078" max="3078" width="13.28515625" style="154" customWidth="1"/>
    <col min="3079" max="3079" width="9.5703125" style="154" customWidth="1"/>
    <col min="3080" max="3080" width="14.5703125" style="154" customWidth="1"/>
    <col min="3081" max="3329" width="11" style="154"/>
    <col min="3330" max="3330" width="2.28515625" style="154" customWidth="1"/>
    <col min="3331" max="3331" width="46.140625" style="154" customWidth="1"/>
    <col min="3332" max="3332" width="16.7109375" style="154" customWidth="1"/>
    <col min="3333" max="3333" width="12.85546875" style="154" customWidth="1"/>
    <col min="3334" max="3334" width="13.28515625" style="154" customWidth="1"/>
    <col min="3335" max="3335" width="9.5703125" style="154" customWidth="1"/>
    <col min="3336" max="3336" width="14.5703125" style="154" customWidth="1"/>
    <col min="3337" max="3585" width="11" style="154"/>
    <col min="3586" max="3586" width="2.28515625" style="154" customWidth="1"/>
    <col min="3587" max="3587" width="46.140625" style="154" customWidth="1"/>
    <col min="3588" max="3588" width="16.7109375" style="154" customWidth="1"/>
    <col min="3589" max="3589" width="12.85546875" style="154" customWidth="1"/>
    <col min="3590" max="3590" width="13.28515625" style="154" customWidth="1"/>
    <col min="3591" max="3591" width="9.5703125" style="154" customWidth="1"/>
    <col min="3592" max="3592" width="14.5703125" style="154" customWidth="1"/>
    <col min="3593" max="3841" width="11" style="154"/>
    <col min="3842" max="3842" width="2.28515625" style="154" customWidth="1"/>
    <col min="3843" max="3843" width="46.140625" style="154" customWidth="1"/>
    <col min="3844" max="3844" width="16.7109375" style="154" customWidth="1"/>
    <col min="3845" max="3845" width="12.85546875" style="154" customWidth="1"/>
    <col min="3846" max="3846" width="13.28515625" style="154" customWidth="1"/>
    <col min="3847" max="3847" width="9.5703125" style="154" customWidth="1"/>
    <col min="3848" max="3848" width="14.5703125" style="154" customWidth="1"/>
    <col min="3849" max="4097" width="11" style="154"/>
    <col min="4098" max="4098" width="2.28515625" style="154" customWidth="1"/>
    <col min="4099" max="4099" width="46.140625" style="154" customWidth="1"/>
    <col min="4100" max="4100" width="16.7109375" style="154" customWidth="1"/>
    <col min="4101" max="4101" width="12.85546875" style="154" customWidth="1"/>
    <col min="4102" max="4102" width="13.28515625" style="154" customWidth="1"/>
    <col min="4103" max="4103" width="9.5703125" style="154" customWidth="1"/>
    <col min="4104" max="4104" width="14.5703125" style="154" customWidth="1"/>
    <col min="4105" max="4353" width="11" style="154"/>
    <col min="4354" max="4354" width="2.28515625" style="154" customWidth="1"/>
    <col min="4355" max="4355" width="46.140625" style="154" customWidth="1"/>
    <col min="4356" max="4356" width="16.7109375" style="154" customWidth="1"/>
    <col min="4357" max="4357" width="12.85546875" style="154" customWidth="1"/>
    <col min="4358" max="4358" width="13.28515625" style="154" customWidth="1"/>
    <col min="4359" max="4359" width="9.5703125" style="154" customWidth="1"/>
    <col min="4360" max="4360" width="14.5703125" style="154" customWidth="1"/>
    <col min="4361" max="4609" width="11" style="154"/>
    <col min="4610" max="4610" width="2.28515625" style="154" customWidth="1"/>
    <col min="4611" max="4611" width="46.140625" style="154" customWidth="1"/>
    <col min="4612" max="4612" width="16.7109375" style="154" customWidth="1"/>
    <col min="4613" max="4613" width="12.85546875" style="154" customWidth="1"/>
    <col min="4614" max="4614" width="13.28515625" style="154" customWidth="1"/>
    <col min="4615" max="4615" width="9.5703125" style="154" customWidth="1"/>
    <col min="4616" max="4616" width="14.5703125" style="154" customWidth="1"/>
    <col min="4617" max="4865" width="11" style="154"/>
    <col min="4866" max="4866" width="2.28515625" style="154" customWidth="1"/>
    <col min="4867" max="4867" width="46.140625" style="154" customWidth="1"/>
    <col min="4868" max="4868" width="16.7109375" style="154" customWidth="1"/>
    <col min="4869" max="4869" width="12.85546875" style="154" customWidth="1"/>
    <col min="4870" max="4870" width="13.28515625" style="154" customWidth="1"/>
    <col min="4871" max="4871" width="9.5703125" style="154" customWidth="1"/>
    <col min="4872" max="4872" width="14.5703125" style="154" customWidth="1"/>
    <col min="4873" max="5121" width="11" style="154"/>
    <col min="5122" max="5122" width="2.28515625" style="154" customWidth="1"/>
    <col min="5123" max="5123" width="46.140625" style="154" customWidth="1"/>
    <col min="5124" max="5124" width="16.7109375" style="154" customWidth="1"/>
    <col min="5125" max="5125" width="12.85546875" style="154" customWidth="1"/>
    <col min="5126" max="5126" width="13.28515625" style="154" customWidth="1"/>
    <col min="5127" max="5127" width="9.5703125" style="154" customWidth="1"/>
    <col min="5128" max="5128" width="14.5703125" style="154" customWidth="1"/>
    <col min="5129" max="5377" width="11" style="154"/>
    <col min="5378" max="5378" width="2.28515625" style="154" customWidth="1"/>
    <col min="5379" max="5379" width="46.140625" style="154" customWidth="1"/>
    <col min="5380" max="5380" width="16.7109375" style="154" customWidth="1"/>
    <col min="5381" max="5381" width="12.85546875" style="154" customWidth="1"/>
    <col min="5382" max="5382" width="13.28515625" style="154" customWidth="1"/>
    <col min="5383" max="5383" width="9.5703125" style="154" customWidth="1"/>
    <col min="5384" max="5384" width="14.5703125" style="154" customWidth="1"/>
    <col min="5385" max="5633" width="11" style="154"/>
    <col min="5634" max="5634" width="2.28515625" style="154" customWidth="1"/>
    <col min="5635" max="5635" width="46.140625" style="154" customWidth="1"/>
    <col min="5636" max="5636" width="16.7109375" style="154" customWidth="1"/>
    <col min="5637" max="5637" width="12.85546875" style="154" customWidth="1"/>
    <col min="5638" max="5638" width="13.28515625" style="154" customWidth="1"/>
    <col min="5639" max="5639" width="9.5703125" style="154" customWidth="1"/>
    <col min="5640" max="5640" width="14.5703125" style="154" customWidth="1"/>
    <col min="5641" max="5889" width="11" style="154"/>
    <col min="5890" max="5890" width="2.28515625" style="154" customWidth="1"/>
    <col min="5891" max="5891" width="46.140625" style="154" customWidth="1"/>
    <col min="5892" max="5892" width="16.7109375" style="154" customWidth="1"/>
    <col min="5893" max="5893" width="12.85546875" style="154" customWidth="1"/>
    <col min="5894" max="5894" width="13.28515625" style="154" customWidth="1"/>
    <col min="5895" max="5895" width="9.5703125" style="154" customWidth="1"/>
    <col min="5896" max="5896" width="14.5703125" style="154" customWidth="1"/>
    <col min="5897" max="6145" width="11" style="154"/>
    <col min="6146" max="6146" width="2.28515625" style="154" customWidth="1"/>
    <col min="6147" max="6147" width="46.140625" style="154" customWidth="1"/>
    <col min="6148" max="6148" width="16.7109375" style="154" customWidth="1"/>
    <col min="6149" max="6149" width="12.85546875" style="154" customWidth="1"/>
    <col min="6150" max="6150" width="13.28515625" style="154" customWidth="1"/>
    <col min="6151" max="6151" width="9.5703125" style="154" customWidth="1"/>
    <col min="6152" max="6152" width="14.5703125" style="154" customWidth="1"/>
    <col min="6153" max="6401" width="11" style="154"/>
    <col min="6402" max="6402" width="2.28515625" style="154" customWidth="1"/>
    <col min="6403" max="6403" width="46.140625" style="154" customWidth="1"/>
    <col min="6404" max="6404" width="16.7109375" style="154" customWidth="1"/>
    <col min="6405" max="6405" width="12.85546875" style="154" customWidth="1"/>
    <col min="6406" max="6406" width="13.28515625" style="154" customWidth="1"/>
    <col min="6407" max="6407" width="9.5703125" style="154" customWidth="1"/>
    <col min="6408" max="6408" width="14.5703125" style="154" customWidth="1"/>
    <col min="6409" max="6657" width="11" style="154"/>
    <col min="6658" max="6658" width="2.28515625" style="154" customWidth="1"/>
    <col min="6659" max="6659" width="46.140625" style="154" customWidth="1"/>
    <col min="6660" max="6660" width="16.7109375" style="154" customWidth="1"/>
    <col min="6661" max="6661" width="12.85546875" style="154" customWidth="1"/>
    <col min="6662" max="6662" width="13.28515625" style="154" customWidth="1"/>
    <col min="6663" max="6663" width="9.5703125" style="154" customWidth="1"/>
    <col min="6664" max="6664" width="14.5703125" style="154" customWidth="1"/>
    <col min="6665" max="6913" width="11" style="154"/>
    <col min="6914" max="6914" width="2.28515625" style="154" customWidth="1"/>
    <col min="6915" max="6915" width="46.140625" style="154" customWidth="1"/>
    <col min="6916" max="6916" width="16.7109375" style="154" customWidth="1"/>
    <col min="6917" max="6917" width="12.85546875" style="154" customWidth="1"/>
    <col min="6918" max="6918" width="13.28515625" style="154" customWidth="1"/>
    <col min="6919" max="6919" width="9.5703125" style="154" customWidth="1"/>
    <col min="6920" max="6920" width="14.5703125" style="154" customWidth="1"/>
    <col min="6921" max="7169" width="11" style="154"/>
    <col min="7170" max="7170" width="2.28515625" style="154" customWidth="1"/>
    <col min="7171" max="7171" width="46.140625" style="154" customWidth="1"/>
    <col min="7172" max="7172" width="16.7109375" style="154" customWidth="1"/>
    <col min="7173" max="7173" width="12.85546875" style="154" customWidth="1"/>
    <col min="7174" max="7174" width="13.28515625" style="154" customWidth="1"/>
    <col min="7175" max="7175" width="9.5703125" style="154" customWidth="1"/>
    <col min="7176" max="7176" width="14.5703125" style="154" customWidth="1"/>
    <col min="7177" max="7425" width="11" style="154"/>
    <col min="7426" max="7426" width="2.28515625" style="154" customWidth="1"/>
    <col min="7427" max="7427" width="46.140625" style="154" customWidth="1"/>
    <col min="7428" max="7428" width="16.7109375" style="154" customWidth="1"/>
    <col min="7429" max="7429" width="12.85546875" style="154" customWidth="1"/>
    <col min="7430" max="7430" width="13.28515625" style="154" customWidth="1"/>
    <col min="7431" max="7431" width="9.5703125" style="154" customWidth="1"/>
    <col min="7432" max="7432" width="14.5703125" style="154" customWidth="1"/>
    <col min="7433" max="7681" width="11" style="154"/>
    <col min="7682" max="7682" width="2.28515625" style="154" customWidth="1"/>
    <col min="7683" max="7683" width="46.140625" style="154" customWidth="1"/>
    <col min="7684" max="7684" width="16.7109375" style="154" customWidth="1"/>
    <col min="7685" max="7685" width="12.85546875" style="154" customWidth="1"/>
    <col min="7686" max="7686" width="13.28515625" style="154" customWidth="1"/>
    <col min="7687" max="7687" width="9.5703125" style="154" customWidth="1"/>
    <col min="7688" max="7688" width="14.5703125" style="154" customWidth="1"/>
    <col min="7689" max="7937" width="11" style="154"/>
    <col min="7938" max="7938" width="2.28515625" style="154" customWidth="1"/>
    <col min="7939" max="7939" width="46.140625" style="154" customWidth="1"/>
    <col min="7940" max="7940" width="16.7109375" style="154" customWidth="1"/>
    <col min="7941" max="7941" width="12.85546875" style="154" customWidth="1"/>
    <col min="7942" max="7942" width="13.28515625" style="154" customWidth="1"/>
    <col min="7943" max="7943" width="9.5703125" style="154" customWidth="1"/>
    <col min="7944" max="7944" width="14.5703125" style="154" customWidth="1"/>
    <col min="7945" max="8193" width="11" style="154"/>
    <col min="8194" max="8194" width="2.28515625" style="154" customWidth="1"/>
    <col min="8195" max="8195" width="46.140625" style="154" customWidth="1"/>
    <col min="8196" max="8196" width="16.7109375" style="154" customWidth="1"/>
    <col min="8197" max="8197" width="12.85546875" style="154" customWidth="1"/>
    <col min="8198" max="8198" width="13.28515625" style="154" customWidth="1"/>
    <col min="8199" max="8199" width="9.5703125" style="154" customWidth="1"/>
    <col min="8200" max="8200" width="14.5703125" style="154" customWidth="1"/>
    <col min="8201" max="8449" width="11" style="154"/>
    <col min="8450" max="8450" width="2.28515625" style="154" customWidth="1"/>
    <col min="8451" max="8451" width="46.140625" style="154" customWidth="1"/>
    <col min="8452" max="8452" width="16.7109375" style="154" customWidth="1"/>
    <col min="8453" max="8453" width="12.85546875" style="154" customWidth="1"/>
    <col min="8454" max="8454" width="13.28515625" style="154" customWidth="1"/>
    <col min="8455" max="8455" width="9.5703125" style="154" customWidth="1"/>
    <col min="8456" max="8456" width="14.5703125" style="154" customWidth="1"/>
    <col min="8457" max="8705" width="11" style="154"/>
    <col min="8706" max="8706" width="2.28515625" style="154" customWidth="1"/>
    <col min="8707" max="8707" width="46.140625" style="154" customWidth="1"/>
    <col min="8708" max="8708" width="16.7109375" style="154" customWidth="1"/>
    <col min="8709" max="8709" width="12.85546875" style="154" customWidth="1"/>
    <col min="8710" max="8710" width="13.28515625" style="154" customWidth="1"/>
    <col min="8711" max="8711" width="9.5703125" style="154" customWidth="1"/>
    <col min="8712" max="8712" width="14.5703125" style="154" customWidth="1"/>
    <col min="8713" max="8961" width="11" style="154"/>
    <col min="8962" max="8962" width="2.28515625" style="154" customWidth="1"/>
    <col min="8963" max="8963" width="46.140625" style="154" customWidth="1"/>
    <col min="8964" max="8964" width="16.7109375" style="154" customWidth="1"/>
    <col min="8965" max="8965" width="12.85546875" style="154" customWidth="1"/>
    <col min="8966" max="8966" width="13.28515625" style="154" customWidth="1"/>
    <col min="8967" max="8967" width="9.5703125" style="154" customWidth="1"/>
    <col min="8968" max="8968" width="14.5703125" style="154" customWidth="1"/>
    <col min="8969" max="9217" width="11" style="154"/>
    <col min="9218" max="9218" width="2.28515625" style="154" customWidth="1"/>
    <col min="9219" max="9219" width="46.140625" style="154" customWidth="1"/>
    <col min="9220" max="9220" width="16.7109375" style="154" customWidth="1"/>
    <col min="9221" max="9221" width="12.85546875" style="154" customWidth="1"/>
    <col min="9222" max="9222" width="13.28515625" style="154" customWidth="1"/>
    <col min="9223" max="9223" width="9.5703125" style="154" customWidth="1"/>
    <col min="9224" max="9224" width="14.5703125" style="154" customWidth="1"/>
    <col min="9225" max="9473" width="11" style="154"/>
    <col min="9474" max="9474" width="2.28515625" style="154" customWidth="1"/>
    <col min="9475" max="9475" width="46.140625" style="154" customWidth="1"/>
    <col min="9476" max="9476" width="16.7109375" style="154" customWidth="1"/>
    <col min="9477" max="9477" width="12.85546875" style="154" customWidth="1"/>
    <col min="9478" max="9478" width="13.28515625" style="154" customWidth="1"/>
    <col min="9479" max="9479" width="9.5703125" style="154" customWidth="1"/>
    <col min="9480" max="9480" width="14.5703125" style="154" customWidth="1"/>
    <col min="9481" max="9729" width="11" style="154"/>
    <col min="9730" max="9730" width="2.28515625" style="154" customWidth="1"/>
    <col min="9731" max="9731" width="46.140625" style="154" customWidth="1"/>
    <col min="9732" max="9732" width="16.7109375" style="154" customWidth="1"/>
    <col min="9733" max="9733" width="12.85546875" style="154" customWidth="1"/>
    <col min="9734" max="9734" width="13.28515625" style="154" customWidth="1"/>
    <col min="9735" max="9735" width="9.5703125" style="154" customWidth="1"/>
    <col min="9736" max="9736" width="14.5703125" style="154" customWidth="1"/>
    <col min="9737" max="9985" width="11" style="154"/>
    <col min="9986" max="9986" width="2.28515625" style="154" customWidth="1"/>
    <col min="9987" max="9987" width="46.140625" style="154" customWidth="1"/>
    <col min="9988" max="9988" width="16.7109375" style="154" customWidth="1"/>
    <col min="9989" max="9989" width="12.85546875" style="154" customWidth="1"/>
    <col min="9990" max="9990" width="13.28515625" style="154" customWidth="1"/>
    <col min="9991" max="9991" width="9.5703125" style="154" customWidth="1"/>
    <col min="9992" max="9992" width="14.5703125" style="154" customWidth="1"/>
    <col min="9993" max="10241" width="11" style="154"/>
    <col min="10242" max="10242" width="2.28515625" style="154" customWidth="1"/>
    <col min="10243" max="10243" width="46.140625" style="154" customWidth="1"/>
    <col min="10244" max="10244" width="16.7109375" style="154" customWidth="1"/>
    <col min="10245" max="10245" width="12.85546875" style="154" customWidth="1"/>
    <col min="10246" max="10246" width="13.28515625" style="154" customWidth="1"/>
    <col min="10247" max="10247" width="9.5703125" style="154" customWidth="1"/>
    <col min="10248" max="10248" width="14.5703125" style="154" customWidth="1"/>
    <col min="10249" max="10497" width="11" style="154"/>
    <col min="10498" max="10498" width="2.28515625" style="154" customWidth="1"/>
    <col min="10499" max="10499" width="46.140625" style="154" customWidth="1"/>
    <col min="10500" max="10500" width="16.7109375" style="154" customWidth="1"/>
    <col min="10501" max="10501" width="12.85546875" style="154" customWidth="1"/>
    <col min="10502" max="10502" width="13.28515625" style="154" customWidth="1"/>
    <col min="10503" max="10503" width="9.5703125" style="154" customWidth="1"/>
    <col min="10504" max="10504" width="14.5703125" style="154" customWidth="1"/>
    <col min="10505" max="10753" width="11" style="154"/>
    <col min="10754" max="10754" width="2.28515625" style="154" customWidth="1"/>
    <col min="10755" max="10755" width="46.140625" style="154" customWidth="1"/>
    <col min="10756" max="10756" width="16.7109375" style="154" customWidth="1"/>
    <col min="10757" max="10757" width="12.85546875" style="154" customWidth="1"/>
    <col min="10758" max="10758" width="13.28515625" style="154" customWidth="1"/>
    <col min="10759" max="10759" width="9.5703125" style="154" customWidth="1"/>
    <col min="10760" max="10760" width="14.5703125" style="154" customWidth="1"/>
    <col min="10761" max="11009" width="11" style="154"/>
    <col min="11010" max="11010" width="2.28515625" style="154" customWidth="1"/>
    <col min="11011" max="11011" width="46.140625" style="154" customWidth="1"/>
    <col min="11012" max="11012" width="16.7109375" style="154" customWidth="1"/>
    <col min="11013" max="11013" width="12.85546875" style="154" customWidth="1"/>
    <col min="11014" max="11014" width="13.28515625" style="154" customWidth="1"/>
    <col min="11015" max="11015" width="9.5703125" style="154" customWidth="1"/>
    <col min="11016" max="11016" width="14.5703125" style="154" customWidth="1"/>
    <col min="11017" max="11265" width="11" style="154"/>
    <col min="11266" max="11266" width="2.28515625" style="154" customWidth="1"/>
    <col min="11267" max="11267" width="46.140625" style="154" customWidth="1"/>
    <col min="11268" max="11268" width="16.7109375" style="154" customWidth="1"/>
    <col min="11269" max="11269" width="12.85546875" style="154" customWidth="1"/>
    <col min="11270" max="11270" width="13.28515625" style="154" customWidth="1"/>
    <col min="11271" max="11271" width="9.5703125" style="154" customWidth="1"/>
    <col min="11272" max="11272" width="14.5703125" style="154" customWidth="1"/>
    <col min="11273" max="11521" width="11" style="154"/>
    <col min="11522" max="11522" width="2.28515625" style="154" customWidth="1"/>
    <col min="11523" max="11523" width="46.140625" style="154" customWidth="1"/>
    <col min="11524" max="11524" width="16.7109375" style="154" customWidth="1"/>
    <col min="11525" max="11525" width="12.85546875" style="154" customWidth="1"/>
    <col min="11526" max="11526" width="13.28515625" style="154" customWidth="1"/>
    <col min="11527" max="11527" width="9.5703125" style="154" customWidth="1"/>
    <col min="11528" max="11528" width="14.5703125" style="154" customWidth="1"/>
    <col min="11529" max="11777" width="11" style="154"/>
    <col min="11778" max="11778" width="2.28515625" style="154" customWidth="1"/>
    <col min="11779" max="11779" width="46.140625" style="154" customWidth="1"/>
    <col min="11780" max="11780" width="16.7109375" style="154" customWidth="1"/>
    <col min="11781" max="11781" width="12.85546875" style="154" customWidth="1"/>
    <col min="11782" max="11782" width="13.28515625" style="154" customWidth="1"/>
    <col min="11783" max="11783" width="9.5703125" style="154" customWidth="1"/>
    <col min="11784" max="11784" width="14.5703125" style="154" customWidth="1"/>
    <col min="11785" max="12033" width="11" style="154"/>
    <col min="12034" max="12034" width="2.28515625" style="154" customWidth="1"/>
    <col min="12035" max="12035" width="46.140625" style="154" customWidth="1"/>
    <col min="12036" max="12036" width="16.7109375" style="154" customWidth="1"/>
    <col min="12037" max="12037" width="12.85546875" style="154" customWidth="1"/>
    <col min="12038" max="12038" width="13.28515625" style="154" customWidth="1"/>
    <col min="12039" max="12039" width="9.5703125" style="154" customWidth="1"/>
    <col min="12040" max="12040" width="14.5703125" style="154" customWidth="1"/>
    <col min="12041" max="12289" width="11" style="154"/>
    <col min="12290" max="12290" width="2.28515625" style="154" customWidth="1"/>
    <col min="12291" max="12291" width="46.140625" style="154" customWidth="1"/>
    <col min="12292" max="12292" width="16.7109375" style="154" customWidth="1"/>
    <col min="12293" max="12293" width="12.85546875" style="154" customWidth="1"/>
    <col min="12294" max="12294" width="13.28515625" style="154" customWidth="1"/>
    <col min="12295" max="12295" width="9.5703125" style="154" customWidth="1"/>
    <col min="12296" max="12296" width="14.5703125" style="154" customWidth="1"/>
    <col min="12297" max="12545" width="11" style="154"/>
    <col min="12546" max="12546" width="2.28515625" style="154" customWidth="1"/>
    <col min="12547" max="12547" width="46.140625" style="154" customWidth="1"/>
    <col min="12548" max="12548" width="16.7109375" style="154" customWidth="1"/>
    <col min="12549" max="12549" width="12.85546875" style="154" customWidth="1"/>
    <col min="12550" max="12550" width="13.28515625" style="154" customWidth="1"/>
    <col min="12551" max="12551" width="9.5703125" style="154" customWidth="1"/>
    <col min="12552" max="12552" width="14.5703125" style="154" customWidth="1"/>
    <col min="12553" max="12801" width="11" style="154"/>
    <col min="12802" max="12802" width="2.28515625" style="154" customWidth="1"/>
    <col min="12803" max="12803" width="46.140625" style="154" customWidth="1"/>
    <col min="12804" max="12804" width="16.7109375" style="154" customWidth="1"/>
    <col min="12805" max="12805" width="12.85546875" style="154" customWidth="1"/>
    <col min="12806" max="12806" width="13.28515625" style="154" customWidth="1"/>
    <col min="12807" max="12807" width="9.5703125" style="154" customWidth="1"/>
    <col min="12808" max="12808" width="14.5703125" style="154" customWidth="1"/>
    <col min="12809" max="13057" width="11" style="154"/>
    <col min="13058" max="13058" width="2.28515625" style="154" customWidth="1"/>
    <col min="13059" max="13059" width="46.140625" style="154" customWidth="1"/>
    <col min="13060" max="13060" width="16.7109375" style="154" customWidth="1"/>
    <col min="13061" max="13061" width="12.85546875" style="154" customWidth="1"/>
    <col min="13062" max="13062" width="13.28515625" style="154" customWidth="1"/>
    <col min="13063" max="13063" width="9.5703125" style="154" customWidth="1"/>
    <col min="13064" max="13064" width="14.5703125" style="154" customWidth="1"/>
    <col min="13065" max="13313" width="11" style="154"/>
    <col min="13314" max="13314" width="2.28515625" style="154" customWidth="1"/>
    <col min="13315" max="13315" width="46.140625" style="154" customWidth="1"/>
    <col min="13316" max="13316" width="16.7109375" style="154" customWidth="1"/>
    <col min="13317" max="13317" width="12.85546875" style="154" customWidth="1"/>
    <col min="13318" max="13318" width="13.28515625" style="154" customWidth="1"/>
    <col min="13319" max="13319" width="9.5703125" style="154" customWidth="1"/>
    <col min="13320" max="13320" width="14.5703125" style="154" customWidth="1"/>
    <col min="13321" max="13569" width="11" style="154"/>
    <col min="13570" max="13570" width="2.28515625" style="154" customWidth="1"/>
    <col min="13571" max="13571" width="46.140625" style="154" customWidth="1"/>
    <col min="13572" max="13572" width="16.7109375" style="154" customWidth="1"/>
    <col min="13573" max="13573" width="12.85546875" style="154" customWidth="1"/>
    <col min="13574" max="13574" width="13.28515625" style="154" customWidth="1"/>
    <col min="13575" max="13575" width="9.5703125" style="154" customWidth="1"/>
    <col min="13576" max="13576" width="14.5703125" style="154" customWidth="1"/>
    <col min="13577" max="13825" width="11" style="154"/>
    <col min="13826" max="13826" width="2.28515625" style="154" customWidth="1"/>
    <col min="13827" max="13827" width="46.140625" style="154" customWidth="1"/>
    <col min="13828" max="13828" width="16.7109375" style="154" customWidth="1"/>
    <col min="13829" max="13829" width="12.85546875" style="154" customWidth="1"/>
    <col min="13830" max="13830" width="13.28515625" style="154" customWidth="1"/>
    <col min="13831" max="13831" width="9.5703125" style="154" customWidth="1"/>
    <col min="13832" max="13832" width="14.5703125" style="154" customWidth="1"/>
    <col min="13833" max="14081" width="11" style="154"/>
    <col min="14082" max="14082" width="2.28515625" style="154" customWidth="1"/>
    <col min="14083" max="14083" width="46.140625" style="154" customWidth="1"/>
    <col min="14084" max="14084" width="16.7109375" style="154" customWidth="1"/>
    <col min="14085" max="14085" width="12.85546875" style="154" customWidth="1"/>
    <col min="14086" max="14086" width="13.28515625" style="154" customWidth="1"/>
    <col min="14087" max="14087" width="9.5703125" style="154" customWidth="1"/>
    <col min="14088" max="14088" width="14.5703125" style="154" customWidth="1"/>
    <col min="14089" max="14337" width="11" style="154"/>
    <col min="14338" max="14338" width="2.28515625" style="154" customWidth="1"/>
    <col min="14339" max="14339" width="46.140625" style="154" customWidth="1"/>
    <col min="14340" max="14340" width="16.7109375" style="154" customWidth="1"/>
    <col min="14341" max="14341" width="12.85546875" style="154" customWidth="1"/>
    <col min="14342" max="14342" width="13.28515625" style="154" customWidth="1"/>
    <col min="14343" max="14343" width="9.5703125" style="154" customWidth="1"/>
    <col min="14344" max="14344" width="14.5703125" style="154" customWidth="1"/>
    <col min="14345" max="14593" width="11" style="154"/>
    <col min="14594" max="14594" width="2.28515625" style="154" customWidth="1"/>
    <col min="14595" max="14595" width="46.140625" style="154" customWidth="1"/>
    <col min="14596" max="14596" width="16.7109375" style="154" customWidth="1"/>
    <col min="14597" max="14597" width="12.85546875" style="154" customWidth="1"/>
    <col min="14598" max="14598" width="13.28515625" style="154" customWidth="1"/>
    <col min="14599" max="14599" width="9.5703125" style="154" customWidth="1"/>
    <col min="14600" max="14600" width="14.5703125" style="154" customWidth="1"/>
    <col min="14601" max="14849" width="11" style="154"/>
    <col min="14850" max="14850" width="2.28515625" style="154" customWidth="1"/>
    <col min="14851" max="14851" width="46.140625" style="154" customWidth="1"/>
    <col min="14852" max="14852" width="16.7109375" style="154" customWidth="1"/>
    <col min="14853" max="14853" width="12.85546875" style="154" customWidth="1"/>
    <col min="14854" max="14854" width="13.28515625" style="154" customWidth="1"/>
    <col min="14855" max="14855" width="9.5703125" style="154" customWidth="1"/>
    <col min="14856" max="14856" width="14.5703125" style="154" customWidth="1"/>
    <col min="14857" max="15105" width="11" style="154"/>
    <col min="15106" max="15106" width="2.28515625" style="154" customWidth="1"/>
    <col min="15107" max="15107" width="46.140625" style="154" customWidth="1"/>
    <col min="15108" max="15108" width="16.7109375" style="154" customWidth="1"/>
    <col min="15109" max="15109" width="12.85546875" style="154" customWidth="1"/>
    <col min="15110" max="15110" width="13.28515625" style="154" customWidth="1"/>
    <col min="15111" max="15111" width="9.5703125" style="154" customWidth="1"/>
    <col min="15112" max="15112" width="14.5703125" style="154" customWidth="1"/>
    <col min="15113" max="15361" width="11" style="154"/>
    <col min="15362" max="15362" width="2.28515625" style="154" customWidth="1"/>
    <col min="15363" max="15363" width="46.140625" style="154" customWidth="1"/>
    <col min="15364" max="15364" width="16.7109375" style="154" customWidth="1"/>
    <col min="15365" max="15365" width="12.85546875" style="154" customWidth="1"/>
    <col min="15366" max="15366" width="13.28515625" style="154" customWidth="1"/>
    <col min="15367" max="15367" width="9.5703125" style="154" customWidth="1"/>
    <col min="15368" max="15368" width="14.5703125" style="154" customWidth="1"/>
    <col min="15369" max="15617" width="11" style="154"/>
    <col min="15618" max="15618" width="2.28515625" style="154" customWidth="1"/>
    <col min="15619" max="15619" width="46.140625" style="154" customWidth="1"/>
    <col min="15620" max="15620" width="16.7109375" style="154" customWidth="1"/>
    <col min="15621" max="15621" width="12.85546875" style="154" customWidth="1"/>
    <col min="15622" max="15622" width="13.28515625" style="154" customWidth="1"/>
    <col min="15623" max="15623" width="9.5703125" style="154" customWidth="1"/>
    <col min="15624" max="15624" width="14.5703125" style="154" customWidth="1"/>
    <col min="15625" max="15873" width="11" style="154"/>
    <col min="15874" max="15874" width="2.28515625" style="154" customWidth="1"/>
    <col min="15875" max="15875" width="46.140625" style="154" customWidth="1"/>
    <col min="15876" max="15876" width="16.7109375" style="154" customWidth="1"/>
    <col min="15877" max="15877" width="12.85546875" style="154" customWidth="1"/>
    <col min="15878" max="15878" width="13.28515625" style="154" customWidth="1"/>
    <col min="15879" max="15879" width="9.5703125" style="154" customWidth="1"/>
    <col min="15880" max="15880" width="14.5703125" style="154" customWidth="1"/>
    <col min="15881" max="16129" width="11" style="154"/>
    <col min="16130" max="16130" width="2.28515625" style="154" customWidth="1"/>
    <col min="16131" max="16131" width="46.140625" style="154" customWidth="1"/>
    <col min="16132" max="16132" width="16.7109375" style="154" customWidth="1"/>
    <col min="16133" max="16133" width="12.85546875" style="154" customWidth="1"/>
    <col min="16134" max="16134" width="13.28515625" style="154" customWidth="1"/>
    <col min="16135" max="16135" width="9.5703125" style="154" customWidth="1"/>
    <col min="16136" max="16136" width="14.5703125" style="154" customWidth="1"/>
    <col min="16137" max="16384" width="11" style="154"/>
  </cols>
  <sheetData>
    <row r="1" spans="3:11" x14ac:dyDescent="0.2">
      <c r="C1" s="247" t="s">
        <v>0</v>
      </c>
      <c r="D1" s="248"/>
      <c r="E1" s="248"/>
      <c r="F1" s="248"/>
      <c r="G1" s="248"/>
      <c r="H1" s="249"/>
    </row>
    <row r="2" spans="3:11" ht="13.5" thickBot="1" x14ac:dyDescent="0.25">
      <c r="C2" s="250" t="s">
        <v>518</v>
      </c>
      <c r="D2" s="251"/>
      <c r="E2" s="251"/>
      <c r="F2" s="251"/>
      <c r="G2" s="251"/>
      <c r="H2" s="252"/>
    </row>
    <row r="3" spans="3:11" ht="39" thickBot="1" x14ac:dyDescent="0.25">
      <c r="C3" s="179"/>
      <c r="D3" s="177" t="s">
        <v>517</v>
      </c>
      <c r="E3" s="178" t="s">
        <v>516</v>
      </c>
      <c r="F3" s="177" t="s">
        <v>515</v>
      </c>
      <c r="G3" s="177" t="s">
        <v>514</v>
      </c>
      <c r="H3" s="177" t="s">
        <v>513</v>
      </c>
    </row>
    <row r="4" spans="3:11" x14ac:dyDescent="0.2">
      <c r="C4" s="164" t="s">
        <v>512</v>
      </c>
      <c r="D4" s="176"/>
      <c r="E4" s="175"/>
      <c r="F4" s="175"/>
      <c r="G4" s="175"/>
      <c r="H4" s="175"/>
    </row>
    <row r="5" spans="3:11" ht="25.5" x14ac:dyDescent="0.2">
      <c r="C5" s="174" t="s">
        <v>511</v>
      </c>
      <c r="D5" s="173" t="s">
        <v>510</v>
      </c>
      <c r="E5" s="166" t="s">
        <v>472</v>
      </c>
      <c r="F5" s="166" t="s">
        <v>472</v>
      </c>
      <c r="G5" s="166" t="s">
        <v>472</v>
      </c>
      <c r="H5" s="166" t="s">
        <v>472</v>
      </c>
    </row>
    <row r="6" spans="3:11" x14ac:dyDescent="0.2">
      <c r="C6" s="162" t="s">
        <v>509</v>
      </c>
      <c r="D6" s="173" t="s">
        <v>508</v>
      </c>
      <c r="E6" s="166" t="s">
        <v>472</v>
      </c>
      <c r="F6" s="166" t="s">
        <v>472</v>
      </c>
      <c r="G6" s="166" t="s">
        <v>472</v>
      </c>
      <c r="H6" s="166" t="s">
        <v>472</v>
      </c>
    </row>
    <row r="7" spans="3:11" x14ac:dyDescent="0.2">
      <c r="C7" s="164"/>
      <c r="D7" s="157"/>
      <c r="E7" s="160"/>
      <c r="F7" s="160"/>
      <c r="G7" s="160"/>
      <c r="H7" s="160"/>
      <c r="K7" s="154" t="s">
        <v>507</v>
      </c>
    </row>
    <row r="8" spans="3:11" x14ac:dyDescent="0.2">
      <c r="C8" s="164" t="s">
        <v>506</v>
      </c>
      <c r="D8" s="157"/>
      <c r="E8" s="160"/>
      <c r="F8" s="160"/>
      <c r="G8" s="160"/>
      <c r="H8" s="160"/>
    </row>
    <row r="9" spans="3:11" x14ac:dyDescent="0.2">
      <c r="C9" s="162" t="s">
        <v>491</v>
      </c>
      <c r="D9" s="163">
        <v>1610</v>
      </c>
      <c r="E9" s="166" t="s">
        <v>472</v>
      </c>
      <c r="F9" s="166" t="s">
        <v>472</v>
      </c>
      <c r="G9" s="166" t="s">
        <v>472</v>
      </c>
      <c r="H9" s="166" t="s">
        <v>472</v>
      </c>
    </row>
    <row r="10" spans="3:11" x14ac:dyDescent="0.2">
      <c r="C10" s="172" t="s">
        <v>505</v>
      </c>
      <c r="D10" s="163">
        <v>94.85</v>
      </c>
      <c r="E10" s="166" t="s">
        <v>472</v>
      </c>
      <c r="F10" s="166" t="s">
        <v>472</v>
      </c>
      <c r="G10" s="166" t="s">
        <v>472</v>
      </c>
      <c r="H10" s="166" t="s">
        <v>472</v>
      </c>
    </row>
    <row r="11" spans="3:11" x14ac:dyDescent="0.2">
      <c r="C11" s="172" t="s">
        <v>504</v>
      </c>
      <c r="D11" s="163">
        <v>19.39</v>
      </c>
      <c r="E11" s="166" t="s">
        <v>472</v>
      </c>
      <c r="F11" s="166" t="s">
        <v>472</v>
      </c>
      <c r="G11" s="166" t="s">
        <v>472</v>
      </c>
      <c r="H11" s="166" t="s">
        <v>472</v>
      </c>
    </row>
    <row r="12" spans="3:11" x14ac:dyDescent="0.2">
      <c r="C12" s="172" t="s">
        <v>503</v>
      </c>
      <c r="D12" s="163">
        <v>40.61</v>
      </c>
      <c r="E12" s="166" t="s">
        <v>472</v>
      </c>
      <c r="F12" s="166" t="s">
        <v>472</v>
      </c>
      <c r="G12" s="166" t="s">
        <v>472</v>
      </c>
      <c r="H12" s="166" t="s">
        <v>472</v>
      </c>
    </row>
    <row r="13" spans="3:11" x14ac:dyDescent="0.2">
      <c r="C13" s="162" t="s">
        <v>490</v>
      </c>
      <c r="D13" s="163">
        <v>53</v>
      </c>
      <c r="E13" s="166">
        <v>1</v>
      </c>
      <c r="F13" s="166" t="s">
        <v>472</v>
      </c>
      <c r="G13" s="166" t="s">
        <v>472</v>
      </c>
      <c r="H13" s="166" t="s">
        <v>472</v>
      </c>
    </row>
    <row r="14" spans="3:11" x14ac:dyDescent="0.2">
      <c r="C14" s="172" t="s">
        <v>505</v>
      </c>
      <c r="D14" s="163">
        <v>89.36</v>
      </c>
      <c r="E14" s="166" t="s">
        <v>472</v>
      </c>
      <c r="F14" s="166" t="s">
        <v>472</v>
      </c>
      <c r="G14" s="166" t="s">
        <v>472</v>
      </c>
      <c r="H14" s="166" t="s">
        <v>472</v>
      </c>
    </row>
    <row r="15" spans="3:11" x14ac:dyDescent="0.2">
      <c r="C15" s="172" t="s">
        <v>504</v>
      </c>
      <c r="D15" s="163">
        <v>45.83</v>
      </c>
      <c r="E15" s="166" t="s">
        <v>472</v>
      </c>
      <c r="F15" s="166" t="s">
        <v>472</v>
      </c>
      <c r="G15" s="166" t="s">
        <v>472</v>
      </c>
      <c r="H15" s="166" t="s">
        <v>472</v>
      </c>
    </row>
    <row r="16" spans="3:11" x14ac:dyDescent="0.2">
      <c r="C16" s="172" t="s">
        <v>503</v>
      </c>
      <c r="D16" s="163">
        <v>66.959999999999994</v>
      </c>
      <c r="E16" s="166" t="s">
        <v>472</v>
      </c>
      <c r="F16" s="166" t="s">
        <v>472</v>
      </c>
      <c r="G16" s="166" t="s">
        <v>472</v>
      </c>
      <c r="H16" s="166" t="s">
        <v>472</v>
      </c>
    </row>
    <row r="17" spans="3:8" x14ac:dyDescent="0.2">
      <c r="C17" s="162" t="s">
        <v>502</v>
      </c>
      <c r="D17" s="163"/>
      <c r="E17" s="160"/>
      <c r="F17" s="160"/>
      <c r="G17" s="160"/>
      <c r="H17" s="160"/>
    </row>
    <row r="18" spans="3:8" x14ac:dyDescent="0.2">
      <c r="C18" s="162" t="s">
        <v>501</v>
      </c>
      <c r="D18" s="163">
        <v>6.7</v>
      </c>
      <c r="E18" s="166" t="s">
        <v>472</v>
      </c>
      <c r="F18" s="166" t="s">
        <v>472</v>
      </c>
      <c r="G18" s="166" t="s">
        <v>472</v>
      </c>
      <c r="H18" s="166" t="s">
        <v>472</v>
      </c>
    </row>
    <row r="19" spans="3:8" x14ac:dyDescent="0.2">
      <c r="C19" s="162" t="s">
        <v>500</v>
      </c>
      <c r="D19" s="168">
        <v>0</v>
      </c>
      <c r="E19" s="166" t="s">
        <v>472</v>
      </c>
      <c r="F19" s="166" t="s">
        <v>472</v>
      </c>
      <c r="G19" s="166" t="s">
        <v>472</v>
      </c>
      <c r="H19" s="166" t="s">
        <v>472</v>
      </c>
    </row>
    <row r="20" spans="3:8" x14ac:dyDescent="0.2">
      <c r="C20" s="162" t="s">
        <v>499</v>
      </c>
      <c r="D20" s="171">
        <v>0</v>
      </c>
      <c r="E20" s="166" t="s">
        <v>472</v>
      </c>
      <c r="F20" s="166" t="s">
        <v>472</v>
      </c>
      <c r="G20" s="166" t="s">
        <v>472</v>
      </c>
      <c r="H20" s="166" t="s">
        <v>472</v>
      </c>
    </row>
    <row r="21" spans="3:8" x14ac:dyDescent="0.2">
      <c r="C21" s="162" t="s">
        <v>498</v>
      </c>
      <c r="D21" s="167">
        <v>2.5000000000000001E-2</v>
      </c>
      <c r="E21" s="166" t="s">
        <v>472</v>
      </c>
      <c r="F21" s="166" t="s">
        <v>472</v>
      </c>
      <c r="G21" s="166" t="s">
        <v>472</v>
      </c>
      <c r="H21" s="166" t="s">
        <v>472</v>
      </c>
    </row>
    <row r="22" spans="3:8" x14ac:dyDescent="0.2">
      <c r="C22" s="162" t="s">
        <v>497</v>
      </c>
      <c r="D22" s="167">
        <v>1.35E-2</v>
      </c>
      <c r="E22" s="166" t="s">
        <v>472</v>
      </c>
      <c r="F22" s="166" t="s">
        <v>472</v>
      </c>
      <c r="G22" s="166" t="s">
        <v>472</v>
      </c>
      <c r="H22" s="166" t="s">
        <v>472</v>
      </c>
    </row>
    <row r="23" spans="3:8" x14ac:dyDescent="0.2">
      <c r="C23" s="162" t="s">
        <v>496</v>
      </c>
      <c r="D23" s="163">
        <v>66.27</v>
      </c>
      <c r="E23" s="166" t="s">
        <v>472</v>
      </c>
      <c r="F23" s="166" t="s">
        <v>472</v>
      </c>
      <c r="G23" s="166" t="s">
        <v>472</v>
      </c>
      <c r="H23" s="166" t="s">
        <v>472</v>
      </c>
    </row>
    <row r="24" spans="3:8" x14ac:dyDescent="0.2">
      <c r="C24" s="162" t="s">
        <v>495</v>
      </c>
      <c r="D24" s="163">
        <v>74.81</v>
      </c>
      <c r="E24" s="166" t="s">
        <v>472</v>
      </c>
      <c r="F24" s="166" t="s">
        <v>472</v>
      </c>
      <c r="G24" s="166" t="s">
        <v>472</v>
      </c>
      <c r="H24" s="166" t="s">
        <v>472</v>
      </c>
    </row>
    <row r="25" spans="3:8" x14ac:dyDescent="0.2">
      <c r="C25" s="162"/>
      <c r="D25" s="163"/>
      <c r="E25" s="160"/>
      <c r="F25" s="160"/>
      <c r="G25" s="160"/>
      <c r="H25" s="160"/>
    </row>
    <row r="26" spans="3:8" x14ac:dyDescent="0.2">
      <c r="C26" s="170" t="s">
        <v>494</v>
      </c>
      <c r="D26" s="163"/>
      <c r="E26" s="160"/>
      <c r="F26" s="160"/>
      <c r="G26" s="160"/>
      <c r="H26" s="160"/>
    </row>
    <row r="27" spans="3:8" x14ac:dyDescent="0.2">
      <c r="C27" s="162" t="s">
        <v>493</v>
      </c>
      <c r="D27" s="163">
        <v>0</v>
      </c>
      <c r="E27" s="166" t="s">
        <v>472</v>
      </c>
      <c r="F27" s="166" t="s">
        <v>472</v>
      </c>
      <c r="G27" s="166" t="s">
        <v>472</v>
      </c>
      <c r="H27" s="166" t="s">
        <v>472</v>
      </c>
    </row>
    <row r="28" spans="3:8" x14ac:dyDescent="0.2">
      <c r="C28" s="162"/>
      <c r="D28" s="163"/>
      <c r="E28" s="160"/>
      <c r="F28" s="160"/>
      <c r="G28" s="160"/>
      <c r="H28" s="160"/>
    </row>
    <row r="29" spans="3:8" x14ac:dyDescent="0.2">
      <c r="C29" s="170" t="s">
        <v>492</v>
      </c>
      <c r="D29" s="163"/>
      <c r="E29" s="160"/>
      <c r="F29" s="160"/>
      <c r="G29" s="160"/>
      <c r="H29" s="160"/>
    </row>
    <row r="30" spans="3:8" x14ac:dyDescent="0.2">
      <c r="C30" s="162" t="s">
        <v>491</v>
      </c>
      <c r="D30" s="163">
        <v>364399538.62</v>
      </c>
      <c r="E30" s="166" t="s">
        <v>472</v>
      </c>
      <c r="F30" s="166" t="s">
        <v>472</v>
      </c>
      <c r="G30" s="166" t="s">
        <v>472</v>
      </c>
      <c r="H30" s="166" t="s">
        <v>472</v>
      </c>
    </row>
    <row r="31" spans="3:8" x14ac:dyDescent="0.2">
      <c r="C31" s="162" t="s">
        <v>490</v>
      </c>
      <c r="D31" s="163">
        <v>7384008.54</v>
      </c>
      <c r="E31" s="166" t="s">
        <v>472</v>
      </c>
      <c r="F31" s="166" t="s">
        <v>472</v>
      </c>
      <c r="G31" s="166" t="s">
        <v>472</v>
      </c>
      <c r="H31" s="166" t="s">
        <v>472</v>
      </c>
    </row>
    <row r="32" spans="3:8" x14ac:dyDescent="0.2">
      <c r="C32" s="162" t="s">
        <v>489</v>
      </c>
      <c r="D32" s="163"/>
      <c r="E32" s="160"/>
      <c r="F32" s="160"/>
      <c r="G32" s="160"/>
      <c r="H32" s="160"/>
    </row>
    <row r="33" spans="3:8" x14ac:dyDescent="0.2">
      <c r="C33" s="162"/>
      <c r="D33" s="163"/>
      <c r="E33" s="160"/>
      <c r="F33" s="160"/>
      <c r="G33" s="160"/>
      <c r="H33" s="160"/>
    </row>
    <row r="34" spans="3:8" x14ac:dyDescent="0.2">
      <c r="C34" s="170" t="s">
        <v>488</v>
      </c>
      <c r="D34" s="163"/>
      <c r="E34" s="160"/>
      <c r="F34" s="160"/>
      <c r="G34" s="160"/>
      <c r="H34" s="160"/>
    </row>
    <row r="35" spans="3:8" x14ac:dyDescent="0.2">
      <c r="C35" s="162" t="s">
        <v>487</v>
      </c>
      <c r="D35" s="163">
        <v>38150.199999999997</v>
      </c>
      <c r="E35" s="166" t="s">
        <v>472</v>
      </c>
      <c r="F35" s="166" t="s">
        <v>472</v>
      </c>
      <c r="G35" s="166" t="s">
        <v>472</v>
      </c>
      <c r="H35" s="166" t="s">
        <v>472</v>
      </c>
    </row>
    <row r="36" spans="3:8" x14ac:dyDescent="0.2">
      <c r="C36" s="162" t="s">
        <v>486</v>
      </c>
      <c r="D36" s="163">
        <v>2435.7199999999998</v>
      </c>
      <c r="E36" s="166" t="s">
        <v>472</v>
      </c>
      <c r="F36" s="166" t="s">
        <v>472</v>
      </c>
      <c r="G36" s="166" t="s">
        <v>472</v>
      </c>
      <c r="H36" s="166" t="s">
        <v>472</v>
      </c>
    </row>
    <row r="37" spans="3:8" x14ac:dyDescent="0.2">
      <c r="C37" s="162" t="s">
        <v>485</v>
      </c>
      <c r="D37" s="163">
        <v>11610.08</v>
      </c>
      <c r="E37" s="166" t="s">
        <v>472</v>
      </c>
      <c r="F37" s="166" t="s">
        <v>472</v>
      </c>
      <c r="G37" s="166" t="s">
        <v>472</v>
      </c>
      <c r="H37" s="166" t="s">
        <v>472</v>
      </c>
    </row>
    <row r="38" spans="3:8" x14ac:dyDescent="0.2">
      <c r="C38" s="165"/>
      <c r="D38" s="163"/>
      <c r="E38" s="160"/>
      <c r="F38" s="160"/>
      <c r="G38" s="160"/>
      <c r="H38" s="160"/>
    </row>
    <row r="39" spans="3:8" x14ac:dyDescent="0.2">
      <c r="C39" s="164" t="s">
        <v>484</v>
      </c>
      <c r="D39" s="163">
        <v>24894519.25</v>
      </c>
      <c r="E39" s="166" t="s">
        <v>472</v>
      </c>
      <c r="F39" s="166" t="s">
        <v>472</v>
      </c>
      <c r="G39" s="166" t="s">
        <v>472</v>
      </c>
      <c r="H39" s="166" t="s">
        <v>472</v>
      </c>
    </row>
    <row r="40" spans="3:8" x14ac:dyDescent="0.2">
      <c r="C40" s="165"/>
      <c r="D40" s="163"/>
      <c r="E40" s="160"/>
      <c r="F40" s="160"/>
      <c r="G40" s="160"/>
      <c r="H40" s="160"/>
    </row>
    <row r="41" spans="3:8" x14ac:dyDescent="0.2">
      <c r="C41" s="164" t="s">
        <v>483</v>
      </c>
      <c r="D41" s="163"/>
      <c r="E41" s="166"/>
      <c r="F41" s="166"/>
      <c r="G41" s="166"/>
      <c r="H41" s="166"/>
    </row>
    <row r="42" spans="3:8" x14ac:dyDescent="0.2">
      <c r="C42" s="162" t="s">
        <v>482</v>
      </c>
      <c r="D42" s="163">
        <v>62256502.960000001</v>
      </c>
      <c r="E42" s="166" t="s">
        <v>472</v>
      </c>
      <c r="F42" s="166" t="s">
        <v>472</v>
      </c>
      <c r="G42" s="166" t="s">
        <v>472</v>
      </c>
      <c r="H42" s="166" t="s">
        <v>472</v>
      </c>
    </row>
    <row r="43" spans="3:8" x14ac:dyDescent="0.2">
      <c r="C43" s="162" t="s">
        <v>477</v>
      </c>
      <c r="D43" s="163">
        <v>1026707673.39</v>
      </c>
      <c r="E43" s="166" t="s">
        <v>472</v>
      </c>
      <c r="F43" s="166" t="s">
        <v>472</v>
      </c>
      <c r="G43" s="166" t="s">
        <v>472</v>
      </c>
      <c r="H43" s="166" t="s">
        <v>472</v>
      </c>
    </row>
    <row r="44" spans="3:8" x14ac:dyDescent="0.2">
      <c r="C44" s="162" t="s">
        <v>476</v>
      </c>
      <c r="D44" s="163">
        <v>3924841389.5999999</v>
      </c>
      <c r="E44" s="166" t="s">
        <v>472</v>
      </c>
      <c r="F44" s="166" t="s">
        <v>472</v>
      </c>
      <c r="G44" s="166" t="s">
        <v>472</v>
      </c>
      <c r="H44" s="166" t="s">
        <v>472</v>
      </c>
    </row>
    <row r="45" spans="3:8" x14ac:dyDescent="0.2">
      <c r="C45" s="165"/>
      <c r="D45" s="163"/>
      <c r="E45" s="160"/>
      <c r="F45" s="160"/>
      <c r="G45" s="160"/>
      <c r="H45" s="160"/>
    </row>
    <row r="46" spans="3:8" ht="25.5" x14ac:dyDescent="0.2">
      <c r="C46" s="169" t="s">
        <v>481</v>
      </c>
      <c r="D46" s="163"/>
      <c r="E46" s="166"/>
      <c r="F46" s="166"/>
      <c r="G46" s="166"/>
      <c r="H46" s="166"/>
    </row>
    <row r="47" spans="3:8" x14ac:dyDescent="0.2">
      <c r="C47" s="162" t="s">
        <v>477</v>
      </c>
      <c r="D47" s="168">
        <v>0</v>
      </c>
      <c r="E47" s="166" t="s">
        <v>472</v>
      </c>
      <c r="F47" s="166" t="s">
        <v>472</v>
      </c>
      <c r="G47" s="166" t="s">
        <v>472</v>
      </c>
      <c r="H47" s="166" t="s">
        <v>472</v>
      </c>
    </row>
    <row r="48" spans="3:8" x14ac:dyDescent="0.2">
      <c r="C48" s="162" t="s">
        <v>476</v>
      </c>
      <c r="D48" s="168">
        <v>0</v>
      </c>
      <c r="E48" s="166" t="s">
        <v>472</v>
      </c>
      <c r="F48" s="166" t="s">
        <v>472</v>
      </c>
      <c r="G48" s="166" t="s">
        <v>472</v>
      </c>
      <c r="H48" s="166" t="s">
        <v>472</v>
      </c>
    </row>
    <row r="49" spans="3:8" x14ac:dyDescent="0.2">
      <c r="C49" s="165"/>
      <c r="D49" s="163"/>
      <c r="E49" s="160"/>
      <c r="F49" s="160"/>
      <c r="G49" s="160"/>
      <c r="H49" s="160"/>
    </row>
    <row r="50" spans="3:8" x14ac:dyDescent="0.2">
      <c r="C50" s="164" t="s">
        <v>480</v>
      </c>
      <c r="D50" s="163"/>
      <c r="E50" s="166"/>
      <c r="F50" s="166"/>
      <c r="G50" s="166"/>
      <c r="H50" s="166"/>
    </row>
    <row r="51" spans="3:8" x14ac:dyDescent="0.2">
      <c r="C51" s="162" t="s">
        <v>477</v>
      </c>
      <c r="D51" s="163">
        <v>0</v>
      </c>
      <c r="E51" s="166" t="s">
        <v>472</v>
      </c>
      <c r="F51" s="166" t="s">
        <v>472</v>
      </c>
      <c r="G51" s="166" t="s">
        <v>472</v>
      </c>
      <c r="H51" s="166" t="s">
        <v>472</v>
      </c>
    </row>
    <row r="52" spans="3:8" x14ac:dyDescent="0.2">
      <c r="C52" s="162" t="s">
        <v>476</v>
      </c>
      <c r="D52" s="163">
        <v>0</v>
      </c>
      <c r="E52" s="166" t="s">
        <v>472</v>
      </c>
      <c r="F52" s="166" t="s">
        <v>472</v>
      </c>
      <c r="G52" s="166" t="s">
        <v>472</v>
      </c>
      <c r="H52" s="166" t="s">
        <v>472</v>
      </c>
    </row>
    <row r="53" spans="3:8" x14ac:dyDescent="0.2">
      <c r="C53" s="162" t="s">
        <v>479</v>
      </c>
      <c r="D53" s="163">
        <v>0</v>
      </c>
      <c r="E53" s="166" t="s">
        <v>472</v>
      </c>
      <c r="F53" s="166" t="s">
        <v>472</v>
      </c>
      <c r="G53" s="166" t="s">
        <v>472</v>
      </c>
      <c r="H53" s="166" t="s">
        <v>472</v>
      </c>
    </row>
    <row r="54" spans="3:8" x14ac:dyDescent="0.2">
      <c r="C54" s="165"/>
      <c r="D54" s="163"/>
      <c r="E54" s="160"/>
      <c r="F54" s="160"/>
      <c r="G54" s="160"/>
      <c r="H54" s="160"/>
    </row>
    <row r="55" spans="3:8" x14ac:dyDescent="0.2">
      <c r="C55" s="164" t="s">
        <v>478</v>
      </c>
      <c r="D55" s="163"/>
      <c r="E55" s="166"/>
      <c r="F55" s="166"/>
      <c r="G55" s="166"/>
      <c r="H55" s="166"/>
    </row>
    <row r="56" spans="3:8" x14ac:dyDescent="0.2">
      <c r="C56" s="162" t="s">
        <v>477</v>
      </c>
      <c r="D56" s="163">
        <v>248945192.27000001</v>
      </c>
      <c r="E56" s="166" t="s">
        <v>472</v>
      </c>
      <c r="F56" s="166" t="s">
        <v>472</v>
      </c>
      <c r="G56" s="166" t="s">
        <v>472</v>
      </c>
      <c r="H56" s="166" t="s">
        <v>472</v>
      </c>
    </row>
    <row r="57" spans="3:8" x14ac:dyDescent="0.2">
      <c r="C57" s="162" t="s">
        <v>476</v>
      </c>
      <c r="D57" s="163">
        <v>951653931.96000004</v>
      </c>
      <c r="E57" s="166" t="s">
        <v>472</v>
      </c>
      <c r="F57" s="166" t="s">
        <v>472</v>
      </c>
      <c r="G57" s="166" t="s">
        <v>472</v>
      </c>
      <c r="H57" s="166" t="s">
        <v>472</v>
      </c>
    </row>
    <row r="58" spans="3:8" x14ac:dyDescent="0.2">
      <c r="C58" s="165"/>
      <c r="D58" s="163"/>
      <c r="E58" s="160"/>
      <c r="F58" s="160"/>
      <c r="G58" s="160"/>
      <c r="H58" s="160"/>
    </row>
    <row r="59" spans="3:8" x14ac:dyDescent="0.2">
      <c r="C59" s="164" t="s">
        <v>475</v>
      </c>
      <c r="D59" s="163"/>
      <c r="E59" s="166"/>
      <c r="F59" s="166"/>
      <c r="G59" s="166"/>
      <c r="H59" s="166"/>
    </row>
    <row r="60" spans="3:8" x14ac:dyDescent="0.2">
      <c r="C60" s="162" t="s">
        <v>474</v>
      </c>
      <c r="D60" s="157">
        <v>2018</v>
      </c>
      <c r="E60" s="166" t="s">
        <v>472</v>
      </c>
      <c r="F60" s="166" t="s">
        <v>472</v>
      </c>
      <c r="G60" s="166" t="s">
        <v>472</v>
      </c>
      <c r="H60" s="166" t="s">
        <v>472</v>
      </c>
    </row>
    <row r="61" spans="3:8" x14ac:dyDescent="0.2">
      <c r="C61" s="162" t="s">
        <v>473</v>
      </c>
      <c r="D61" s="167">
        <v>6.8900000000000003E-2</v>
      </c>
      <c r="E61" s="166" t="s">
        <v>472</v>
      </c>
      <c r="F61" s="166" t="s">
        <v>472</v>
      </c>
      <c r="G61" s="166" t="s">
        <v>472</v>
      </c>
      <c r="H61" s="166" t="s">
        <v>472</v>
      </c>
    </row>
    <row r="62" spans="3:8" x14ac:dyDescent="0.2">
      <c r="C62" s="165"/>
      <c r="D62" s="163"/>
      <c r="E62" s="160"/>
      <c r="F62" s="160"/>
      <c r="G62" s="160"/>
      <c r="H62" s="160"/>
    </row>
    <row r="63" spans="3:8" x14ac:dyDescent="0.2">
      <c r="C63" s="164" t="s">
        <v>471</v>
      </c>
      <c r="D63" s="163"/>
      <c r="E63" s="160"/>
      <c r="F63" s="160"/>
      <c r="G63" s="160"/>
      <c r="H63" s="160"/>
    </row>
    <row r="64" spans="3:8" x14ac:dyDescent="0.2">
      <c r="C64" s="162" t="s">
        <v>470</v>
      </c>
      <c r="D64" s="161">
        <v>43199</v>
      </c>
      <c r="E64" s="160"/>
      <c r="F64" s="160"/>
      <c r="G64" s="160"/>
      <c r="H64" s="160"/>
    </row>
    <row r="65" spans="3:8" ht="25.5" x14ac:dyDescent="0.2">
      <c r="C65" s="159" t="s">
        <v>469</v>
      </c>
      <c r="D65" s="158" t="s">
        <v>468</v>
      </c>
      <c r="E65" s="157"/>
      <c r="F65" s="157"/>
      <c r="G65" s="157"/>
      <c r="H65" s="157"/>
    </row>
    <row r="66" spans="3:8" ht="13.5" thickBot="1" x14ac:dyDescent="0.25">
      <c r="C66" s="155"/>
      <c r="D66" s="156"/>
      <c r="E66" s="155"/>
      <c r="F66" s="155"/>
      <c r="G66" s="155"/>
      <c r="H66" s="155"/>
    </row>
    <row r="67" spans="3:8" ht="27" customHeight="1" x14ac:dyDescent="0.2">
      <c r="C67" s="253" t="s">
        <v>467</v>
      </c>
      <c r="D67" s="253"/>
      <c r="E67" s="253"/>
      <c r="F67" s="253"/>
      <c r="G67" s="253"/>
      <c r="H67" s="253"/>
    </row>
    <row r="68" spans="3:8" ht="27" customHeight="1" x14ac:dyDescent="0.2">
      <c r="C68" s="253" t="s">
        <v>466</v>
      </c>
      <c r="D68" s="253"/>
      <c r="E68" s="253"/>
      <c r="F68" s="253"/>
      <c r="G68" s="253"/>
      <c r="H68" s="253"/>
    </row>
  </sheetData>
  <mergeCells count="4">
    <mergeCell ref="C1:H1"/>
    <mergeCell ref="C2:H2"/>
    <mergeCell ref="C67:H67"/>
    <mergeCell ref="C68:H68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view="pageBreakPreview" topLeftCell="A22" zoomScale="60" zoomScaleNormal="85" workbookViewId="0">
      <selection activeCell="C19" sqref="C19"/>
    </sheetView>
  </sheetViews>
  <sheetFormatPr baseColWidth="10" defaultColWidth="11.42578125" defaultRowHeight="15" x14ac:dyDescent="0.25"/>
  <cols>
    <col min="1" max="1" width="57.140625" customWidth="1"/>
    <col min="2" max="7" width="22.85546875" customWidth="1"/>
    <col min="8" max="8" width="29.42578125" customWidth="1"/>
  </cols>
  <sheetData>
    <row r="1" spans="1:8" ht="24" customHeight="1" x14ac:dyDescent="0.25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24" customHeight="1" x14ac:dyDescent="0.25">
      <c r="A2" s="180" t="s">
        <v>176</v>
      </c>
      <c r="B2" s="180"/>
      <c r="C2" s="180"/>
      <c r="D2" s="180"/>
      <c r="E2" s="180"/>
      <c r="F2" s="180"/>
      <c r="G2" s="180"/>
      <c r="H2" s="180"/>
    </row>
    <row r="3" spans="1:8" ht="24" customHeight="1" x14ac:dyDescent="0.25">
      <c r="A3" s="180" t="s">
        <v>177</v>
      </c>
      <c r="B3" s="180"/>
      <c r="C3" s="180"/>
      <c r="D3" s="180"/>
      <c r="E3" s="180"/>
      <c r="F3" s="180"/>
      <c r="G3" s="180"/>
      <c r="H3" s="180"/>
    </row>
    <row r="4" spans="1:8" ht="24" customHeight="1" x14ac:dyDescent="0.25">
      <c r="A4" s="180" t="s">
        <v>3</v>
      </c>
      <c r="B4" s="180"/>
      <c r="C4" s="180"/>
      <c r="D4" s="180"/>
      <c r="E4" s="180"/>
      <c r="F4" s="180"/>
      <c r="G4" s="180"/>
      <c r="H4" s="180"/>
    </row>
    <row r="5" spans="1:8" ht="72" x14ac:dyDescent="0.25">
      <c r="A5" s="61" t="s">
        <v>178</v>
      </c>
      <c r="B5" s="69" t="s">
        <v>179</v>
      </c>
      <c r="C5" s="69" t="s">
        <v>180</v>
      </c>
      <c r="D5" s="69" t="s">
        <v>181</v>
      </c>
      <c r="E5" s="69" t="s">
        <v>182</v>
      </c>
      <c r="F5" s="69" t="s">
        <v>183</v>
      </c>
      <c r="G5" s="69" t="s">
        <v>184</v>
      </c>
      <c r="H5" s="70" t="s">
        <v>185</v>
      </c>
    </row>
    <row r="6" spans="1:8" ht="18" x14ac:dyDescent="0.25">
      <c r="A6" s="57" t="s">
        <v>186</v>
      </c>
      <c r="B6" s="116">
        <v>44303040</v>
      </c>
      <c r="C6" s="115">
        <v>0</v>
      </c>
      <c r="D6" s="116">
        <v>7818180</v>
      </c>
      <c r="E6" s="115">
        <v>0</v>
      </c>
      <c r="F6" s="116">
        <v>36484860</v>
      </c>
      <c r="G6" s="116">
        <v>589922.5</v>
      </c>
      <c r="H6" s="117">
        <v>0</v>
      </c>
    </row>
    <row r="7" spans="1:8" ht="18" x14ac:dyDescent="0.25">
      <c r="A7" s="57" t="s">
        <v>187</v>
      </c>
      <c r="B7" s="116">
        <v>7818180</v>
      </c>
      <c r="C7" s="115">
        <v>0</v>
      </c>
      <c r="D7" s="116">
        <v>7818180</v>
      </c>
      <c r="E7" s="116">
        <v>7818180</v>
      </c>
      <c r="F7" s="116">
        <v>7818180</v>
      </c>
      <c r="G7" s="116">
        <v>589922.5</v>
      </c>
      <c r="H7" s="117">
        <v>0</v>
      </c>
    </row>
    <row r="8" spans="1:8" ht="18" x14ac:dyDescent="0.25">
      <c r="A8" s="57" t="s">
        <v>188</v>
      </c>
      <c r="B8" s="116">
        <v>7818180</v>
      </c>
      <c r="C8" s="115">
        <v>0</v>
      </c>
      <c r="D8" s="116">
        <v>7818180</v>
      </c>
      <c r="E8" s="116">
        <v>7818180</v>
      </c>
      <c r="F8" s="116">
        <v>7818180</v>
      </c>
      <c r="G8" s="116">
        <v>589922.5</v>
      </c>
      <c r="H8" s="117">
        <v>0</v>
      </c>
    </row>
    <row r="9" spans="1:8" ht="18" x14ac:dyDescent="0.25">
      <c r="A9" s="57" t="s">
        <v>189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7">
        <v>0</v>
      </c>
    </row>
    <row r="10" spans="1:8" ht="18" x14ac:dyDescent="0.25">
      <c r="A10" s="57" t="s">
        <v>190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7">
        <v>0</v>
      </c>
    </row>
    <row r="11" spans="1:8" ht="18" x14ac:dyDescent="0.25">
      <c r="A11" s="57" t="s">
        <v>191</v>
      </c>
      <c r="B11" s="116">
        <v>36484860</v>
      </c>
      <c r="C11" s="115">
        <v>0</v>
      </c>
      <c r="D11" s="115">
        <v>0</v>
      </c>
      <c r="E11" s="116">
        <v>-7818180</v>
      </c>
      <c r="F11" s="116">
        <v>28666680</v>
      </c>
      <c r="G11" s="115">
        <v>0</v>
      </c>
      <c r="H11" s="117">
        <v>0</v>
      </c>
    </row>
    <row r="12" spans="1:8" ht="18" x14ac:dyDescent="0.25">
      <c r="A12" s="57" t="s">
        <v>192</v>
      </c>
      <c r="B12" s="116">
        <v>36484860</v>
      </c>
      <c r="C12" s="115">
        <v>0</v>
      </c>
      <c r="D12" s="115">
        <v>0</v>
      </c>
      <c r="E12" s="116">
        <v>-7818180</v>
      </c>
      <c r="F12" s="116">
        <v>28666680</v>
      </c>
      <c r="G12" s="115">
        <v>0</v>
      </c>
      <c r="H12" s="117">
        <v>0</v>
      </c>
    </row>
    <row r="13" spans="1:8" ht="18" x14ac:dyDescent="0.25">
      <c r="A13" s="57" t="s">
        <v>193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7">
        <v>0</v>
      </c>
    </row>
    <row r="14" spans="1:8" ht="18" x14ac:dyDescent="0.25">
      <c r="A14" s="57" t="s">
        <v>194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7">
        <v>0</v>
      </c>
    </row>
    <row r="15" spans="1:8" ht="18" x14ac:dyDescent="0.25">
      <c r="A15" s="57" t="s">
        <v>195</v>
      </c>
      <c r="B15" s="116">
        <v>74149037.269999996</v>
      </c>
      <c r="C15" s="115">
        <v>0</v>
      </c>
      <c r="D15" s="115">
        <v>0</v>
      </c>
      <c r="E15" s="115">
        <v>0</v>
      </c>
      <c r="F15" s="116">
        <v>90891169.700000003</v>
      </c>
      <c r="G15" s="115">
        <v>0</v>
      </c>
      <c r="H15" s="117">
        <v>0</v>
      </c>
    </row>
    <row r="16" spans="1:8" ht="18" x14ac:dyDescent="0.25">
      <c r="A16" s="57" t="s">
        <v>196</v>
      </c>
      <c r="B16" s="116">
        <v>118452077.27</v>
      </c>
      <c r="C16" s="115">
        <v>0</v>
      </c>
      <c r="D16" s="116">
        <v>7818180</v>
      </c>
      <c r="E16" s="115">
        <v>0</v>
      </c>
      <c r="F16" s="116">
        <v>127376029.7</v>
      </c>
      <c r="G16" s="116">
        <v>589922.5</v>
      </c>
      <c r="H16" s="117">
        <v>0</v>
      </c>
    </row>
    <row r="17" spans="1:8" ht="18" x14ac:dyDescent="0.25">
      <c r="A17" s="57" t="s">
        <v>197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7">
        <v>0</v>
      </c>
    </row>
    <row r="18" spans="1:8" ht="18" x14ac:dyDescent="0.25">
      <c r="A18" s="57" t="s">
        <v>198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7">
        <v>0</v>
      </c>
    </row>
    <row r="19" spans="1:8" ht="18" x14ac:dyDescent="0.25">
      <c r="A19" s="57" t="s">
        <v>199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7">
        <v>0</v>
      </c>
    </row>
    <row r="20" spans="1:8" ht="18" x14ac:dyDescent="0.25">
      <c r="A20" s="57" t="s">
        <v>200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7">
        <v>0</v>
      </c>
    </row>
    <row r="21" spans="1:8" ht="18" x14ac:dyDescent="0.25">
      <c r="A21" s="57" t="s">
        <v>201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7">
        <v>0</v>
      </c>
    </row>
    <row r="22" spans="1:8" ht="18" x14ac:dyDescent="0.25">
      <c r="A22" s="57" t="s">
        <v>202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7">
        <v>0</v>
      </c>
    </row>
    <row r="23" spans="1:8" ht="18" x14ac:dyDescent="0.25">
      <c r="A23" s="57" t="s">
        <v>203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7">
        <v>0</v>
      </c>
    </row>
    <row r="24" spans="1:8" ht="18" x14ac:dyDescent="0.25">
      <c r="A24" s="57" t="s">
        <v>204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7">
        <v>0</v>
      </c>
    </row>
    <row r="25" spans="1:8" ht="18" x14ac:dyDescent="0.25">
      <c r="A25" s="64"/>
      <c r="B25" s="65"/>
      <c r="C25" s="65"/>
      <c r="D25" s="65"/>
      <c r="E25" s="65"/>
      <c r="F25" s="65"/>
      <c r="G25" s="65"/>
      <c r="H25" s="66"/>
    </row>
    <row r="26" spans="1:8" ht="3.95" customHeight="1" x14ac:dyDescent="0.25">
      <c r="A26" s="186"/>
      <c r="B26" s="186"/>
      <c r="C26" s="186"/>
      <c r="D26" s="186"/>
      <c r="E26" s="186"/>
      <c r="F26" s="186"/>
      <c r="G26" s="186"/>
      <c r="H26" s="186"/>
    </row>
    <row r="27" spans="1:8" ht="18" x14ac:dyDescent="0.25">
      <c r="A27" s="67"/>
      <c r="B27" s="67"/>
      <c r="C27" s="67"/>
      <c r="D27" s="67"/>
      <c r="E27" s="67"/>
      <c r="F27" s="67"/>
      <c r="G27" s="67"/>
      <c r="H27" s="67"/>
    </row>
    <row r="28" spans="1:8" ht="18" x14ac:dyDescent="0.25">
      <c r="A28" s="67"/>
      <c r="B28" s="67"/>
      <c r="C28" s="67"/>
      <c r="D28" s="67"/>
      <c r="E28" s="67"/>
      <c r="F28" s="67"/>
      <c r="G28" s="67"/>
      <c r="H28" s="67"/>
    </row>
    <row r="29" spans="1:8" ht="18" x14ac:dyDescent="0.25">
      <c r="A29" s="68" t="s">
        <v>205</v>
      </c>
      <c r="B29" s="187" t="s">
        <v>206</v>
      </c>
      <c r="C29" s="187"/>
      <c r="D29" s="62" t="s">
        <v>207</v>
      </c>
      <c r="E29" s="62" t="s">
        <v>208</v>
      </c>
      <c r="F29" s="187" t="s">
        <v>209</v>
      </c>
      <c r="G29" s="187"/>
      <c r="H29" s="63" t="s">
        <v>210</v>
      </c>
    </row>
    <row r="30" spans="1:8" ht="18" x14ac:dyDescent="0.25">
      <c r="A30" s="57" t="s">
        <v>211</v>
      </c>
      <c r="B30" s="185">
        <v>0</v>
      </c>
      <c r="C30" s="185"/>
      <c r="D30" s="58" t="s">
        <v>16</v>
      </c>
      <c r="E30" s="58" t="s">
        <v>16</v>
      </c>
      <c r="F30" s="185">
        <v>0</v>
      </c>
      <c r="G30" s="185"/>
      <c r="H30" s="59" t="s">
        <v>16</v>
      </c>
    </row>
    <row r="31" spans="1:8" ht="18" x14ac:dyDescent="0.25">
      <c r="A31" s="57" t="s">
        <v>212</v>
      </c>
      <c r="B31" s="185">
        <v>86000000</v>
      </c>
      <c r="C31" s="185"/>
      <c r="D31" s="58" t="s">
        <v>213</v>
      </c>
      <c r="E31" s="58" t="s">
        <v>214</v>
      </c>
      <c r="F31" s="185">
        <v>0</v>
      </c>
      <c r="G31" s="185"/>
      <c r="H31" s="59" t="s">
        <v>215</v>
      </c>
    </row>
    <row r="32" spans="1:8" ht="18" x14ac:dyDescent="0.25">
      <c r="A32" s="57" t="s">
        <v>216</v>
      </c>
      <c r="B32" s="185">
        <v>0</v>
      </c>
      <c r="C32" s="185"/>
      <c r="D32" s="58" t="s">
        <v>16</v>
      </c>
      <c r="E32" s="58" t="s">
        <v>16</v>
      </c>
      <c r="F32" s="185">
        <v>0</v>
      </c>
      <c r="G32" s="185"/>
      <c r="H32" s="59" t="s">
        <v>16</v>
      </c>
    </row>
    <row r="33" spans="1:8" ht="18" x14ac:dyDescent="0.25">
      <c r="A33" s="64" t="s">
        <v>217</v>
      </c>
      <c r="B33" s="184">
        <v>0</v>
      </c>
      <c r="C33" s="184"/>
      <c r="D33" s="65" t="s">
        <v>16</v>
      </c>
      <c r="E33" s="65" t="s">
        <v>16</v>
      </c>
      <c r="F33" s="184">
        <v>0</v>
      </c>
      <c r="G33" s="184"/>
      <c r="H33" s="66" t="s">
        <v>16</v>
      </c>
    </row>
    <row r="35" spans="1:8" ht="3.95" customHeight="1" x14ac:dyDescent="0.25">
      <c r="A35" s="182"/>
      <c r="B35" s="182"/>
      <c r="C35" s="182"/>
      <c r="D35" s="182"/>
      <c r="E35" s="182"/>
      <c r="F35" s="182"/>
      <c r="G35" s="182"/>
      <c r="H35" s="182"/>
    </row>
  </sheetData>
  <mergeCells count="16">
    <mergeCell ref="B29:C29"/>
    <mergeCell ref="F29:G29"/>
    <mergeCell ref="A1:H1"/>
    <mergeCell ref="A2:H2"/>
    <mergeCell ref="A3:H3"/>
    <mergeCell ref="A4:H4"/>
    <mergeCell ref="A26:H26"/>
    <mergeCell ref="B33:C33"/>
    <mergeCell ref="F33:G33"/>
    <mergeCell ref="A35:H35"/>
    <mergeCell ref="B30:C30"/>
    <mergeCell ref="F30:G30"/>
    <mergeCell ref="B31:C31"/>
    <mergeCell ref="F31:G31"/>
    <mergeCell ref="B32:C32"/>
    <mergeCell ref="F32:G32"/>
  </mergeCells>
  <pageMargins left="0.69930555555555596" right="0.69930555555555596" top="0.75" bottom="0.75" header="0.3" footer="0.3"/>
  <pageSetup scale="54" fitToHeight="0" orientation="landscape" verticalDpi="0" r:id="rId1"/>
  <ignoredErrors>
    <ignoredError sqref="D30:H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view="pageBreakPreview" topLeftCell="A10" zoomScale="70" zoomScaleNormal="70" zoomScaleSheetLayoutView="70" workbookViewId="0">
      <selection activeCell="I19" sqref="I19"/>
    </sheetView>
  </sheetViews>
  <sheetFormatPr baseColWidth="10" defaultColWidth="11.42578125" defaultRowHeight="15" x14ac:dyDescent="0.25"/>
  <cols>
    <col min="1" max="1" width="71.7109375" customWidth="1"/>
    <col min="2" max="4" width="15" hidden="1" customWidth="1"/>
    <col min="5" max="5" width="31.28515625" customWidth="1"/>
    <col min="6" max="6" width="17" customWidth="1"/>
    <col min="7" max="7" width="28.7109375" bestFit="1" customWidth="1"/>
    <col min="8" max="8" width="30.85546875" bestFit="1" customWidth="1"/>
    <col min="9" max="9" width="30.5703125" customWidth="1"/>
    <col min="10" max="10" width="30.85546875" bestFit="1" customWidth="1"/>
    <col min="11" max="11" width="29.7109375" customWidth="1"/>
    <col min="12" max="12" width="13.140625" bestFit="1" customWidth="1"/>
  </cols>
  <sheetData>
    <row r="1" spans="1:13" ht="23.25" customHeight="1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3" s="5" customFormat="1" ht="32.25" customHeight="1" x14ac:dyDescent="0.2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3" s="5" customFormat="1" ht="32.25" customHeight="1" x14ac:dyDescent="0.25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3" ht="24.75" customHeight="1" x14ac:dyDescent="0.25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3" ht="90" x14ac:dyDescent="0.25">
      <c r="A5" s="60" t="s">
        <v>4</v>
      </c>
      <c r="B5" s="78" t="s">
        <v>5</v>
      </c>
      <c r="C5" s="78" t="s">
        <v>6</v>
      </c>
      <c r="D5" s="78" t="s">
        <v>7</v>
      </c>
      <c r="E5" s="78" t="s">
        <v>8</v>
      </c>
      <c r="F5" s="78" t="s">
        <v>9</v>
      </c>
      <c r="G5" s="78" t="s">
        <v>10</v>
      </c>
      <c r="H5" s="78" t="s">
        <v>11</v>
      </c>
      <c r="I5" s="78" t="s">
        <v>12</v>
      </c>
      <c r="J5" s="78" t="s">
        <v>11</v>
      </c>
      <c r="K5" s="79" t="s">
        <v>13</v>
      </c>
    </row>
    <row r="6" spans="1:13" ht="34.5" customHeight="1" x14ac:dyDescent="0.25">
      <c r="A6" s="80" t="s">
        <v>14</v>
      </c>
      <c r="B6" s="81" t="s">
        <v>15</v>
      </c>
      <c r="C6" s="81" t="s">
        <v>15</v>
      </c>
      <c r="D6" s="81" t="s">
        <v>15</v>
      </c>
      <c r="E6" s="126">
        <v>0</v>
      </c>
      <c r="F6" s="127">
        <v>0</v>
      </c>
      <c r="G6" s="126">
        <v>0</v>
      </c>
      <c r="H6" s="126">
        <v>0</v>
      </c>
      <c r="I6" s="126">
        <v>0</v>
      </c>
      <c r="J6" s="126">
        <v>0</v>
      </c>
      <c r="K6" s="128">
        <v>0</v>
      </c>
    </row>
    <row r="7" spans="1:13" ht="34.5" customHeight="1" x14ac:dyDescent="0.25">
      <c r="A7" s="57" t="s">
        <v>17</v>
      </c>
      <c r="B7" s="58" t="s">
        <v>15</v>
      </c>
      <c r="C7" s="58" t="s">
        <v>15</v>
      </c>
      <c r="D7" s="58" t="s">
        <v>15</v>
      </c>
      <c r="E7" s="115">
        <v>0</v>
      </c>
      <c r="F7" s="129">
        <v>0</v>
      </c>
      <c r="G7" s="115">
        <v>0</v>
      </c>
      <c r="H7" s="115">
        <v>0</v>
      </c>
      <c r="I7" s="115">
        <v>0</v>
      </c>
      <c r="J7" s="115">
        <v>0</v>
      </c>
      <c r="K7" s="117">
        <v>0</v>
      </c>
    </row>
    <row r="8" spans="1:13" ht="34.5" customHeight="1" x14ac:dyDescent="0.25">
      <c r="A8" s="57" t="s">
        <v>18</v>
      </c>
      <c r="B8" s="58" t="s">
        <v>15</v>
      </c>
      <c r="C8" s="58" t="s">
        <v>15</v>
      </c>
      <c r="D8" s="58" t="s">
        <v>15</v>
      </c>
      <c r="E8" s="115">
        <v>0</v>
      </c>
      <c r="F8" s="129">
        <v>0</v>
      </c>
      <c r="G8" s="115">
        <v>0</v>
      </c>
      <c r="H8" s="115">
        <v>0</v>
      </c>
      <c r="I8" s="115">
        <v>0</v>
      </c>
      <c r="J8" s="115">
        <v>0</v>
      </c>
      <c r="K8" s="117">
        <v>0</v>
      </c>
    </row>
    <row r="9" spans="1:13" ht="34.5" customHeight="1" x14ac:dyDescent="0.25">
      <c r="A9" s="57" t="s">
        <v>19</v>
      </c>
      <c r="B9" s="58" t="s">
        <v>15</v>
      </c>
      <c r="C9" s="58" t="s">
        <v>15</v>
      </c>
      <c r="D9" s="58" t="s">
        <v>15</v>
      </c>
      <c r="E9" s="115">
        <v>0</v>
      </c>
      <c r="F9" s="129">
        <v>0</v>
      </c>
      <c r="G9" s="115">
        <v>0</v>
      </c>
      <c r="H9" s="115">
        <v>0</v>
      </c>
      <c r="I9" s="115">
        <v>0</v>
      </c>
      <c r="J9" s="115">
        <v>0</v>
      </c>
      <c r="K9" s="117">
        <v>0</v>
      </c>
    </row>
    <row r="10" spans="1:13" ht="34.5" customHeight="1" x14ac:dyDescent="0.25">
      <c r="A10" s="57" t="s">
        <v>20</v>
      </c>
      <c r="B10" s="58" t="s">
        <v>15</v>
      </c>
      <c r="C10" s="58" t="s">
        <v>15</v>
      </c>
      <c r="D10" s="58" t="s">
        <v>15</v>
      </c>
      <c r="E10" s="115">
        <v>0</v>
      </c>
      <c r="F10" s="129">
        <v>0</v>
      </c>
      <c r="G10" s="115">
        <v>0</v>
      </c>
      <c r="H10" s="115">
        <v>0</v>
      </c>
      <c r="I10" s="115">
        <v>0</v>
      </c>
      <c r="J10" s="115">
        <v>0</v>
      </c>
      <c r="K10" s="117">
        <v>0</v>
      </c>
    </row>
    <row r="11" spans="1:13" ht="34.5" customHeight="1" x14ac:dyDescent="0.25">
      <c r="A11" s="57" t="s">
        <v>21</v>
      </c>
      <c r="B11" s="58" t="s">
        <v>15</v>
      </c>
      <c r="C11" s="58" t="s">
        <v>15</v>
      </c>
      <c r="D11" s="58" t="s">
        <v>15</v>
      </c>
      <c r="E11" s="130">
        <v>1150515920</v>
      </c>
      <c r="F11" s="131">
        <v>792</v>
      </c>
      <c r="G11" s="130">
        <v>16292556</v>
      </c>
      <c r="H11" s="130">
        <v>0</v>
      </c>
      <c r="I11" s="130">
        <f>SUM(I12:I21)</f>
        <v>682738336.8599999</v>
      </c>
      <c r="J11" s="130">
        <f>SUM(J12:J21)</f>
        <v>682738336.8599999</v>
      </c>
      <c r="K11" s="132">
        <f>SUM(K12:K21)</f>
        <v>467777583.14000005</v>
      </c>
    </row>
    <row r="12" spans="1:13" ht="46.5" customHeight="1" x14ac:dyDescent="0.25">
      <c r="A12" s="138" t="s">
        <v>22</v>
      </c>
      <c r="B12" s="82" t="s">
        <v>23</v>
      </c>
      <c r="C12" s="82" t="s">
        <v>23</v>
      </c>
      <c r="D12" s="82" t="s">
        <v>24</v>
      </c>
      <c r="E12" s="115">
        <v>108759681</v>
      </c>
      <c r="F12" s="129">
        <v>33</v>
      </c>
      <c r="G12" s="115">
        <v>2801386</v>
      </c>
      <c r="H12" s="115">
        <v>0</v>
      </c>
      <c r="I12" s="115">
        <v>91951365.980000004</v>
      </c>
      <c r="J12" s="115">
        <f>+I12</f>
        <v>91951365.980000004</v>
      </c>
      <c r="K12" s="117">
        <f>+E12-J12</f>
        <v>16808315.019999996</v>
      </c>
      <c r="L12" s="2"/>
      <c r="M12" s="3"/>
    </row>
    <row r="13" spans="1:13" ht="46.5" customHeight="1" x14ac:dyDescent="0.25">
      <c r="A13" s="138" t="s">
        <v>25</v>
      </c>
      <c r="B13" s="82" t="s">
        <v>26</v>
      </c>
      <c r="C13" s="82" t="s">
        <v>26</v>
      </c>
      <c r="D13" s="82" t="s">
        <v>24</v>
      </c>
      <c r="E13" s="115">
        <v>47997309</v>
      </c>
      <c r="F13" s="129">
        <v>26</v>
      </c>
      <c r="G13" s="115">
        <v>1476840</v>
      </c>
      <c r="H13" s="115">
        <v>0</v>
      </c>
      <c r="I13" s="115">
        <v>39136267.149999999</v>
      </c>
      <c r="J13" s="115">
        <f t="shared" ref="J13:J21" si="0">+I13</f>
        <v>39136267.149999999</v>
      </c>
      <c r="K13" s="117">
        <f t="shared" ref="K13:K21" si="1">+E13-J13</f>
        <v>8861041.8500000015</v>
      </c>
      <c r="L13" s="2"/>
      <c r="M13" s="3"/>
    </row>
    <row r="14" spans="1:13" ht="46.5" customHeight="1" x14ac:dyDescent="0.25">
      <c r="A14" s="138" t="s">
        <v>27</v>
      </c>
      <c r="B14" s="82" t="s">
        <v>28</v>
      </c>
      <c r="C14" s="82" t="s">
        <v>29</v>
      </c>
      <c r="D14" s="82" t="s">
        <v>24</v>
      </c>
      <c r="E14" s="115">
        <v>12540659</v>
      </c>
      <c r="F14" s="129">
        <v>27</v>
      </c>
      <c r="G14" s="115">
        <v>464469</v>
      </c>
      <c r="H14" s="115">
        <v>0</v>
      </c>
      <c r="I14" s="115">
        <v>9753845.8499999996</v>
      </c>
      <c r="J14" s="115">
        <f t="shared" si="0"/>
        <v>9753845.8499999996</v>
      </c>
      <c r="K14" s="117">
        <f t="shared" si="1"/>
        <v>2786813.1500000004</v>
      </c>
      <c r="L14" s="2"/>
      <c r="M14" s="3"/>
    </row>
    <row r="15" spans="1:13" ht="34.5" customHeight="1" x14ac:dyDescent="0.25">
      <c r="A15" s="57" t="s">
        <v>30</v>
      </c>
      <c r="B15" s="82" t="s">
        <v>31</v>
      </c>
      <c r="C15" s="82" t="s">
        <v>31</v>
      </c>
      <c r="D15" s="82" t="s">
        <v>32</v>
      </c>
      <c r="E15" s="115">
        <v>113736171</v>
      </c>
      <c r="F15" s="129">
        <v>180</v>
      </c>
      <c r="G15" s="115">
        <v>651756</v>
      </c>
      <c r="H15" s="115">
        <v>0</v>
      </c>
      <c r="I15" s="115">
        <f>34873732.92+1968302.18</f>
        <v>36842035.100000001</v>
      </c>
      <c r="J15" s="115">
        <f t="shared" si="0"/>
        <v>36842035.100000001</v>
      </c>
      <c r="K15" s="117">
        <f t="shared" si="1"/>
        <v>76894135.900000006</v>
      </c>
      <c r="L15" s="2"/>
    </row>
    <row r="16" spans="1:13" ht="34.5" customHeight="1" x14ac:dyDescent="0.25">
      <c r="A16" s="57" t="s">
        <v>33</v>
      </c>
      <c r="B16" s="82" t="s">
        <v>34</v>
      </c>
      <c r="C16" s="82" t="s">
        <v>34</v>
      </c>
      <c r="D16" s="82" t="s">
        <v>35</v>
      </c>
      <c r="E16" s="115">
        <v>0</v>
      </c>
      <c r="F16" s="129">
        <v>180</v>
      </c>
      <c r="G16" s="115">
        <v>456592</v>
      </c>
      <c r="H16" s="115">
        <v>0</v>
      </c>
      <c r="I16" s="115">
        <v>55191241</v>
      </c>
      <c r="J16" s="115">
        <f t="shared" si="0"/>
        <v>55191241</v>
      </c>
      <c r="K16" s="117">
        <f t="shared" si="1"/>
        <v>-55191241</v>
      </c>
      <c r="L16" s="2"/>
    </row>
    <row r="17" spans="1:12" ht="34.5" customHeight="1" x14ac:dyDescent="0.25">
      <c r="A17" s="57" t="s">
        <v>36</v>
      </c>
      <c r="B17" s="82" t="s">
        <v>37</v>
      </c>
      <c r="C17" s="82" t="s">
        <v>38</v>
      </c>
      <c r="D17" s="82" t="s">
        <v>39</v>
      </c>
      <c r="E17" s="115">
        <v>227664273</v>
      </c>
      <c r="F17" s="129">
        <v>72</v>
      </c>
      <c r="G17" s="115">
        <v>3162004</v>
      </c>
      <c r="H17" s="115">
        <v>0</v>
      </c>
      <c r="I17" s="115">
        <f>153027735+3975255.45</f>
        <v>157002990.44999999</v>
      </c>
      <c r="J17" s="115">
        <f t="shared" si="0"/>
        <v>157002990.44999999</v>
      </c>
      <c r="K17" s="117">
        <f t="shared" si="1"/>
        <v>70661282.550000012</v>
      </c>
      <c r="L17" s="2"/>
    </row>
    <row r="18" spans="1:12" ht="34.5" customHeight="1" x14ac:dyDescent="0.25">
      <c r="A18" s="57" t="s">
        <v>40</v>
      </c>
      <c r="B18" s="82" t="s">
        <v>41</v>
      </c>
      <c r="C18" s="82" t="s">
        <v>41</v>
      </c>
      <c r="D18" s="82" t="s">
        <v>42</v>
      </c>
      <c r="E18" s="115">
        <v>7439007</v>
      </c>
      <c r="F18" s="129">
        <v>22</v>
      </c>
      <c r="G18" s="115">
        <v>338137</v>
      </c>
      <c r="H18" s="115">
        <v>0</v>
      </c>
      <c r="I18" s="115">
        <f>2028820+601131.84</f>
        <v>2629951.84</v>
      </c>
      <c r="J18" s="115">
        <f t="shared" si="0"/>
        <v>2629951.84</v>
      </c>
      <c r="K18" s="117">
        <f t="shared" si="1"/>
        <v>4809055.16</v>
      </c>
      <c r="L18" s="2"/>
    </row>
    <row r="19" spans="1:12" ht="34.5" customHeight="1" x14ac:dyDescent="0.25">
      <c r="A19" s="83" t="s">
        <v>43</v>
      </c>
      <c r="B19" s="84" t="s">
        <v>31</v>
      </c>
      <c r="C19" s="84" t="s">
        <v>31</v>
      </c>
      <c r="D19" s="84" t="s">
        <v>44</v>
      </c>
      <c r="E19" s="115">
        <v>464015489</v>
      </c>
      <c r="F19" s="133">
        <v>180</v>
      </c>
      <c r="G19" s="115">
        <v>2577864</v>
      </c>
      <c r="H19" s="115">
        <v>0</v>
      </c>
      <c r="I19" s="115">
        <f>141736426.07+7924897.98</f>
        <v>149661324.04999998</v>
      </c>
      <c r="J19" s="115">
        <f t="shared" si="0"/>
        <v>149661324.04999998</v>
      </c>
      <c r="K19" s="117">
        <f>+E19-J19</f>
        <v>314354164.95000005</v>
      </c>
      <c r="L19" s="2"/>
    </row>
    <row r="20" spans="1:12" ht="34.5" customHeight="1" x14ac:dyDescent="0.25">
      <c r="A20" s="57" t="s">
        <v>45</v>
      </c>
      <c r="B20" s="82" t="s">
        <v>46</v>
      </c>
      <c r="C20" s="82" t="s">
        <v>46</v>
      </c>
      <c r="D20" s="82" t="s">
        <v>24</v>
      </c>
      <c r="E20" s="115">
        <v>116489961</v>
      </c>
      <c r="F20" s="129">
        <v>36</v>
      </c>
      <c r="G20" s="115">
        <v>2815174</v>
      </c>
      <c r="H20" s="115"/>
      <c r="I20" s="115">
        <f>82707872.38+16891044.38</f>
        <v>99598916.75999999</v>
      </c>
      <c r="J20" s="115">
        <f t="shared" si="0"/>
        <v>99598916.75999999</v>
      </c>
      <c r="K20" s="117">
        <f t="shared" si="1"/>
        <v>16891044.24000001</v>
      </c>
      <c r="L20" s="2"/>
    </row>
    <row r="21" spans="1:12" ht="34.5" customHeight="1" x14ac:dyDescent="0.25">
      <c r="A21" s="57" t="s">
        <v>47</v>
      </c>
      <c r="B21" s="82" t="s">
        <v>48</v>
      </c>
      <c r="C21" s="82" t="s">
        <v>49</v>
      </c>
      <c r="D21" s="82" t="s">
        <v>24</v>
      </c>
      <c r="E21" s="115">
        <v>51873370</v>
      </c>
      <c r="F21" s="129">
        <v>36</v>
      </c>
      <c r="G21" s="115">
        <v>1548334</v>
      </c>
      <c r="H21" s="115">
        <v>0</v>
      </c>
      <c r="I21" s="115">
        <f>36828928.01+4141470.67</f>
        <v>40970398.68</v>
      </c>
      <c r="J21" s="115">
        <f t="shared" si="0"/>
        <v>40970398.68</v>
      </c>
      <c r="K21" s="117">
        <f t="shared" si="1"/>
        <v>10902971.32</v>
      </c>
      <c r="L21" s="2"/>
    </row>
    <row r="22" spans="1:12" ht="34.5" customHeight="1" x14ac:dyDescent="0.25">
      <c r="A22" s="64" t="s">
        <v>50</v>
      </c>
      <c r="B22" s="65" t="s">
        <v>15</v>
      </c>
      <c r="C22" s="65" t="s">
        <v>15</v>
      </c>
      <c r="D22" s="65" t="s">
        <v>15</v>
      </c>
      <c r="E22" s="134">
        <v>1150515920</v>
      </c>
      <c r="F22" s="135">
        <v>792</v>
      </c>
      <c r="G22" s="134">
        <v>16292556</v>
      </c>
      <c r="H22" s="136">
        <v>0</v>
      </c>
      <c r="I22" s="134">
        <f>+I11</f>
        <v>682738336.8599999</v>
      </c>
      <c r="J22" s="134">
        <f t="shared" ref="J22:K22" si="2">+J11</f>
        <v>682738336.8599999</v>
      </c>
      <c r="K22" s="137">
        <f t="shared" si="2"/>
        <v>467777583.14000005</v>
      </c>
    </row>
    <row r="23" spans="1:12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5"/>
    </row>
    <row r="24" spans="1:12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5"/>
    </row>
    <row r="25" spans="1:12" x14ac:dyDescent="0.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6"/>
    </row>
    <row r="26" spans="1:12" ht="3.95" customHeight="1" x14ac:dyDescent="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</row>
    <row r="27" spans="1:12" x14ac:dyDescent="0.25">
      <c r="A27" s="254" t="s">
        <v>519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2" x14ac:dyDescent="0.25">
      <c r="A28" s="188" t="s">
        <v>51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2" x14ac:dyDescent="0.25">
      <c r="A29" s="189" t="s">
        <v>52</v>
      </c>
      <c r="B29" s="189"/>
      <c r="C29" s="189"/>
      <c r="D29" s="189"/>
      <c r="E29" s="189"/>
      <c r="F29" s="189"/>
      <c r="G29" s="189"/>
      <c r="H29" s="77"/>
      <c r="I29" s="77"/>
      <c r="J29" s="77"/>
      <c r="K29" s="77"/>
    </row>
    <row r="31" spans="1:12" x14ac:dyDescent="0.25">
      <c r="I31" s="4"/>
    </row>
    <row r="32" spans="1:12" x14ac:dyDescent="0.25">
      <c r="I32" s="4"/>
    </row>
  </sheetData>
  <mergeCells count="8">
    <mergeCell ref="A27:K27"/>
    <mergeCell ref="A28:K28"/>
    <mergeCell ref="A29:G29"/>
    <mergeCell ref="A1:K1"/>
    <mergeCell ref="A2:K2"/>
    <mergeCell ref="A3:K3"/>
    <mergeCell ref="A4:K4"/>
    <mergeCell ref="A26:K26"/>
  </mergeCells>
  <pageMargins left="0.69930555555555596" right="0.69930555555555596" top="0.75" bottom="0.75" header="0.3" footer="0.3"/>
  <pageSetup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opLeftCell="A46" zoomScaleNormal="100" workbookViewId="0">
      <selection sqref="A1:D1"/>
    </sheetView>
  </sheetViews>
  <sheetFormatPr baseColWidth="10" defaultColWidth="7.5703125" defaultRowHeight="12.75" x14ac:dyDescent="0.25"/>
  <cols>
    <col min="1" max="1" width="65.5703125" style="13" customWidth="1"/>
    <col min="2" max="2" width="17.140625" style="13" customWidth="1"/>
    <col min="3" max="3" width="17" style="13" customWidth="1"/>
    <col min="4" max="4" width="17.140625" style="13" customWidth="1"/>
    <col min="5" max="16384" width="7.5703125" style="13"/>
  </cols>
  <sheetData>
    <row r="1" spans="1:4" ht="62.45" customHeight="1" x14ac:dyDescent="0.25">
      <c r="A1" s="192" t="s">
        <v>255</v>
      </c>
      <c r="B1" s="193"/>
      <c r="C1" s="193"/>
      <c r="D1" s="193"/>
    </row>
    <row r="2" spans="1:4" ht="30" customHeight="1" x14ac:dyDescent="0.25">
      <c r="A2" s="20" t="s">
        <v>230</v>
      </c>
      <c r="B2" s="20" t="s">
        <v>229</v>
      </c>
      <c r="C2" s="20" t="s">
        <v>228</v>
      </c>
      <c r="D2" s="20" t="s">
        <v>227</v>
      </c>
    </row>
    <row r="3" spans="1:4" x14ac:dyDescent="0.25">
      <c r="A3" s="22" t="s">
        <v>254</v>
      </c>
      <c r="B3" s="21">
        <v>1282306244</v>
      </c>
      <c r="C3" s="21">
        <v>563284876.94999993</v>
      </c>
      <c r="D3" s="21">
        <v>561107749.44999993</v>
      </c>
    </row>
    <row r="4" spans="1:4" x14ac:dyDescent="0.25">
      <c r="A4" s="19" t="s">
        <v>238</v>
      </c>
      <c r="B4" s="18">
        <v>1142419136</v>
      </c>
      <c r="C4" s="18">
        <v>526256308.26999998</v>
      </c>
      <c r="D4" s="18">
        <v>524079180.76999998</v>
      </c>
    </row>
    <row r="5" spans="1:4" x14ac:dyDescent="0.25">
      <c r="A5" s="19" t="s">
        <v>226</v>
      </c>
      <c r="B5" s="18">
        <v>139887108</v>
      </c>
      <c r="C5" s="18">
        <v>37028568.68</v>
      </c>
      <c r="D5" s="18">
        <v>37028568.68</v>
      </c>
    </row>
    <row r="6" spans="1:4" x14ac:dyDescent="0.25">
      <c r="A6" s="19" t="s">
        <v>253</v>
      </c>
      <c r="B6" s="18">
        <v>0</v>
      </c>
      <c r="C6" s="18">
        <v>0</v>
      </c>
      <c r="D6" s="18">
        <v>0</v>
      </c>
    </row>
    <row r="7" spans="1:4" x14ac:dyDescent="0.25">
      <c r="A7" s="17" t="s">
        <v>252</v>
      </c>
      <c r="B7" s="16">
        <v>1274488064</v>
      </c>
      <c r="C7" s="16">
        <v>317093746</v>
      </c>
      <c r="D7" s="16">
        <v>289065448.97000003</v>
      </c>
    </row>
    <row r="8" spans="1:4" x14ac:dyDescent="0.25">
      <c r="A8" s="19" t="s">
        <v>234</v>
      </c>
      <c r="B8" s="18">
        <v>1142419136</v>
      </c>
      <c r="C8" s="18">
        <v>296896848.70999998</v>
      </c>
      <c r="D8" s="18">
        <v>270025129.99000001</v>
      </c>
    </row>
    <row r="9" spans="1:4" x14ac:dyDescent="0.25">
      <c r="A9" s="19" t="s">
        <v>222</v>
      </c>
      <c r="B9" s="18">
        <v>132068928</v>
      </c>
      <c r="C9" s="18">
        <v>20196897.289999999</v>
      </c>
      <c r="D9" s="18">
        <v>19040318.98</v>
      </c>
    </row>
    <row r="10" spans="1:4" x14ac:dyDescent="0.25">
      <c r="A10" s="17" t="s">
        <v>251</v>
      </c>
      <c r="B10" s="16">
        <v>296531695.80999994</v>
      </c>
      <c r="C10" s="16">
        <v>92244698.379999995</v>
      </c>
      <c r="D10" s="16">
        <v>73473530.790000021</v>
      </c>
    </row>
    <row r="11" spans="1:4" x14ac:dyDescent="0.25">
      <c r="A11" s="19" t="s">
        <v>233</v>
      </c>
      <c r="B11" s="18">
        <v>288002888.31999993</v>
      </c>
      <c r="C11" s="18">
        <v>83742716.479999989</v>
      </c>
      <c r="D11" s="18">
        <v>64971548.890000015</v>
      </c>
    </row>
    <row r="12" spans="1:4" ht="24" x14ac:dyDescent="0.25">
      <c r="A12" s="19" t="s">
        <v>221</v>
      </c>
      <c r="B12" s="18">
        <v>8528807.4900000002</v>
      </c>
      <c r="C12" s="18">
        <v>8501981.8999999985</v>
      </c>
      <c r="D12" s="18">
        <v>8501981.8999999985</v>
      </c>
    </row>
    <row r="13" spans="1:4" x14ac:dyDescent="0.25">
      <c r="A13" s="17" t="s">
        <v>250</v>
      </c>
      <c r="B13" s="16">
        <v>304349875.80999994</v>
      </c>
      <c r="C13" s="16">
        <v>338435829.32999992</v>
      </c>
      <c r="D13" s="16">
        <v>345515831.26999992</v>
      </c>
    </row>
    <row r="14" spans="1:4" x14ac:dyDescent="0.25">
      <c r="A14" s="17" t="s">
        <v>249</v>
      </c>
      <c r="B14" s="16">
        <v>304349875.80999994</v>
      </c>
      <c r="C14" s="16">
        <v>338435829.32999992</v>
      </c>
      <c r="D14" s="16">
        <v>345515831.26999992</v>
      </c>
    </row>
    <row r="15" spans="1:4" ht="24" x14ac:dyDescent="0.25">
      <c r="A15" s="15" t="s">
        <v>248</v>
      </c>
      <c r="B15" s="16">
        <v>7818180</v>
      </c>
      <c r="C15" s="16">
        <v>246191130.94999993</v>
      </c>
      <c r="D15" s="16">
        <v>272042300.4799999</v>
      </c>
    </row>
    <row r="16" spans="1:4" ht="30" customHeight="1" x14ac:dyDescent="0.25">
      <c r="A16" s="20" t="s">
        <v>230</v>
      </c>
      <c r="B16" s="20" t="s">
        <v>247</v>
      </c>
      <c r="C16" s="20" t="s">
        <v>228</v>
      </c>
      <c r="D16" s="20" t="s">
        <v>246</v>
      </c>
    </row>
    <row r="17" spans="1:4" x14ac:dyDescent="0.25">
      <c r="A17" s="22" t="s">
        <v>245</v>
      </c>
      <c r="B17" s="16">
        <v>7181820</v>
      </c>
      <c r="C17" s="16">
        <v>589922.5</v>
      </c>
      <c r="D17" s="16">
        <v>589922.5</v>
      </c>
    </row>
    <row r="18" spans="1:4" x14ac:dyDescent="0.25">
      <c r="A18" s="19" t="s">
        <v>244</v>
      </c>
      <c r="B18" s="18">
        <v>0</v>
      </c>
      <c r="C18" s="18">
        <v>0</v>
      </c>
      <c r="D18" s="18">
        <v>0</v>
      </c>
    </row>
    <row r="19" spans="1:4" x14ac:dyDescent="0.25">
      <c r="A19" s="19" t="s">
        <v>243</v>
      </c>
      <c r="B19" s="18">
        <v>7181820</v>
      </c>
      <c r="C19" s="18">
        <v>589922.5</v>
      </c>
      <c r="D19" s="18">
        <v>589922.5</v>
      </c>
    </row>
    <row r="20" spans="1:4" x14ac:dyDescent="0.25">
      <c r="A20" s="15" t="s">
        <v>242</v>
      </c>
      <c r="B20" s="16">
        <v>15000000</v>
      </c>
      <c r="C20" s="16">
        <v>246781053.44999993</v>
      </c>
      <c r="D20" s="16">
        <v>272632222.9799999</v>
      </c>
    </row>
    <row r="21" spans="1:4" ht="30" customHeight="1" x14ac:dyDescent="0.25">
      <c r="A21" s="20" t="s">
        <v>230</v>
      </c>
      <c r="B21" s="20" t="s">
        <v>229</v>
      </c>
      <c r="C21" s="20" t="s">
        <v>228</v>
      </c>
      <c r="D21" s="20" t="s">
        <v>227</v>
      </c>
    </row>
    <row r="22" spans="1:4" x14ac:dyDescent="0.25">
      <c r="A22" s="22" t="s">
        <v>241</v>
      </c>
      <c r="B22" s="21">
        <v>0</v>
      </c>
      <c r="C22" s="21">
        <v>0</v>
      </c>
      <c r="D22" s="21">
        <v>0</v>
      </c>
    </row>
    <row r="23" spans="1:4" x14ac:dyDescent="0.25">
      <c r="A23" s="19" t="s">
        <v>236</v>
      </c>
      <c r="B23" s="18">
        <v>0</v>
      </c>
      <c r="C23" s="18">
        <v>0</v>
      </c>
      <c r="D23" s="18">
        <v>0</v>
      </c>
    </row>
    <row r="24" spans="1:4" ht="24" x14ac:dyDescent="0.25">
      <c r="A24" s="19" t="s">
        <v>224</v>
      </c>
      <c r="B24" s="18">
        <v>0</v>
      </c>
      <c r="C24" s="18">
        <v>0</v>
      </c>
      <c r="D24" s="18">
        <v>0</v>
      </c>
    </row>
    <row r="25" spans="1:4" x14ac:dyDescent="0.25">
      <c r="A25" s="17" t="s">
        <v>240</v>
      </c>
      <c r="B25" s="16">
        <v>7818180</v>
      </c>
      <c r="C25" s="16">
        <v>1954545</v>
      </c>
      <c r="D25" s="16">
        <v>1954545</v>
      </c>
    </row>
    <row r="26" spans="1:4" x14ac:dyDescent="0.25">
      <c r="A26" s="19" t="s">
        <v>235</v>
      </c>
      <c r="B26" s="18">
        <v>0</v>
      </c>
      <c r="C26" s="18">
        <v>0</v>
      </c>
      <c r="D26" s="18">
        <v>0</v>
      </c>
    </row>
    <row r="27" spans="1:4" x14ac:dyDescent="0.25">
      <c r="A27" s="19" t="s">
        <v>223</v>
      </c>
      <c r="B27" s="18">
        <v>7818180</v>
      </c>
      <c r="C27" s="18">
        <v>1954545</v>
      </c>
      <c r="D27" s="18">
        <v>1954545</v>
      </c>
    </row>
    <row r="28" spans="1:4" x14ac:dyDescent="0.25">
      <c r="A28" s="15" t="s">
        <v>239</v>
      </c>
      <c r="B28" s="14">
        <v>-7818180</v>
      </c>
      <c r="C28" s="14">
        <v>-1954545</v>
      </c>
      <c r="D28" s="14">
        <v>-1954545</v>
      </c>
    </row>
    <row r="29" spans="1:4" ht="30" customHeight="1" x14ac:dyDescent="0.25">
      <c r="A29" s="20" t="s">
        <v>230</v>
      </c>
      <c r="B29" s="20" t="s">
        <v>229</v>
      </c>
      <c r="C29" s="20" t="s">
        <v>228</v>
      </c>
      <c r="D29" s="20" t="s">
        <v>227</v>
      </c>
    </row>
    <row r="30" spans="1:4" x14ac:dyDescent="0.25">
      <c r="A30" s="22" t="s">
        <v>238</v>
      </c>
      <c r="B30" s="21">
        <v>1142419136</v>
      </c>
      <c r="C30" s="21">
        <v>526256308.26999998</v>
      </c>
      <c r="D30" s="21">
        <v>524079180.76999998</v>
      </c>
    </row>
    <row r="31" spans="1:4" ht="24" x14ac:dyDescent="0.25">
      <c r="A31" s="17" t="s">
        <v>237</v>
      </c>
      <c r="B31" s="16">
        <v>0</v>
      </c>
      <c r="C31" s="16">
        <v>0</v>
      </c>
      <c r="D31" s="16">
        <v>0</v>
      </c>
    </row>
    <row r="32" spans="1:4" x14ac:dyDescent="0.25">
      <c r="A32" s="19" t="s">
        <v>236</v>
      </c>
      <c r="B32" s="18">
        <v>0</v>
      </c>
      <c r="C32" s="18">
        <v>0</v>
      </c>
      <c r="D32" s="18">
        <v>0</v>
      </c>
    </row>
    <row r="33" spans="1:4" x14ac:dyDescent="0.25">
      <c r="A33" s="19" t="s">
        <v>235</v>
      </c>
      <c r="B33" s="18">
        <v>0</v>
      </c>
      <c r="C33" s="18">
        <v>0</v>
      </c>
      <c r="D33" s="18">
        <v>0</v>
      </c>
    </row>
    <row r="34" spans="1:4" x14ac:dyDescent="0.25">
      <c r="A34" s="17" t="s">
        <v>234</v>
      </c>
      <c r="B34" s="16">
        <v>1142419136</v>
      </c>
      <c r="C34" s="16">
        <v>296896848.70999998</v>
      </c>
      <c r="D34" s="16">
        <v>270025129.99000001</v>
      </c>
    </row>
    <row r="35" spans="1:4" x14ac:dyDescent="0.25">
      <c r="A35" s="17" t="s">
        <v>233</v>
      </c>
      <c r="B35" s="16">
        <v>288002888.31999993</v>
      </c>
      <c r="C35" s="16">
        <v>83742716.479999989</v>
      </c>
      <c r="D35" s="16">
        <v>64971548.890000015</v>
      </c>
    </row>
    <row r="36" spans="1:4" x14ac:dyDescent="0.25">
      <c r="A36" s="17" t="s">
        <v>232</v>
      </c>
      <c r="B36" s="16">
        <v>288002888.31999993</v>
      </c>
      <c r="C36" s="16">
        <v>313102176.03999996</v>
      </c>
      <c r="D36" s="16">
        <v>319025599.66999996</v>
      </c>
    </row>
    <row r="37" spans="1:4" ht="24" x14ac:dyDescent="0.25">
      <c r="A37" s="17" t="s">
        <v>231</v>
      </c>
      <c r="B37" s="16">
        <v>288002888.31999993</v>
      </c>
      <c r="C37" s="16">
        <v>313102176.03999996</v>
      </c>
      <c r="D37" s="16">
        <v>319025599.66999996</v>
      </c>
    </row>
    <row r="38" spans="1:4" ht="30" customHeight="1" x14ac:dyDescent="0.25">
      <c r="A38" s="20" t="s">
        <v>230</v>
      </c>
      <c r="B38" s="20" t="s">
        <v>229</v>
      </c>
      <c r="C38" s="20" t="s">
        <v>228</v>
      </c>
      <c r="D38" s="20" t="s">
        <v>227</v>
      </c>
    </row>
    <row r="39" spans="1:4" x14ac:dyDescent="0.25">
      <c r="A39" s="17" t="s">
        <v>226</v>
      </c>
      <c r="B39" s="16">
        <v>139887108</v>
      </c>
      <c r="C39" s="16">
        <v>37028568.68</v>
      </c>
      <c r="D39" s="16">
        <v>37028568.68</v>
      </c>
    </row>
    <row r="40" spans="1:4" ht="24" x14ac:dyDescent="0.25">
      <c r="A40" s="17" t="s">
        <v>225</v>
      </c>
      <c r="B40" s="16">
        <v>-7818180</v>
      </c>
      <c r="C40" s="16">
        <v>-1954545</v>
      </c>
      <c r="D40" s="16">
        <v>-1954545</v>
      </c>
    </row>
    <row r="41" spans="1:4" ht="24" x14ac:dyDescent="0.25">
      <c r="A41" s="19" t="s">
        <v>224</v>
      </c>
      <c r="B41" s="18">
        <v>0</v>
      </c>
      <c r="C41" s="18">
        <v>0</v>
      </c>
      <c r="D41" s="18">
        <v>0</v>
      </c>
    </row>
    <row r="42" spans="1:4" x14ac:dyDescent="0.25">
      <c r="A42" s="19" t="s">
        <v>223</v>
      </c>
      <c r="B42" s="18">
        <v>7818180</v>
      </c>
      <c r="C42" s="18">
        <v>1954545</v>
      </c>
      <c r="D42" s="18">
        <v>1954545</v>
      </c>
    </row>
    <row r="43" spans="1:4" x14ac:dyDescent="0.25">
      <c r="A43" s="17" t="s">
        <v>222</v>
      </c>
      <c r="B43" s="16">
        <v>132068928</v>
      </c>
      <c r="C43" s="16">
        <v>20196897.289999999</v>
      </c>
      <c r="D43" s="16">
        <v>19040318.98</v>
      </c>
    </row>
    <row r="44" spans="1:4" ht="24" x14ac:dyDescent="0.25">
      <c r="A44" s="17" t="s">
        <v>221</v>
      </c>
      <c r="B44" s="16">
        <v>8528807.4900000002</v>
      </c>
      <c r="C44" s="16">
        <v>8501981.8999999985</v>
      </c>
      <c r="D44" s="16">
        <v>8501981.8999999985</v>
      </c>
    </row>
    <row r="45" spans="1:4" ht="24" x14ac:dyDescent="0.25">
      <c r="A45" s="17" t="s">
        <v>220</v>
      </c>
      <c r="B45" s="16">
        <v>8528807.4900000002</v>
      </c>
      <c r="C45" s="16">
        <v>23379108.289999999</v>
      </c>
      <c r="D45" s="16">
        <v>24535686.599999998</v>
      </c>
    </row>
    <row r="46" spans="1:4" ht="24" x14ac:dyDescent="0.25">
      <c r="A46" s="15" t="s">
        <v>219</v>
      </c>
      <c r="B46" s="14">
        <v>16346987.49</v>
      </c>
      <c r="C46" s="14">
        <v>25333653.289999999</v>
      </c>
      <c r="D46" s="14">
        <v>26490231.599999998</v>
      </c>
    </row>
    <row r="47" spans="1:4" ht="11.25" customHeight="1" x14ac:dyDescent="0.25">
      <c r="A47" s="191" t="s">
        <v>218</v>
      </c>
      <c r="B47" s="191"/>
      <c r="C47" s="191"/>
      <c r="D47" s="191"/>
    </row>
  </sheetData>
  <mergeCells count="2">
    <mergeCell ref="A47:D47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C4:L83"/>
  <sheetViews>
    <sheetView view="pageBreakPreview" topLeftCell="C40" zoomScale="50" zoomScaleNormal="100" zoomScaleSheetLayoutView="50" workbookViewId="0">
      <selection activeCell="G30" sqref="G30"/>
    </sheetView>
  </sheetViews>
  <sheetFormatPr baseColWidth="10" defaultRowHeight="15" x14ac:dyDescent="0.25"/>
  <cols>
    <col min="1" max="2" width="0" style="54" hidden="1" customWidth="1"/>
    <col min="3" max="3" width="16.140625" style="54" customWidth="1"/>
    <col min="4" max="4" width="51.140625" style="54" customWidth="1"/>
    <col min="5" max="5" width="15.85546875" style="54" customWidth="1"/>
    <col min="6" max="11" width="22" style="56" customWidth="1"/>
    <col min="12" max="12" width="13.7109375" style="54" bestFit="1" customWidth="1"/>
    <col min="13" max="16384" width="11.42578125" style="54"/>
  </cols>
  <sheetData>
    <row r="4" spans="3:12" x14ac:dyDescent="0.25">
      <c r="C4" s="210" t="s">
        <v>393</v>
      </c>
      <c r="D4" s="211"/>
      <c r="E4" s="211"/>
      <c r="F4" s="211"/>
      <c r="G4" s="211"/>
      <c r="H4" s="211"/>
      <c r="I4" s="211"/>
      <c r="J4" s="211"/>
      <c r="K4" s="212"/>
    </row>
    <row r="5" spans="3:12" x14ac:dyDescent="0.25">
      <c r="C5" s="213" t="s">
        <v>394</v>
      </c>
      <c r="D5" s="214"/>
      <c r="E5" s="214"/>
      <c r="F5" s="214"/>
      <c r="G5" s="214"/>
      <c r="H5" s="214"/>
      <c r="I5" s="214"/>
      <c r="J5" s="214"/>
      <c r="K5" s="215"/>
    </row>
    <row r="6" spans="3:12" x14ac:dyDescent="0.25">
      <c r="C6" s="213" t="s">
        <v>395</v>
      </c>
      <c r="D6" s="214"/>
      <c r="E6" s="214"/>
      <c r="F6" s="214"/>
      <c r="G6" s="214"/>
      <c r="H6" s="214"/>
      <c r="I6" s="214"/>
      <c r="J6" s="214"/>
      <c r="K6" s="215"/>
    </row>
    <row r="7" spans="3:12" x14ac:dyDescent="0.25">
      <c r="C7" s="216" t="s">
        <v>3</v>
      </c>
      <c r="D7" s="217"/>
      <c r="E7" s="217"/>
      <c r="F7" s="217"/>
      <c r="G7" s="217"/>
      <c r="H7" s="217"/>
      <c r="I7" s="217"/>
      <c r="J7" s="217"/>
      <c r="K7" s="218"/>
    </row>
    <row r="8" spans="3:12" x14ac:dyDescent="0.25">
      <c r="C8" s="210" t="s">
        <v>55</v>
      </c>
      <c r="D8" s="211"/>
      <c r="E8" s="212"/>
      <c r="F8" s="219" t="s">
        <v>396</v>
      </c>
      <c r="G8" s="220"/>
      <c r="H8" s="220"/>
      <c r="I8" s="220"/>
      <c r="J8" s="221"/>
      <c r="K8" s="208" t="s">
        <v>397</v>
      </c>
    </row>
    <row r="9" spans="3:12" x14ac:dyDescent="0.25">
      <c r="C9" s="213"/>
      <c r="D9" s="214"/>
      <c r="E9" s="215"/>
      <c r="F9" s="208" t="s">
        <v>398</v>
      </c>
      <c r="G9" s="223" t="s">
        <v>333</v>
      </c>
      <c r="H9" s="208" t="s">
        <v>332</v>
      </c>
      <c r="I9" s="208" t="s">
        <v>228</v>
      </c>
      <c r="J9" s="208" t="s">
        <v>399</v>
      </c>
      <c r="K9" s="222"/>
    </row>
    <row r="10" spans="3:12" x14ac:dyDescent="0.25">
      <c r="C10" s="216"/>
      <c r="D10" s="217"/>
      <c r="E10" s="218"/>
      <c r="F10" s="209"/>
      <c r="G10" s="224"/>
      <c r="H10" s="209"/>
      <c r="I10" s="209"/>
      <c r="J10" s="209"/>
      <c r="K10" s="209"/>
    </row>
    <row r="11" spans="3:12" x14ac:dyDescent="0.25">
      <c r="C11" s="85"/>
      <c r="D11" s="86"/>
      <c r="E11" s="87"/>
      <c r="F11" s="88"/>
      <c r="G11" s="89"/>
      <c r="H11" s="90"/>
      <c r="I11" s="90"/>
      <c r="J11" s="90"/>
      <c r="K11" s="91"/>
    </row>
    <row r="12" spans="3:12" x14ac:dyDescent="0.25">
      <c r="C12" s="92" t="s">
        <v>400</v>
      </c>
      <c r="D12" s="93"/>
      <c r="E12" s="94"/>
      <c r="F12" s="91"/>
      <c r="G12" s="89"/>
      <c r="H12" s="95"/>
      <c r="I12" s="95"/>
      <c r="J12" s="95"/>
      <c r="K12" s="91"/>
    </row>
    <row r="13" spans="3:12" x14ac:dyDescent="0.25">
      <c r="C13" s="96" t="s">
        <v>401</v>
      </c>
      <c r="D13" s="97"/>
      <c r="E13" s="98"/>
      <c r="F13" s="139">
        <v>611768397</v>
      </c>
      <c r="G13" s="139">
        <v>88883234.25</v>
      </c>
      <c r="H13" s="139">
        <f>+F13+G13</f>
        <v>700651631.25</v>
      </c>
      <c r="I13" s="139">
        <v>386850668.25</v>
      </c>
      <c r="J13" s="139">
        <v>386850668.25</v>
      </c>
      <c r="K13" s="139">
        <f>+J13-F13</f>
        <v>-224917728.75</v>
      </c>
      <c r="L13" s="55"/>
    </row>
    <row r="14" spans="3:12" x14ac:dyDescent="0.25">
      <c r="C14" s="99" t="s">
        <v>402</v>
      </c>
      <c r="D14" s="100"/>
      <c r="E14" s="101"/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</row>
    <row r="15" spans="3:12" x14ac:dyDescent="0.25">
      <c r="C15" s="99" t="s">
        <v>403</v>
      </c>
      <c r="D15" s="100"/>
      <c r="E15" s="101"/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</row>
    <row r="16" spans="3:12" x14ac:dyDescent="0.25">
      <c r="C16" s="99" t="s">
        <v>404</v>
      </c>
      <c r="D16" s="100"/>
      <c r="E16" s="101"/>
      <c r="F16" s="139">
        <v>143219647</v>
      </c>
      <c r="G16" s="139">
        <v>-1923546.31</v>
      </c>
      <c r="H16" s="139">
        <f>+F16+G16</f>
        <v>141296100.69</v>
      </c>
      <c r="I16" s="139">
        <v>39685494.689999998</v>
      </c>
      <c r="J16" s="139">
        <v>37508367.189999998</v>
      </c>
      <c r="K16" s="139">
        <f t="shared" ref="K16:K18" si="0">+J16-F16</f>
        <v>-105711279.81</v>
      </c>
      <c r="L16" s="55"/>
    </row>
    <row r="17" spans="3:12" x14ac:dyDescent="0.25">
      <c r="C17" s="99" t="s">
        <v>405</v>
      </c>
      <c r="D17" s="100"/>
      <c r="E17" s="101"/>
      <c r="F17" s="139">
        <v>14903376</v>
      </c>
      <c r="G17" s="139">
        <v>-762092.17</v>
      </c>
      <c r="H17" s="139">
        <f>+F17+G17</f>
        <v>14141283.83</v>
      </c>
      <c r="I17" s="139">
        <v>4269833.83</v>
      </c>
      <c r="J17" s="139">
        <v>4269833.83</v>
      </c>
      <c r="K17" s="139">
        <f t="shared" si="0"/>
        <v>-10633542.17</v>
      </c>
      <c r="L17" s="55"/>
    </row>
    <row r="18" spans="3:12" x14ac:dyDescent="0.25">
      <c r="C18" s="99" t="s">
        <v>406</v>
      </c>
      <c r="D18" s="100"/>
      <c r="E18" s="101"/>
      <c r="F18" s="139">
        <v>47994160</v>
      </c>
      <c r="G18" s="139">
        <v>-3401741.64</v>
      </c>
      <c r="H18" s="139">
        <f t="shared" ref="H18:H19" si="1">F18+G18</f>
        <v>44592418.359999999</v>
      </c>
      <c r="I18" s="139">
        <v>5379186.3600000003</v>
      </c>
      <c r="J18" s="139">
        <v>5379186.3600000003</v>
      </c>
      <c r="K18" s="139">
        <f t="shared" si="0"/>
        <v>-42614973.640000001</v>
      </c>
      <c r="L18" s="55"/>
    </row>
    <row r="19" spans="3:12" x14ac:dyDescent="0.25">
      <c r="C19" s="99" t="s">
        <v>407</v>
      </c>
      <c r="D19" s="100"/>
      <c r="E19" s="101"/>
      <c r="F19" s="140"/>
      <c r="G19" s="141"/>
      <c r="H19" s="139">
        <f t="shared" si="1"/>
        <v>0</v>
      </c>
      <c r="I19" s="142"/>
      <c r="J19" s="142"/>
      <c r="K19" s="140"/>
      <c r="L19" s="55"/>
    </row>
    <row r="20" spans="3:12" x14ac:dyDescent="0.25">
      <c r="C20" s="99" t="s">
        <v>408</v>
      </c>
      <c r="D20" s="100"/>
      <c r="E20" s="101"/>
      <c r="F20" s="142">
        <f t="shared" ref="F20:K20" si="2">F22+F23+F24+F27+F30+F31</f>
        <v>320294593</v>
      </c>
      <c r="G20" s="142">
        <f>G22+G23+G24+G27+G30+G31+G32</f>
        <v>4131516</v>
      </c>
      <c r="H20" s="142">
        <f>H22+H23+H24+H27+H30+H31+H32</f>
        <v>324426109</v>
      </c>
      <c r="I20" s="143">
        <f>I22+I23+I24+I27+I30+I31+I32</f>
        <v>87430540</v>
      </c>
      <c r="J20" s="142">
        <f>J22+J23+J24+J27+J30+J31+J32</f>
        <v>87430540</v>
      </c>
      <c r="K20" s="142">
        <f t="shared" si="2"/>
        <v>-233460987</v>
      </c>
      <c r="L20" s="55"/>
    </row>
    <row r="21" spans="3:12" x14ac:dyDescent="0.25">
      <c r="C21" s="99" t="s">
        <v>409</v>
      </c>
      <c r="D21" s="100"/>
      <c r="E21" s="101"/>
      <c r="F21" s="142"/>
      <c r="G21" s="142"/>
      <c r="H21" s="142"/>
      <c r="I21" s="142"/>
      <c r="J21" s="142"/>
      <c r="K21" s="140"/>
      <c r="L21" s="55"/>
    </row>
    <row r="22" spans="3:12" x14ac:dyDescent="0.25">
      <c r="C22" s="96"/>
      <c r="D22" s="97" t="s">
        <v>410</v>
      </c>
      <c r="E22" s="98"/>
      <c r="F22" s="144">
        <v>174789454</v>
      </c>
      <c r="G22" s="141">
        <v>-1954492</v>
      </c>
      <c r="H22" s="142">
        <f t="shared" ref="H22:H32" si="3">+F22+G22</f>
        <v>172834962</v>
      </c>
      <c r="I22" s="142">
        <v>44650018</v>
      </c>
      <c r="J22" s="142">
        <v>44650018</v>
      </c>
      <c r="K22" s="140">
        <f t="shared" ref="K22:K24" si="4">+J22-F22</f>
        <v>-130139436</v>
      </c>
      <c r="L22" s="55"/>
    </row>
    <row r="23" spans="3:12" x14ac:dyDescent="0.25">
      <c r="C23" s="96"/>
      <c r="D23" s="97" t="s">
        <v>411</v>
      </c>
      <c r="E23" s="98"/>
      <c r="F23" s="144">
        <v>51976851</v>
      </c>
      <c r="G23" s="141">
        <v>133023</v>
      </c>
      <c r="H23" s="142">
        <f t="shared" si="3"/>
        <v>52109874</v>
      </c>
      <c r="I23" s="142">
        <v>13221493</v>
      </c>
      <c r="J23" s="142">
        <v>13221493</v>
      </c>
      <c r="K23" s="140">
        <f t="shared" si="4"/>
        <v>-38755358</v>
      </c>
      <c r="L23" s="55"/>
    </row>
    <row r="24" spans="3:12" x14ac:dyDescent="0.25">
      <c r="C24" s="96"/>
      <c r="D24" s="97" t="s">
        <v>412</v>
      </c>
      <c r="E24" s="98"/>
      <c r="F24" s="144">
        <v>10036700</v>
      </c>
      <c r="G24" s="141">
        <v>283068</v>
      </c>
      <c r="H24" s="142">
        <f t="shared" si="3"/>
        <v>10319768</v>
      </c>
      <c r="I24" s="142">
        <v>2409791</v>
      </c>
      <c r="J24" s="142">
        <v>2409791</v>
      </c>
      <c r="K24" s="140">
        <f t="shared" si="4"/>
        <v>-7626909</v>
      </c>
      <c r="L24" s="55"/>
    </row>
    <row r="25" spans="3:12" x14ac:dyDescent="0.25">
      <c r="C25" s="96"/>
      <c r="D25" s="97" t="s">
        <v>413</v>
      </c>
      <c r="E25" s="98"/>
      <c r="F25" s="140"/>
      <c r="G25" s="141">
        <v>0</v>
      </c>
      <c r="H25" s="142">
        <v>0</v>
      </c>
      <c r="I25" s="142">
        <v>0</v>
      </c>
      <c r="J25" s="142">
        <v>0</v>
      </c>
      <c r="K25" s="140">
        <f t="shared" ref="K25:K26" si="5">+F25-J25</f>
        <v>0</v>
      </c>
      <c r="L25" s="55"/>
    </row>
    <row r="26" spans="3:12" x14ac:dyDescent="0.25">
      <c r="C26" s="96"/>
      <c r="D26" s="97" t="s">
        <v>414</v>
      </c>
      <c r="E26" s="98"/>
      <c r="F26" s="140"/>
      <c r="G26" s="141">
        <v>0</v>
      </c>
      <c r="H26" s="142">
        <f t="shared" si="3"/>
        <v>0</v>
      </c>
      <c r="I26" s="142">
        <v>0</v>
      </c>
      <c r="J26" s="142">
        <v>0</v>
      </c>
      <c r="K26" s="140">
        <f t="shared" si="5"/>
        <v>0</v>
      </c>
      <c r="L26" s="55"/>
    </row>
    <row r="27" spans="3:12" x14ac:dyDescent="0.25">
      <c r="C27" s="96"/>
      <c r="D27" s="97" t="s">
        <v>415</v>
      </c>
      <c r="E27" s="98"/>
      <c r="F27" s="144">
        <v>4900056</v>
      </c>
      <c r="G27" s="141">
        <v>-89839</v>
      </c>
      <c r="H27" s="142">
        <f t="shared" si="3"/>
        <v>4810217</v>
      </c>
      <c r="I27" s="142">
        <v>1594820</v>
      </c>
      <c r="J27" s="142">
        <v>1594820</v>
      </c>
      <c r="K27" s="140">
        <f>+J27-F27</f>
        <v>-3305236</v>
      </c>
      <c r="L27" s="55"/>
    </row>
    <row r="28" spans="3:12" x14ac:dyDescent="0.25">
      <c r="C28" s="96"/>
      <c r="D28" s="97" t="s">
        <v>416</v>
      </c>
      <c r="E28" s="98"/>
      <c r="F28" s="140"/>
      <c r="G28" s="141"/>
      <c r="H28" s="142">
        <f t="shared" si="3"/>
        <v>0</v>
      </c>
      <c r="I28" s="142"/>
      <c r="J28" s="142"/>
      <c r="K28" s="140"/>
      <c r="L28" s="55"/>
    </row>
    <row r="29" spans="3:12" x14ac:dyDescent="0.25">
      <c r="C29" s="96"/>
      <c r="D29" s="97" t="s">
        <v>417</v>
      </c>
      <c r="E29" s="98"/>
      <c r="F29" s="140"/>
      <c r="G29" s="141"/>
      <c r="H29" s="142">
        <f t="shared" si="3"/>
        <v>0</v>
      </c>
      <c r="I29" s="142"/>
      <c r="J29" s="142">
        <v>0</v>
      </c>
      <c r="K29" s="140">
        <f t="shared" ref="K29:K32" si="6">+J29-F29</f>
        <v>0</v>
      </c>
      <c r="L29" s="55"/>
    </row>
    <row r="30" spans="3:12" x14ac:dyDescent="0.25">
      <c r="C30" s="96"/>
      <c r="D30" s="97" t="s">
        <v>418</v>
      </c>
      <c r="E30" s="98"/>
      <c r="F30" s="144">
        <v>10679032</v>
      </c>
      <c r="G30" s="141">
        <v>-693836</v>
      </c>
      <c r="H30" s="142">
        <f t="shared" si="3"/>
        <v>9985196</v>
      </c>
      <c r="I30" s="142">
        <v>1802254</v>
      </c>
      <c r="J30" s="142">
        <v>1802254</v>
      </c>
      <c r="K30" s="140">
        <f t="shared" si="6"/>
        <v>-8876778</v>
      </c>
      <c r="L30" s="55"/>
    </row>
    <row r="31" spans="3:12" x14ac:dyDescent="0.25">
      <c r="C31" s="96"/>
      <c r="D31" s="97" t="s">
        <v>419</v>
      </c>
      <c r="E31" s="98"/>
      <c r="F31" s="144">
        <v>67912500</v>
      </c>
      <c r="G31" s="141">
        <v>5856658</v>
      </c>
      <c r="H31" s="142">
        <f t="shared" si="3"/>
        <v>73769158</v>
      </c>
      <c r="I31" s="142">
        <v>23155230</v>
      </c>
      <c r="J31" s="142">
        <v>23155230</v>
      </c>
      <c r="K31" s="140">
        <f t="shared" si="6"/>
        <v>-44757270</v>
      </c>
      <c r="L31" s="55"/>
    </row>
    <row r="32" spans="3:12" ht="32.25" customHeight="1" x14ac:dyDescent="0.25">
      <c r="C32" s="102"/>
      <c r="D32" s="200" t="s">
        <v>420</v>
      </c>
      <c r="E32" s="201"/>
      <c r="F32" s="140">
        <v>0</v>
      </c>
      <c r="G32" s="141">
        <v>596934</v>
      </c>
      <c r="H32" s="142">
        <f t="shared" si="3"/>
        <v>596934</v>
      </c>
      <c r="I32" s="142">
        <v>596934</v>
      </c>
      <c r="J32" s="142">
        <v>596934</v>
      </c>
      <c r="K32" s="140">
        <f t="shared" si="6"/>
        <v>596934</v>
      </c>
      <c r="L32" s="55"/>
    </row>
    <row r="33" spans="3:12" x14ac:dyDescent="0.25">
      <c r="C33" s="102"/>
      <c r="D33" s="200" t="s">
        <v>421</v>
      </c>
      <c r="E33" s="201"/>
      <c r="F33" s="140"/>
      <c r="G33" s="141"/>
      <c r="H33" s="142"/>
      <c r="I33" s="142"/>
      <c r="J33" s="142"/>
      <c r="K33" s="140"/>
      <c r="L33" s="55"/>
    </row>
    <row r="34" spans="3:12" x14ac:dyDescent="0.25">
      <c r="C34" s="204" t="s">
        <v>422</v>
      </c>
      <c r="D34" s="200"/>
      <c r="E34" s="201"/>
      <c r="F34" s="140">
        <f>+F35+F36+F37+F38+F39</f>
        <v>3841840</v>
      </c>
      <c r="G34" s="140">
        <f t="shared" ref="G34:K34" si="7">+G35+G36+G37+G38+G39</f>
        <v>1327478</v>
      </c>
      <c r="H34" s="140">
        <f t="shared" si="7"/>
        <v>5169318</v>
      </c>
      <c r="I34" s="144">
        <f>+I35+I36+I37+I38+I39</f>
        <v>2366025</v>
      </c>
      <c r="J34" s="140">
        <f t="shared" si="7"/>
        <v>2366025</v>
      </c>
      <c r="K34" s="140">
        <f t="shared" si="7"/>
        <v>-1475815</v>
      </c>
      <c r="L34" s="55"/>
    </row>
    <row r="35" spans="3:12" x14ac:dyDescent="0.25">
      <c r="C35" s="96"/>
      <c r="D35" s="97" t="s">
        <v>423</v>
      </c>
      <c r="E35" s="98"/>
      <c r="F35" s="140"/>
      <c r="G35" s="141">
        <v>54</v>
      </c>
      <c r="H35" s="142">
        <v>54</v>
      </c>
      <c r="I35" s="142">
        <v>54</v>
      </c>
      <c r="J35" s="142">
        <v>54</v>
      </c>
      <c r="K35" s="140">
        <f t="shared" ref="K35:K45" si="8">+J35-F35</f>
        <v>54</v>
      </c>
      <c r="L35" s="55"/>
    </row>
    <row r="36" spans="3:12" x14ac:dyDescent="0.25">
      <c r="C36" s="96"/>
      <c r="D36" s="97" t="s">
        <v>424</v>
      </c>
      <c r="E36" s="98"/>
      <c r="F36" s="144">
        <v>630475</v>
      </c>
      <c r="G36" s="141">
        <v>157731</v>
      </c>
      <c r="H36" s="142">
        <f>F36+G36</f>
        <v>788206</v>
      </c>
      <c r="I36" s="142">
        <v>157731</v>
      </c>
      <c r="J36" s="142">
        <v>157731</v>
      </c>
      <c r="K36" s="140">
        <f t="shared" si="8"/>
        <v>-472744</v>
      </c>
      <c r="L36" s="55"/>
    </row>
    <row r="37" spans="3:12" x14ac:dyDescent="0.25">
      <c r="C37" s="96"/>
      <c r="D37" s="97" t="s">
        <v>425</v>
      </c>
      <c r="E37" s="98"/>
      <c r="F37" s="144">
        <v>2259762</v>
      </c>
      <c r="G37" s="141">
        <v>42261</v>
      </c>
      <c r="H37" s="142">
        <f>+F37+G37</f>
        <v>2302023</v>
      </c>
      <c r="I37" s="142">
        <v>1080808</v>
      </c>
      <c r="J37" s="142">
        <v>1080808</v>
      </c>
      <c r="K37" s="140">
        <f t="shared" si="8"/>
        <v>-1178954</v>
      </c>
      <c r="L37" s="55"/>
    </row>
    <row r="38" spans="3:12" x14ac:dyDescent="0.25">
      <c r="C38" s="96"/>
      <c r="D38" s="97" t="s">
        <v>426</v>
      </c>
      <c r="E38" s="98"/>
      <c r="F38" s="140">
        <v>0</v>
      </c>
      <c r="G38" s="141">
        <v>0</v>
      </c>
      <c r="H38" s="142">
        <f t="shared" ref="H38:H45" si="9">+F38+G38</f>
        <v>0</v>
      </c>
      <c r="I38" s="142">
        <v>0</v>
      </c>
      <c r="J38" s="142">
        <v>0</v>
      </c>
      <c r="K38" s="140">
        <f t="shared" si="8"/>
        <v>0</v>
      </c>
      <c r="L38" s="55"/>
    </row>
    <row r="39" spans="3:12" x14ac:dyDescent="0.25">
      <c r="C39" s="96"/>
      <c r="D39" s="97" t="s">
        <v>427</v>
      </c>
      <c r="E39" s="98"/>
      <c r="F39" s="140">
        <v>951603</v>
      </c>
      <c r="G39" s="141">
        <v>1127432</v>
      </c>
      <c r="H39" s="142">
        <f t="shared" si="9"/>
        <v>2079035</v>
      </c>
      <c r="I39" s="142">
        <v>1127432</v>
      </c>
      <c r="J39" s="142">
        <v>1127432</v>
      </c>
      <c r="K39" s="140">
        <f t="shared" si="8"/>
        <v>175829</v>
      </c>
      <c r="L39" s="55"/>
    </row>
    <row r="40" spans="3:12" x14ac:dyDescent="0.25">
      <c r="C40" s="99" t="s">
        <v>428</v>
      </c>
      <c r="D40" s="100"/>
      <c r="E40" s="101"/>
      <c r="F40" s="140">
        <v>0</v>
      </c>
      <c r="G40" s="141">
        <v>0</v>
      </c>
      <c r="H40" s="142">
        <f t="shared" si="9"/>
        <v>0</v>
      </c>
      <c r="I40" s="142">
        <v>0</v>
      </c>
      <c r="J40" s="142">
        <v>0</v>
      </c>
      <c r="K40" s="140">
        <f t="shared" si="8"/>
        <v>0</v>
      </c>
      <c r="L40" s="55"/>
    </row>
    <row r="41" spans="3:12" x14ac:dyDescent="0.25">
      <c r="C41" s="99" t="s">
        <v>429</v>
      </c>
      <c r="D41" s="100"/>
      <c r="E41" s="101"/>
      <c r="F41" s="140">
        <v>0</v>
      </c>
      <c r="G41" s="142">
        <v>0</v>
      </c>
      <c r="H41" s="142">
        <f t="shared" si="9"/>
        <v>0</v>
      </c>
      <c r="I41" s="142">
        <v>0</v>
      </c>
      <c r="J41" s="142">
        <v>0</v>
      </c>
      <c r="K41" s="140">
        <f t="shared" si="8"/>
        <v>0</v>
      </c>
      <c r="L41" s="55"/>
    </row>
    <row r="42" spans="3:12" x14ac:dyDescent="0.25">
      <c r="C42" s="96"/>
      <c r="D42" s="97" t="s">
        <v>430</v>
      </c>
      <c r="E42" s="98"/>
      <c r="F42" s="140"/>
      <c r="G42" s="141"/>
      <c r="H42" s="142"/>
      <c r="I42" s="142"/>
      <c r="J42" s="142"/>
      <c r="K42" s="140"/>
      <c r="L42" s="55"/>
    </row>
    <row r="43" spans="3:12" x14ac:dyDescent="0.25">
      <c r="C43" s="99" t="s">
        <v>431</v>
      </c>
      <c r="D43" s="100"/>
      <c r="E43" s="101"/>
      <c r="F43" s="140">
        <f>+F44+F45</f>
        <v>397123</v>
      </c>
      <c r="G43" s="140">
        <f t="shared" ref="G43:K43" si="10">+G44+G45</f>
        <v>193002.14</v>
      </c>
      <c r="H43" s="140">
        <f t="shared" si="10"/>
        <v>590125.14</v>
      </c>
      <c r="I43" s="144">
        <f t="shared" si="10"/>
        <v>274560.14</v>
      </c>
      <c r="J43" s="140">
        <f t="shared" si="10"/>
        <v>274560.14</v>
      </c>
      <c r="K43" s="140">
        <f t="shared" si="10"/>
        <v>-122562.85999999999</v>
      </c>
      <c r="L43" s="55"/>
    </row>
    <row r="44" spans="3:12" x14ac:dyDescent="0.25">
      <c r="C44" s="96"/>
      <c r="D44" s="97" t="s">
        <v>432</v>
      </c>
      <c r="E44" s="98"/>
      <c r="F44" s="140"/>
      <c r="G44" s="141"/>
      <c r="H44" s="142"/>
      <c r="I44" s="142"/>
      <c r="J44" s="142"/>
      <c r="K44" s="140"/>
      <c r="L44" s="55"/>
    </row>
    <row r="45" spans="3:12" x14ac:dyDescent="0.25">
      <c r="C45" s="96"/>
      <c r="D45" s="97" t="s">
        <v>433</v>
      </c>
      <c r="E45" s="98"/>
      <c r="F45" s="140">
        <v>397123</v>
      </c>
      <c r="G45" s="141">
        <f>116006+76996.14</f>
        <v>193002.14</v>
      </c>
      <c r="H45" s="142">
        <f t="shared" si="9"/>
        <v>590125.14</v>
      </c>
      <c r="I45" s="142">
        <f>197564+76996.14</f>
        <v>274560.14</v>
      </c>
      <c r="J45" s="142">
        <f>197564+76996.14</f>
        <v>274560.14</v>
      </c>
      <c r="K45" s="140">
        <f t="shared" si="8"/>
        <v>-122562.85999999999</v>
      </c>
      <c r="L45" s="55"/>
    </row>
    <row r="46" spans="3:12" x14ac:dyDescent="0.25">
      <c r="C46" s="103"/>
      <c r="D46" s="104"/>
      <c r="E46" s="105"/>
      <c r="F46" s="140"/>
      <c r="G46" s="141"/>
      <c r="H46" s="142"/>
      <c r="I46" s="142"/>
      <c r="J46" s="142"/>
      <c r="K46" s="140"/>
      <c r="L46" s="55"/>
    </row>
    <row r="47" spans="3:12" x14ac:dyDescent="0.25">
      <c r="C47" s="92" t="s">
        <v>434</v>
      </c>
      <c r="D47" s="93"/>
      <c r="E47" s="94"/>
      <c r="F47" s="145">
        <f>+F13+F14+F15+F16+F17+F18+F20+F34+F40+F41+F43</f>
        <v>1142419136</v>
      </c>
      <c r="G47" s="145">
        <f t="shared" ref="G47:K47" si="11">+G13+G14+G15+G16+G17+G18+G20+G34+G40+G41+G43</f>
        <v>88447850.269999996</v>
      </c>
      <c r="H47" s="145">
        <f t="shared" si="11"/>
        <v>1230866986.2700002</v>
      </c>
      <c r="I47" s="145">
        <f>+I13+I14+I15+I16+I17+I18+I20+I34+I40+I41+I43</f>
        <v>526256308.26999998</v>
      </c>
      <c r="J47" s="145">
        <f t="shared" si="11"/>
        <v>524079180.76999998</v>
      </c>
      <c r="K47" s="145">
        <f t="shared" si="11"/>
        <v>-618936889.23000002</v>
      </c>
      <c r="L47" s="55"/>
    </row>
    <row r="48" spans="3:12" x14ac:dyDescent="0.25">
      <c r="C48" s="92" t="s">
        <v>435</v>
      </c>
      <c r="D48" s="93"/>
      <c r="E48" s="94"/>
      <c r="F48" s="140"/>
      <c r="G48" s="140"/>
      <c r="H48" s="140"/>
      <c r="I48" s="142"/>
      <c r="J48" s="142"/>
      <c r="K48" s="140"/>
      <c r="L48" s="55"/>
    </row>
    <row r="49" spans="3:12" x14ac:dyDescent="0.25">
      <c r="C49" s="106" t="s">
        <v>436</v>
      </c>
      <c r="D49" s="107"/>
      <c r="E49" s="108"/>
      <c r="F49" s="140"/>
      <c r="G49" s="141"/>
      <c r="H49" s="142"/>
      <c r="I49" s="142"/>
      <c r="J49" s="142"/>
      <c r="K49" s="140"/>
      <c r="L49" s="55"/>
    </row>
    <row r="50" spans="3:12" x14ac:dyDescent="0.25">
      <c r="C50" s="103"/>
      <c r="D50" s="104"/>
      <c r="E50" s="105"/>
      <c r="F50" s="140"/>
      <c r="G50" s="141"/>
      <c r="H50" s="142"/>
      <c r="I50" s="142"/>
      <c r="J50" s="142"/>
      <c r="K50" s="140"/>
      <c r="L50" s="55"/>
    </row>
    <row r="51" spans="3:12" x14ac:dyDescent="0.25">
      <c r="C51" s="92" t="s">
        <v>437</v>
      </c>
      <c r="D51" s="93"/>
      <c r="E51" s="94"/>
      <c r="F51" s="140"/>
      <c r="G51" s="141"/>
      <c r="H51" s="142"/>
      <c r="I51" s="142"/>
      <c r="J51" s="142"/>
      <c r="K51" s="140"/>
      <c r="L51" s="55"/>
    </row>
    <row r="52" spans="3:12" x14ac:dyDescent="0.25">
      <c r="C52" s="99" t="s">
        <v>438</v>
      </c>
      <c r="D52" s="100"/>
      <c r="E52" s="101"/>
      <c r="F52" s="140">
        <f>+F53+F54+F55+F56+F57+F58+F59+F60</f>
        <v>139887108</v>
      </c>
      <c r="G52" s="140">
        <f t="shared" ref="G52:K52" si="12">+G53+G54+G55+G56+G57+G58+G59+G60</f>
        <v>1452720</v>
      </c>
      <c r="H52" s="140">
        <f t="shared" si="12"/>
        <v>141339828</v>
      </c>
      <c r="I52" s="140">
        <f t="shared" si="12"/>
        <v>35874879</v>
      </c>
      <c r="J52" s="140">
        <f t="shared" si="12"/>
        <v>35874879</v>
      </c>
      <c r="K52" s="140">
        <f t="shared" si="12"/>
        <v>-104012229</v>
      </c>
      <c r="L52" s="55"/>
    </row>
    <row r="53" spans="3:12" ht="20.25" customHeight="1" x14ac:dyDescent="0.25">
      <c r="C53" s="102"/>
      <c r="D53" s="200" t="s">
        <v>439</v>
      </c>
      <c r="E53" s="201"/>
      <c r="F53" s="140">
        <v>0</v>
      </c>
      <c r="G53" s="141">
        <v>0</v>
      </c>
      <c r="H53" s="142">
        <f t="shared" ref="H53:H75" si="13">+F53+G53</f>
        <v>0</v>
      </c>
      <c r="I53" s="142">
        <v>0</v>
      </c>
      <c r="J53" s="142">
        <v>0</v>
      </c>
      <c r="K53" s="140">
        <f t="shared" ref="K53:K77" si="14">+J53-F53</f>
        <v>0</v>
      </c>
      <c r="L53" s="55"/>
    </row>
    <row r="54" spans="3:12" ht="20.25" customHeight="1" x14ac:dyDescent="0.25">
      <c r="C54" s="102"/>
      <c r="D54" s="200" t="s">
        <v>440</v>
      </c>
      <c r="E54" s="201"/>
      <c r="F54" s="140">
        <v>0</v>
      </c>
      <c r="G54" s="141">
        <v>0</v>
      </c>
      <c r="H54" s="142">
        <f t="shared" si="13"/>
        <v>0</v>
      </c>
      <c r="I54" s="142">
        <v>0</v>
      </c>
      <c r="J54" s="142">
        <v>0</v>
      </c>
      <c r="K54" s="140">
        <f t="shared" si="14"/>
        <v>0</v>
      </c>
      <c r="L54" s="55"/>
    </row>
    <row r="55" spans="3:12" ht="20.25" customHeight="1" x14ac:dyDescent="0.25">
      <c r="C55" s="96"/>
      <c r="D55" s="200" t="s">
        <v>441</v>
      </c>
      <c r="E55" s="201"/>
      <c r="F55" s="140">
        <v>12747133</v>
      </c>
      <c r="G55" s="141">
        <v>127472</v>
      </c>
      <c r="H55" s="142">
        <f t="shared" si="13"/>
        <v>12874605</v>
      </c>
      <c r="I55" s="142">
        <v>3824139</v>
      </c>
      <c r="J55" s="142">
        <v>3824139</v>
      </c>
      <c r="K55" s="140">
        <f t="shared" si="14"/>
        <v>-8922994</v>
      </c>
      <c r="L55" s="55"/>
    </row>
    <row r="56" spans="3:12" ht="31.5" customHeight="1" x14ac:dyDescent="0.25">
      <c r="C56" s="102"/>
      <c r="D56" s="200" t="s">
        <v>442</v>
      </c>
      <c r="E56" s="201"/>
      <c r="F56" s="140">
        <v>127139975</v>
      </c>
      <c r="G56" s="141">
        <v>1325248</v>
      </c>
      <c r="H56" s="142">
        <f t="shared" si="13"/>
        <v>128465223</v>
      </c>
      <c r="I56" s="142">
        <v>32050740</v>
      </c>
      <c r="J56" s="142">
        <v>32050740</v>
      </c>
      <c r="K56" s="140">
        <f t="shared" si="14"/>
        <v>-95089235</v>
      </c>
      <c r="L56" s="55"/>
    </row>
    <row r="57" spans="3:12" ht="20.25" customHeight="1" x14ac:dyDescent="0.25">
      <c r="C57" s="96"/>
      <c r="D57" s="202" t="s">
        <v>443</v>
      </c>
      <c r="E57" s="203"/>
      <c r="F57" s="140">
        <v>0</v>
      </c>
      <c r="G57" s="141">
        <v>0</v>
      </c>
      <c r="H57" s="142">
        <f t="shared" si="13"/>
        <v>0</v>
      </c>
      <c r="I57" s="142">
        <v>0</v>
      </c>
      <c r="J57" s="142">
        <v>0</v>
      </c>
      <c r="K57" s="140">
        <f t="shared" si="14"/>
        <v>0</v>
      </c>
      <c r="L57" s="55"/>
    </row>
    <row r="58" spans="3:12" ht="20.25" customHeight="1" x14ac:dyDescent="0.25">
      <c r="C58" s="102"/>
      <c r="D58" s="200" t="s">
        <v>444</v>
      </c>
      <c r="E58" s="201"/>
      <c r="F58" s="140">
        <v>0</v>
      </c>
      <c r="G58" s="141">
        <v>0</v>
      </c>
      <c r="H58" s="142">
        <f t="shared" si="13"/>
        <v>0</v>
      </c>
      <c r="I58" s="142">
        <v>0</v>
      </c>
      <c r="J58" s="142">
        <v>0</v>
      </c>
      <c r="K58" s="140">
        <f t="shared" si="14"/>
        <v>0</v>
      </c>
      <c r="L58" s="55"/>
    </row>
    <row r="59" spans="3:12" ht="30" customHeight="1" x14ac:dyDescent="0.25">
      <c r="C59" s="102"/>
      <c r="D59" s="200" t="s">
        <v>445</v>
      </c>
      <c r="E59" s="201"/>
      <c r="F59" s="140">
        <v>0</v>
      </c>
      <c r="G59" s="141">
        <v>0</v>
      </c>
      <c r="H59" s="142">
        <f t="shared" si="13"/>
        <v>0</v>
      </c>
      <c r="I59" s="142">
        <v>0</v>
      </c>
      <c r="J59" s="142">
        <v>0</v>
      </c>
      <c r="K59" s="140">
        <f t="shared" si="14"/>
        <v>0</v>
      </c>
      <c r="L59" s="55"/>
    </row>
    <row r="60" spans="3:12" ht="27.75" customHeight="1" x14ac:dyDescent="0.25">
      <c r="C60" s="102"/>
      <c r="D60" s="200" t="s">
        <v>446</v>
      </c>
      <c r="E60" s="201"/>
      <c r="F60" s="140">
        <v>0</v>
      </c>
      <c r="G60" s="141">
        <v>0</v>
      </c>
      <c r="H60" s="142">
        <f t="shared" si="13"/>
        <v>0</v>
      </c>
      <c r="I60" s="142">
        <v>0</v>
      </c>
      <c r="J60" s="142">
        <v>0</v>
      </c>
      <c r="K60" s="140">
        <f t="shared" si="14"/>
        <v>0</v>
      </c>
      <c r="L60" s="55"/>
    </row>
    <row r="61" spans="3:12" x14ac:dyDescent="0.25">
      <c r="C61" s="99" t="s">
        <v>447</v>
      </c>
      <c r="D61" s="100"/>
      <c r="E61" s="101"/>
      <c r="F61" s="140">
        <f>SUM(F62:F65)</f>
        <v>0</v>
      </c>
      <c r="G61" s="140">
        <f>+G62+G63+G64+G65</f>
        <v>1153689.68</v>
      </c>
      <c r="H61" s="140">
        <f t="shared" ref="H61:J61" si="15">SUM(H62:H65)</f>
        <v>1153689.68</v>
      </c>
      <c r="I61" s="140">
        <f t="shared" si="15"/>
        <v>1153689.68</v>
      </c>
      <c r="J61" s="140">
        <f t="shared" si="15"/>
        <v>1153689.68</v>
      </c>
      <c r="K61" s="140">
        <f t="shared" si="14"/>
        <v>1153689.68</v>
      </c>
      <c r="L61" s="55"/>
    </row>
    <row r="62" spans="3:12" x14ac:dyDescent="0.25">
      <c r="C62" s="96"/>
      <c r="D62" s="97" t="s">
        <v>448</v>
      </c>
      <c r="E62" s="98"/>
      <c r="F62" s="140">
        <v>0</v>
      </c>
      <c r="G62" s="141">
        <v>0</v>
      </c>
      <c r="H62" s="142">
        <f t="shared" si="13"/>
        <v>0</v>
      </c>
      <c r="I62" s="142">
        <v>0</v>
      </c>
      <c r="J62" s="142">
        <v>0</v>
      </c>
      <c r="K62" s="140">
        <f t="shared" si="14"/>
        <v>0</v>
      </c>
      <c r="L62" s="55"/>
    </row>
    <row r="63" spans="3:12" x14ac:dyDescent="0.25">
      <c r="C63" s="96"/>
      <c r="D63" s="97" t="s">
        <v>449</v>
      </c>
      <c r="E63" s="98"/>
      <c r="F63" s="140">
        <v>0</v>
      </c>
      <c r="G63" s="141">
        <v>0</v>
      </c>
      <c r="H63" s="142">
        <f t="shared" si="13"/>
        <v>0</v>
      </c>
      <c r="I63" s="142">
        <v>0</v>
      </c>
      <c r="J63" s="142">
        <v>0</v>
      </c>
      <c r="K63" s="140">
        <f t="shared" si="14"/>
        <v>0</v>
      </c>
      <c r="L63" s="55"/>
    </row>
    <row r="64" spans="3:12" x14ac:dyDescent="0.25">
      <c r="C64" s="96"/>
      <c r="D64" s="97" t="s">
        <v>450</v>
      </c>
      <c r="E64" s="98"/>
      <c r="F64" s="140">
        <v>0</v>
      </c>
      <c r="G64" s="141">
        <v>0</v>
      </c>
      <c r="H64" s="142">
        <f t="shared" si="13"/>
        <v>0</v>
      </c>
      <c r="I64" s="142">
        <v>0</v>
      </c>
      <c r="J64" s="142">
        <v>0</v>
      </c>
      <c r="K64" s="140">
        <f t="shared" si="14"/>
        <v>0</v>
      </c>
      <c r="L64" s="55"/>
    </row>
    <row r="65" spans="3:12" x14ac:dyDescent="0.25">
      <c r="C65" s="96"/>
      <c r="D65" s="97" t="s">
        <v>451</v>
      </c>
      <c r="E65" s="98"/>
      <c r="F65" s="141">
        <v>0</v>
      </c>
      <c r="G65" s="146">
        <v>1153689.68</v>
      </c>
      <c r="H65" s="140">
        <v>1153689.68</v>
      </c>
      <c r="I65" s="142">
        <v>1153689.68</v>
      </c>
      <c r="J65" s="142">
        <v>1153689.68</v>
      </c>
      <c r="K65" s="140">
        <f t="shared" si="14"/>
        <v>1153689.68</v>
      </c>
      <c r="L65" s="55"/>
    </row>
    <row r="66" spans="3:12" x14ac:dyDescent="0.25">
      <c r="C66" s="99" t="s">
        <v>452</v>
      </c>
      <c r="D66" s="100"/>
      <c r="E66" s="101"/>
      <c r="F66" s="140">
        <v>0</v>
      </c>
      <c r="G66" s="142">
        <v>0</v>
      </c>
      <c r="H66" s="142">
        <f t="shared" si="13"/>
        <v>0</v>
      </c>
      <c r="I66" s="142">
        <v>0</v>
      </c>
      <c r="J66" s="142">
        <v>0</v>
      </c>
      <c r="K66" s="140">
        <f t="shared" si="14"/>
        <v>0</v>
      </c>
      <c r="L66" s="55"/>
    </row>
    <row r="67" spans="3:12" ht="33.75" customHeight="1" x14ac:dyDescent="0.25">
      <c r="C67" s="102"/>
      <c r="D67" s="200" t="s">
        <v>453</v>
      </c>
      <c r="E67" s="201"/>
      <c r="F67" s="140">
        <v>0</v>
      </c>
      <c r="G67" s="141">
        <v>0</v>
      </c>
      <c r="H67" s="142">
        <f t="shared" si="13"/>
        <v>0</v>
      </c>
      <c r="I67" s="142">
        <v>0</v>
      </c>
      <c r="J67" s="142">
        <v>0</v>
      </c>
      <c r="K67" s="140">
        <f t="shared" si="14"/>
        <v>0</v>
      </c>
      <c r="L67" s="55"/>
    </row>
    <row r="68" spans="3:12" x14ac:dyDescent="0.25">
      <c r="C68" s="96"/>
      <c r="D68" s="202" t="s">
        <v>454</v>
      </c>
      <c r="E68" s="203"/>
      <c r="F68" s="140">
        <v>0</v>
      </c>
      <c r="G68" s="141">
        <v>0</v>
      </c>
      <c r="H68" s="142">
        <f t="shared" si="13"/>
        <v>0</v>
      </c>
      <c r="I68" s="142">
        <v>0</v>
      </c>
      <c r="J68" s="142">
        <v>0</v>
      </c>
      <c r="K68" s="140">
        <f t="shared" si="14"/>
        <v>0</v>
      </c>
      <c r="L68" s="55"/>
    </row>
    <row r="69" spans="3:12" x14ac:dyDescent="0.25">
      <c r="C69" s="204" t="s">
        <v>455</v>
      </c>
      <c r="D69" s="200"/>
      <c r="E69" s="201"/>
      <c r="F69" s="140">
        <v>0</v>
      </c>
      <c r="G69" s="141">
        <v>0</v>
      </c>
      <c r="H69" s="142">
        <f t="shared" si="13"/>
        <v>0</v>
      </c>
      <c r="I69" s="142">
        <v>0</v>
      </c>
      <c r="J69" s="142">
        <v>0</v>
      </c>
      <c r="K69" s="140">
        <f t="shared" si="14"/>
        <v>0</v>
      </c>
      <c r="L69" s="55"/>
    </row>
    <row r="70" spans="3:12" x14ac:dyDescent="0.25">
      <c r="C70" s="99" t="s">
        <v>456</v>
      </c>
      <c r="D70" s="100"/>
      <c r="E70" s="101"/>
      <c r="F70" s="140">
        <v>0</v>
      </c>
      <c r="G70" s="141">
        <v>0</v>
      </c>
      <c r="H70" s="142">
        <f t="shared" si="13"/>
        <v>0</v>
      </c>
      <c r="I70" s="142">
        <v>0</v>
      </c>
      <c r="J70" s="142">
        <v>0</v>
      </c>
      <c r="K70" s="140">
        <f t="shared" si="14"/>
        <v>0</v>
      </c>
      <c r="L70" s="55"/>
    </row>
    <row r="71" spans="3:12" x14ac:dyDescent="0.25">
      <c r="C71" s="103"/>
      <c r="D71" s="104"/>
      <c r="E71" s="105"/>
      <c r="F71" s="140"/>
      <c r="G71" s="141"/>
      <c r="H71" s="142"/>
      <c r="I71" s="142"/>
      <c r="J71" s="142"/>
      <c r="K71" s="140"/>
      <c r="L71" s="55"/>
    </row>
    <row r="72" spans="3:12" x14ac:dyDescent="0.25">
      <c r="C72" s="205" t="s">
        <v>457</v>
      </c>
      <c r="D72" s="206"/>
      <c r="E72" s="207"/>
      <c r="F72" s="145">
        <f>+F52+F61+F66+F69+F70</f>
        <v>139887108</v>
      </c>
      <c r="G72" s="145">
        <f t="shared" ref="G72:K72" si="16">+G52+G61+G66+G69+G70</f>
        <v>2606409.6799999997</v>
      </c>
      <c r="H72" s="145">
        <f t="shared" si="16"/>
        <v>142493517.68000001</v>
      </c>
      <c r="I72" s="145">
        <f t="shared" si="16"/>
        <v>37028568.68</v>
      </c>
      <c r="J72" s="145">
        <f t="shared" si="16"/>
        <v>37028568.68</v>
      </c>
      <c r="K72" s="145">
        <f t="shared" si="16"/>
        <v>-102858539.31999999</v>
      </c>
      <c r="L72" s="55"/>
    </row>
    <row r="73" spans="3:12" x14ac:dyDescent="0.25">
      <c r="C73" s="103"/>
      <c r="D73" s="104"/>
      <c r="E73" s="105"/>
      <c r="F73" s="140"/>
      <c r="G73" s="141"/>
      <c r="H73" s="142"/>
      <c r="I73" s="142"/>
      <c r="J73" s="142"/>
      <c r="K73" s="140"/>
      <c r="L73" s="55"/>
    </row>
    <row r="74" spans="3:12" x14ac:dyDescent="0.25">
      <c r="C74" s="92" t="s">
        <v>458</v>
      </c>
      <c r="D74" s="93"/>
      <c r="E74" s="94"/>
      <c r="F74" s="145">
        <f>F75</f>
        <v>0</v>
      </c>
      <c r="G74" s="145">
        <f t="shared" ref="G74:I74" si="17">G75</f>
        <v>0</v>
      </c>
      <c r="H74" s="147">
        <f t="shared" si="13"/>
        <v>0</v>
      </c>
      <c r="I74" s="145">
        <f t="shared" si="17"/>
        <v>0</v>
      </c>
      <c r="J74" s="145">
        <f>J75</f>
        <v>0</v>
      </c>
      <c r="K74" s="145">
        <f t="shared" si="14"/>
        <v>0</v>
      </c>
      <c r="L74" s="55"/>
    </row>
    <row r="75" spans="3:12" x14ac:dyDescent="0.25">
      <c r="C75" s="99"/>
      <c r="D75" s="100" t="s">
        <v>459</v>
      </c>
      <c r="E75" s="101"/>
      <c r="F75" s="140">
        <v>0</v>
      </c>
      <c r="G75" s="141">
        <v>0</v>
      </c>
      <c r="H75" s="142">
        <f t="shared" si="13"/>
        <v>0</v>
      </c>
      <c r="I75" s="142">
        <v>0</v>
      </c>
      <c r="J75" s="142">
        <v>0</v>
      </c>
      <c r="K75" s="140">
        <f t="shared" si="14"/>
        <v>0</v>
      </c>
      <c r="L75" s="55"/>
    </row>
    <row r="76" spans="3:12" x14ac:dyDescent="0.25">
      <c r="C76" s="103"/>
      <c r="D76" s="104"/>
      <c r="E76" s="105"/>
      <c r="F76" s="140"/>
      <c r="G76" s="141"/>
      <c r="H76" s="142"/>
      <c r="I76" s="142"/>
      <c r="J76" s="142"/>
      <c r="K76" s="140"/>
      <c r="L76" s="55"/>
    </row>
    <row r="77" spans="3:12" x14ac:dyDescent="0.25">
      <c r="C77" s="92" t="s">
        <v>460</v>
      </c>
      <c r="D77" s="93"/>
      <c r="E77" s="94"/>
      <c r="F77" s="148">
        <f>+F74+F72+F47</f>
        <v>1282306244</v>
      </c>
      <c r="G77" s="145">
        <f>+G47+G72+G74</f>
        <v>91054259.949999988</v>
      </c>
      <c r="H77" s="148">
        <f t="shared" ref="H77:J77" si="18">+H47+H72+H74</f>
        <v>1373360503.9500003</v>
      </c>
      <c r="I77" s="145">
        <f t="shared" si="18"/>
        <v>563284876.94999993</v>
      </c>
      <c r="J77" s="145">
        <f t="shared" si="18"/>
        <v>561107749.44999993</v>
      </c>
      <c r="K77" s="145">
        <f t="shared" si="14"/>
        <v>-721198494.55000007</v>
      </c>
      <c r="L77" s="55"/>
    </row>
    <row r="78" spans="3:12" x14ac:dyDescent="0.25">
      <c r="C78" s="103"/>
      <c r="D78" s="104"/>
      <c r="E78" s="105"/>
      <c r="F78" s="149"/>
      <c r="G78" s="150"/>
      <c r="H78" s="146"/>
      <c r="I78" s="146"/>
      <c r="J78" s="146"/>
      <c r="K78" s="149"/>
      <c r="L78" s="55"/>
    </row>
    <row r="79" spans="3:12" x14ac:dyDescent="0.25">
      <c r="C79" s="197" t="s">
        <v>461</v>
      </c>
      <c r="D79" s="198"/>
      <c r="E79" s="199"/>
      <c r="F79" s="149"/>
      <c r="G79" s="150"/>
      <c r="H79" s="146"/>
      <c r="I79" s="146"/>
      <c r="J79" s="146"/>
      <c r="K79" s="149"/>
      <c r="L79" s="55"/>
    </row>
    <row r="80" spans="3:12" ht="21" customHeight="1" x14ac:dyDescent="0.25">
      <c r="C80" s="194" t="s">
        <v>462</v>
      </c>
      <c r="D80" s="195"/>
      <c r="E80" s="196"/>
      <c r="F80" s="149">
        <v>0</v>
      </c>
      <c r="G80" s="150">
        <v>0</v>
      </c>
      <c r="H80" s="146">
        <f t="shared" ref="H80:H82" si="19">+F80+G80</f>
        <v>0</v>
      </c>
      <c r="I80" s="146">
        <v>0</v>
      </c>
      <c r="J80" s="146">
        <v>0</v>
      </c>
      <c r="K80" s="149">
        <f t="shared" ref="K80:K82" si="20">+J80-F80</f>
        <v>0</v>
      </c>
      <c r="L80" s="55"/>
    </row>
    <row r="81" spans="3:12" ht="32.25" customHeight="1" x14ac:dyDescent="0.25">
      <c r="C81" s="194" t="s">
        <v>463</v>
      </c>
      <c r="D81" s="195"/>
      <c r="E81" s="196"/>
      <c r="F81" s="149">
        <v>0</v>
      </c>
      <c r="G81" s="146">
        <v>0</v>
      </c>
      <c r="H81" s="146">
        <f t="shared" si="19"/>
        <v>0</v>
      </c>
      <c r="I81" s="146">
        <v>0</v>
      </c>
      <c r="J81" s="146">
        <v>0</v>
      </c>
      <c r="K81" s="149">
        <f t="shared" si="20"/>
        <v>0</v>
      </c>
      <c r="L81" s="55"/>
    </row>
    <row r="82" spans="3:12" x14ac:dyDescent="0.25">
      <c r="C82" s="197" t="s">
        <v>464</v>
      </c>
      <c r="D82" s="198"/>
      <c r="E82" s="199"/>
      <c r="F82" s="151">
        <v>0</v>
      </c>
      <c r="G82" s="152">
        <v>0</v>
      </c>
      <c r="H82" s="152">
        <f t="shared" si="19"/>
        <v>0</v>
      </c>
      <c r="I82" s="152">
        <v>0</v>
      </c>
      <c r="J82" s="152">
        <v>0</v>
      </c>
      <c r="K82" s="151">
        <f t="shared" si="20"/>
        <v>0</v>
      </c>
      <c r="L82" s="55"/>
    </row>
    <row r="83" spans="3:12" x14ac:dyDescent="0.25">
      <c r="C83" s="109"/>
      <c r="D83" s="110"/>
      <c r="E83" s="111"/>
      <c r="F83" s="112"/>
      <c r="G83" s="113"/>
      <c r="H83" s="114"/>
      <c r="I83" s="114"/>
      <c r="J83" s="114"/>
      <c r="K83" s="112"/>
      <c r="L83" s="55"/>
    </row>
  </sheetData>
  <mergeCells count="31">
    <mergeCell ref="C4:K4"/>
    <mergeCell ref="C5:K5"/>
    <mergeCell ref="C6:K6"/>
    <mergeCell ref="C7:K7"/>
    <mergeCell ref="C8:E10"/>
    <mergeCell ref="F8:J8"/>
    <mergeCell ref="K8:K10"/>
    <mergeCell ref="F9:F10"/>
    <mergeCell ref="G9:G10"/>
    <mergeCell ref="H9:H10"/>
    <mergeCell ref="I9:I10"/>
    <mergeCell ref="J9:J10"/>
    <mergeCell ref="D32:E32"/>
    <mergeCell ref="D33:E33"/>
    <mergeCell ref="C34:E34"/>
    <mergeCell ref="C80:E80"/>
    <mergeCell ref="C81:E81"/>
    <mergeCell ref="C82:E82"/>
    <mergeCell ref="D53:E53"/>
    <mergeCell ref="D60:E60"/>
    <mergeCell ref="D67:E67"/>
    <mergeCell ref="D68:E68"/>
    <mergeCell ref="C69:E69"/>
    <mergeCell ref="C72:E72"/>
    <mergeCell ref="C79:E79"/>
    <mergeCell ref="D54:E54"/>
    <mergeCell ref="D55:E55"/>
    <mergeCell ref="D56:E56"/>
    <mergeCell ref="D57:E57"/>
    <mergeCell ref="D58:E58"/>
    <mergeCell ref="D59:E59"/>
  </mergeCells>
  <printOptions horizontalCentered="1"/>
  <pageMargins left="0.70866141732283472" right="0.70866141732283472" top="0.74803149606299213" bottom="0.74803149606299213" header="0.31496062992125984" footer="0.31496062992125984"/>
  <pageSetup scale="4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showGridLines="0" topLeftCell="A139" zoomScaleNormal="100" zoomScaleSheetLayoutView="110" workbookViewId="0">
      <selection activeCell="G33" sqref="G33"/>
    </sheetView>
  </sheetViews>
  <sheetFormatPr baseColWidth="10" defaultColWidth="7.5703125" defaultRowHeight="12.75" x14ac:dyDescent="0.25"/>
  <cols>
    <col min="1" max="1" width="50.28515625" style="13" customWidth="1"/>
    <col min="2" max="2" width="14.140625" style="13" bestFit="1" customWidth="1"/>
    <col min="3" max="3" width="13.42578125" style="13" bestFit="1" customWidth="1"/>
    <col min="4" max="4" width="14.140625" style="13" bestFit="1" customWidth="1"/>
    <col min="5" max="6" width="13.42578125" style="13" bestFit="1" customWidth="1"/>
    <col min="7" max="7" width="14.5703125" style="13" bestFit="1" customWidth="1"/>
    <col min="8" max="16384" width="7.5703125" style="13"/>
  </cols>
  <sheetData>
    <row r="1" spans="1:7" ht="74.45" customHeight="1" x14ac:dyDescent="0.25">
      <c r="A1" s="225" t="s">
        <v>336</v>
      </c>
      <c r="B1" s="226"/>
      <c r="C1" s="226"/>
      <c r="D1" s="226"/>
      <c r="E1" s="226"/>
      <c r="F1" s="226"/>
      <c r="G1" s="226"/>
    </row>
    <row r="2" spans="1:7" ht="18" customHeight="1" x14ac:dyDescent="0.25">
      <c r="A2" s="227" t="s">
        <v>55</v>
      </c>
      <c r="B2" s="229" t="s">
        <v>335</v>
      </c>
      <c r="C2" s="230"/>
      <c r="D2" s="230"/>
      <c r="E2" s="230"/>
      <c r="F2" s="231"/>
      <c r="G2" s="231" t="s">
        <v>334</v>
      </c>
    </row>
    <row r="3" spans="1:7" ht="24.75" customHeight="1" x14ac:dyDescent="0.25">
      <c r="A3" s="228"/>
      <c r="B3" s="20" t="s">
        <v>247</v>
      </c>
      <c r="C3" s="20" t="s">
        <v>333</v>
      </c>
      <c r="D3" s="20" t="s">
        <v>332</v>
      </c>
      <c r="E3" s="20" t="s">
        <v>228</v>
      </c>
      <c r="F3" s="20" t="s">
        <v>246</v>
      </c>
      <c r="G3" s="232"/>
    </row>
    <row r="4" spans="1:7" x14ac:dyDescent="0.25">
      <c r="A4" s="22" t="s">
        <v>331</v>
      </c>
      <c r="B4" s="31">
        <v>1142419136</v>
      </c>
      <c r="C4" s="31">
        <v>288023896.63</v>
      </c>
      <c r="D4" s="31">
        <v>1430443032.6300004</v>
      </c>
      <c r="E4" s="31">
        <v>380639565.19</v>
      </c>
      <c r="F4" s="31">
        <v>334996678.88</v>
      </c>
      <c r="G4" s="31">
        <f>D4-E4</f>
        <v>1049803467.4400003</v>
      </c>
    </row>
    <row r="5" spans="1:7" x14ac:dyDescent="0.25">
      <c r="A5" s="17" t="s">
        <v>329</v>
      </c>
      <c r="B5" s="26">
        <v>533303575</v>
      </c>
      <c r="C5" s="26">
        <v>0</v>
      </c>
      <c r="D5" s="26">
        <v>533303575</v>
      </c>
      <c r="E5" s="26">
        <v>135063882.06999999</v>
      </c>
      <c r="F5" s="26">
        <v>115568791.63</v>
      </c>
      <c r="G5" s="26">
        <v>398239692.93000001</v>
      </c>
    </row>
    <row r="6" spans="1:7" x14ac:dyDescent="0.25">
      <c r="A6" s="19" t="s">
        <v>328</v>
      </c>
      <c r="B6" s="25">
        <v>331419381</v>
      </c>
      <c r="C6" s="25">
        <v>-6875784.0899999999</v>
      </c>
      <c r="D6" s="25">
        <v>324543596.91000003</v>
      </c>
      <c r="E6" s="25">
        <v>80947398.400000006</v>
      </c>
      <c r="F6" s="25">
        <v>80947398.400000006</v>
      </c>
      <c r="G6" s="25">
        <v>243596198.50999999</v>
      </c>
    </row>
    <row r="7" spans="1:7" x14ac:dyDescent="0.25">
      <c r="A7" s="19" t="s">
        <v>327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x14ac:dyDescent="0.25">
      <c r="A8" s="19" t="s">
        <v>326</v>
      </c>
      <c r="B8" s="25">
        <v>97940062</v>
      </c>
      <c r="C8" s="25">
        <v>442825.66</v>
      </c>
      <c r="D8" s="25">
        <v>98382887.659999996</v>
      </c>
      <c r="E8" s="25">
        <v>23131906.989999998</v>
      </c>
      <c r="F8" s="25">
        <v>3636816.55</v>
      </c>
      <c r="G8" s="25">
        <v>75250980.670000002</v>
      </c>
    </row>
    <row r="9" spans="1:7" x14ac:dyDescent="0.25">
      <c r="A9" s="19" t="s">
        <v>325</v>
      </c>
      <c r="B9" s="25">
        <v>47581943</v>
      </c>
      <c r="C9" s="25">
        <v>0</v>
      </c>
      <c r="D9" s="25">
        <v>47581943</v>
      </c>
      <c r="E9" s="25">
        <v>14043292.84</v>
      </c>
      <c r="F9" s="25">
        <v>14043292.84</v>
      </c>
      <c r="G9" s="25">
        <v>33538650.16</v>
      </c>
    </row>
    <row r="10" spans="1:7" x14ac:dyDescent="0.25">
      <c r="A10" s="19" t="s">
        <v>324</v>
      </c>
      <c r="B10" s="25">
        <v>51341003</v>
      </c>
      <c r="C10" s="25">
        <v>5872133.5599999996</v>
      </c>
      <c r="D10" s="25">
        <v>57213136.560000002</v>
      </c>
      <c r="E10" s="25">
        <v>13662871.949999999</v>
      </c>
      <c r="F10" s="25">
        <v>13662871.949999999</v>
      </c>
      <c r="G10" s="25">
        <v>43550264.609999999</v>
      </c>
    </row>
    <row r="11" spans="1:7" x14ac:dyDescent="0.25">
      <c r="A11" s="19" t="s">
        <v>323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19" t="s">
        <v>322</v>
      </c>
      <c r="B12" s="25">
        <v>5021186</v>
      </c>
      <c r="C12" s="25">
        <v>560824.87</v>
      </c>
      <c r="D12" s="25">
        <v>5582010.8700000001</v>
      </c>
      <c r="E12" s="25">
        <v>3278411.89</v>
      </c>
      <c r="F12" s="25">
        <v>3278411.89</v>
      </c>
      <c r="G12" s="25">
        <v>2303598.98</v>
      </c>
    </row>
    <row r="13" spans="1:7" ht="24" x14ac:dyDescent="0.25">
      <c r="A13" s="17" t="s">
        <v>321</v>
      </c>
      <c r="B13" s="26">
        <v>61714691</v>
      </c>
      <c r="C13" s="26">
        <v>3679379.53</v>
      </c>
      <c r="D13" s="26">
        <v>65394070.530000001</v>
      </c>
      <c r="E13" s="26">
        <v>16537208.119999999</v>
      </c>
      <c r="F13" s="26">
        <v>15124255.810000001</v>
      </c>
      <c r="G13" s="26">
        <v>48856862.409999996</v>
      </c>
    </row>
    <row r="14" spans="1:7" ht="24" x14ac:dyDescent="0.25">
      <c r="A14" s="19" t="s">
        <v>320</v>
      </c>
      <c r="B14" s="25">
        <v>6265497</v>
      </c>
      <c r="C14" s="25">
        <v>-225068.2</v>
      </c>
      <c r="D14" s="25">
        <v>6040428.7999999998</v>
      </c>
      <c r="E14" s="25">
        <v>2028902.82</v>
      </c>
      <c r="F14" s="25">
        <v>1918802.71</v>
      </c>
      <c r="G14" s="25">
        <v>4011525.98</v>
      </c>
    </row>
    <row r="15" spans="1:7" x14ac:dyDescent="0.25">
      <c r="A15" s="19" t="s">
        <v>319</v>
      </c>
      <c r="B15" s="25">
        <v>477832</v>
      </c>
      <c r="C15" s="25">
        <v>84927.2</v>
      </c>
      <c r="D15" s="25">
        <v>562759.19999999995</v>
      </c>
      <c r="E15" s="25">
        <v>275857.21999999997</v>
      </c>
      <c r="F15" s="25">
        <v>269307.78000000003</v>
      </c>
      <c r="G15" s="25">
        <v>286901.98</v>
      </c>
    </row>
    <row r="16" spans="1:7" ht="24" x14ac:dyDescent="0.25">
      <c r="A16" s="19" t="s">
        <v>318</v>
      </c>
      <c r="B16" s="25">
        <v>373594</v>
      </c>
      <c r="C16" s="25">
        <v>180960</v>
      </c>
      <c r="D16" s="25">
        <v>554554</v>
      </c>
      <c r="E16" s="25">
        <v>180960</v>
      </c>
      <c r="F16" s="25">
        <v>0</v>
      </c>
      <c r="G16" s="25">
        <v>373594</v>
      </c>
    </row>
    <row r="17" spans="1:7" x14ac:dyDescent="0.25">
      <c r="A17" s="19" t="s">
        <v>317</v>
      </c>
      <c r="B17" s="25">
        <v>15804851</v>
      </c>
      <c r="C17" s="25">
        <v>2604509.64</v>
      </c>
      <c r="D17" s="25">
        <v>18409360.640000001</v>
      </c>
      <c r="E17" s="25">
        <v>1309136.98</v>
      </c>
      <c r="F17" s="25">
        <v>1104497.51</v>
      </c>
      <c r="G17" s="25">
        <v>17100223.66</v>
      </c>
    </row>
    <row r="18" spans="1:7" x14ac:dyDescent="0.25">
      <c r="A18" s="19" t="s">
        <v>316</v>
      </c>
      <c r="B18" s="25">
        <v>3400245</v>
      </c>
      <c r="C18" s="25">
        <v>-183555.65</v>
      </c>
      <c r="D18" s="25">
        <v>3216689.35</v>
      </c>
      <c r="E18" s="25">
        <v>907229.39</v>
      </c>
      <c r="F18" s="25">
        <v>485865.08</v>
      </c>
      <c r="G18" s="25">
        <v>2309459.96</v>
      </c>
    </row>
    <row r="19" spans="1:7" x14ac:dyDescent="0.25">
      <c r="A19" s="19" t="s">
        <v>315</v>
      </c>
      <c r="B19" s="25">
        <v>25132036</v>
      </c>
      <c r="C19" s="25">
        <v>-33944.519999999997</v>
      </c>
      <c r="D19" s="25">
        <v>25098091.48</v>
      </c>
      <c r="E19" s="25">
        <v>7059654.1600000001</v>
      </c>
      <c r="F19" s="25">
        <v>7058832.6500000004</v>
      </c>
      <c r="G19" s="25">
        <v>18038437.32</v>
      </c>
    </row>
    <row r="20" spans="1:7" ht="24" x14ac:dyDescent="0.25">
      <c r="A20" s="19" t="s">
        <v>314</v>
      </c>
      <c r="B20" s="25">
        <v>5224320</v>
      </c>
      <c r="C20" s="25">
        <v>373351.05</v>
      </c>
      <c r="D20" s="25">
        <v>5597671.0499999998</v>
      </c>
      <c r="E20" s="25">
        <v>3982002.72</v>
      </c>
      <c r="F20" s="25">
        <v>3947238.68</v>
      </c>
      <c r="G20" s="25">
        <v>1615668.33</v>
      </c>
    </row>
    <row r="21" spans="1:7" x14ac:dyDescent="0.25">
      <c r="A21" s="19" t="s">
        <v>313</v>
      </c>
      <c r="B21" s="25">
        <v>1750000</v>
      </c>
      <c r="C21" s="25">
        <v>0</v>
      </c>
      <c r="D21" s="25">
        <v>1750000</v>
      </c>
      <c r="E21" s="25">
        <v>0</v>
      </c>
      <c r="F21" s="25">
        <v>0</v>
      </c>
      <c r="G21" s="25">
        <v>1750000</v>
      </c>
    </row>
    <row r="22" spans="1:7" x14ac:dyDescent="0.25">
      <c r="A22" s="19" t="s">
        <v>312</v>
      </c>
      <c r="B22" s="25">
        <v>3286316</v>
      </c>
      <c r="C22" s="25">
        <v>878200.01</v>
      </c>
      <c r="D22" s="25">
        <v>4164516.01</v>
      </c>
      <c r="E22" s="25">
        <v>793464.83</v>
      </c>
      <c r="F22" s="25">
        <v>339711.4</v>
      </c>
      <c r="G22" s="25">
        <v>3371051.18</v>
      </c>
    </row>
    <row r="23" spans="1:7" ht="24" x14ac:dyDescent="0.25">
      <c r="A23" s="17" t="s">
        <v>311</v>
      </c>
      <c r="B23" s="26">
        <v>313662809</v>
      </c>
      <c r="C23" s="26">
        <v>76118534.469999999</v>
      </c>
      <c r="D23" s="26">
        <v>389781343.46999997</v>
      </c>
      <c r="E23" s="26">
        <v>96713010.420000002</v>
      </c>
      <c r="F23" s="26">
        <v>89007141.169999987</v>
      </c>
      <c r="G23" s="26">
        <v>293068333.05000007</v>
      </c>
    </row>
    <row r="24" spans="1:7" x14ac:dyDescent="0.25">
      <c r="A24" s="19" t="s">
        <v>310</v>
      </c>
      <c r="B24" s="25">
        <v>16024549</v>
      </c>
      <c r="C24" s="25">
        <v>9681125.9000000004</v>
      </c>
      <c r="D24" s="25">
        <v>25705674.899999999</v>
      </c>
      <c r="E24" s="25">
        <v>7274011.3899999997</v>
      </c>
      <c r="F24" s="25">
        <v>7226027.4100000001</v>
      </c>
      <c r="G24" s="25">
        <v>18431663.510000002</v>
      </c>
    </row>
    <row r="25" spans="1:7" x14ac:dyDescent="0.25">
      <c r="A25" s="19" t="s">
        <v>309</v>
      </c>
      <c r="B25" s="25">
        <v>48742595</v>
      </c>
      <c r="C25" s="25">
        <v>1981845.99</v>
      </c>
      <c r="D25" s="25">
        <v>50724440.990000002</v>
      </c>
      <c r="E25" s="25">
        <v>16027582.539999999</v>
      </c>
      <c r="F25" s="25">
        <v>15595157.74</v>
      </c>
      <c r="G25" s="25">
        <v>34696858.450000003</v>
      </c>
    </row>
    <row r="26" spans="1:7" ht="24" x14ac:dyDescent="0.25">
      <c r="A26" s="19" t="s">
        <v>308</v>
      </c>
      <c r="B26" s="25">
        <v>120939153</v>
      </c>
      <c r="C26" s="25">
        <v>26495026.25</v>
      </c>
      <c r="D26" s="25">
        <v>147434179.25</v>
      </c>
      <c r="E26" s="25">
        <v>40094622.490000002</v>
      </c>
      <c r="F26" s="25">
        <v>37612603.289999999</v>
      </c>
      <c r="G26" s="25">
        <v>107339556.76000001</v>
      </c>
    </row>
    <row r="27" spans="1:7" x14ac:dyDescent="0.25">
      <c r="A27" s="19" t="s">
        <v>307</v>
      </c>
      <c r="B27" s="25">
        <v>17365850</v>
      </c>
      <c r="C27" s="25">
        <v>-1527482</v>
      </c>
      <c r="D27" s="25">
        <v>15838368</v>
      </c>
      <c r="E27" s="25">
        <v>7376525.9100000001</v>
      </c>
      <c r="F27" s="25">
        <v>6996804.2699999996</v>
      </c>
      <c r="G27" s="25">
        <v>8461842.0899999999</v>
      </c>
    </row>
    <row r="28" spans="1:7" ht="24" x14ac:dyDescent="0.25">
      <c r="A28" s="19" t="s">
        <v>306</v>
      </c>
      <c r="B28" s="25">
        <v>72567817</v>
      </c>
      <c r="C28" s="25">
        <v>26924414.77</v>
      </c>
      <c r="D28" s="25">
        <v>99492231.769999996</v>
      </c>
      <c r="E28" s="25">
        <v>19809143.84</v>
      </c>
      <c r="F28" s="25">
        <v>18454875.109999999</v>
      </c>
      <c r="G28" s="25">
        <v>79683087.930000007</v>
      </c>
    </row>
    <row r="29" spans="1:7" x14ac:dyDescent="0.25">
      <c r="A29" s="19" t="s">
        <v>305</v>
      </c>
      <c r="B29" s="25">
        <v>13410000</v>
      </c>
      <c r="C29" s="25">
        <v>8362000</v>
      </c>
      <c r="D29" s="25">
        <v>21772000</v>
      </c>
      <c r="E29" s="25">
        <v>431999.99</v>
      </c>
      <c r="F29" s="25">
        <v>431999.99</v>
      </c>
      <c r="G29" s="25">
        <v>21340000.010000002</v>
      </c>
    </row>
    <row r="30" spans="1:7" x14ac:dyDescent="0.25">
      <c r="A30" s="19" t="s">
        <v>304</v>
      </c>
      <c r="B30" s="25">
        <v>10000</v>
      </c>
      <c r="C30" s="25">
        <v>16202.55</v>
      </c>
      <c r="D30" s="25">
        <v>26202.55</v>
      </c>
      <c r="E30" s="25">
        <v>10826.12</v>
      </c>
      <c r="F30" s="25">
        <v>10826.12</v>
      </c>
      <c r="G30" s="25">
        <v>15376.43</v>
      </c>
    </row>
    <row r="31" spans="1:7" x14ac:dyDescent="0.25">
      <c r="A31" s="19" t="s">
        <v>303</v>
      </c>
      <c r="B31" s="25">
        <v>565000</v>
      </c>
      <c r="C31" s="25">
        <v>296427.40000000002</v>
      </c>
      <c r="D31" s="25">
        <v>861427.4</v>
      </c>
      <c r="E31" s="25">
        <v>292365.65000000002</v>
      </c>
      <c r="F31" s="25">
        <v>50180.85</v>
      </c>
      <c r="G31" s="25">
        <v>569061.75</v>
      </c>
    </row>
    <row r="32" spans="1:7" x14ac:dyDescent="0.25">
      <c r="A32" s="19" t="s">
        <v>302</v>
      </c>
      <c r="B32" s="25">
        <v>24037845</v>
      </c>
      <c r="C32" s="25">
        <v>3888973.61</v>
      </c>
      <c r="D32" s="25">
        <v>27926818.610000003</v>
      </c>
      <c r="E32" s="25">
        <v>5395932.4900000002</v>
      </c>
      <c r="F32" s="25">
        <v>2628666.3899999992</v>
      </c>
      <c r="G32" s="25">
        <v>22530886.120000005</v>
      </c>
    </row>
    <row r="33" spans="1:7" ht="24" x14ac:dyDescent="0.25">
      <c r="A33" s="17" t="s">
        <v>301</v>
      </c>
      <c r="B33" s="26">
        <v>90254411</v>
      </c>
      <c r="C33" s="26">
        <v>13317036.880000001</v>
      </c>
      <c r="D33" s="26">
        <v>103571447.88</v>
      </c>
      <c r="E33" s="26">
        <v>43882271.93</v>
      </c>
      <c r="F33" s="26">
        <v>43279536.549999997</v>
      </c>
      <c r="G33" s="26">
        <v>59689175.950000003</v>
      </c>
    </row>
    <row r="34" spans="1:7" ht="24" x14ac:dyDescent="0.25">
      <c r="A34" s="19" t="s">
        <v>300</v>
      </c>
      <c r="B34" s="25">
        <v>40582516</v>
      </c>
      <c r="C34" s="25">
        <v>0</v>
      </c>
      <c r="D34" s="25">
        <v>40582516</v>
      </c>
      <c r="E34" s="25">
        <v>10745543</v>
      </c>
      <c r="F34" s="25">
        <v>10745543</v>
      </c>
      <c r="G34" s="25">
        <v>29836973</v>
      </c>
    </row>
    <row r="35" spans="1:7" x14ac:dyDescent="0.25">
      <c r="A35" s="19" t="s">
        <v>299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5">
      <c r="A36" s="19" t="s">
        <v>298</v>
      </c>
      <c r="B36" s="25">
        <v>3051500</v>
      </c>
      <c r="C36" s="25">
        <v>3996236.96</v>
      </c>
      <c r="D36" s="25">
        <v>7047736.96</v>
      </c>
      <c r="E36" s="25">
        <v>1868250.92</v>
      </c>
      <c r="F36" s="25">
        <v>1842716.03</v>
      </c>
      <c r="G36" s="25">
        <v>5179486.04</v>
      </c>
    </row>
    <row r="37" spans="1:7" x14ac:dyDescent="0.25">
      <c r="A37" s="19" t="s">
        <v>297</v>
      </c>
      <c r="B37" s="25">
        <v>31163000</v>
      </c>
      <c r="C37" s="25">
        <v>9320799.9199999999</v>
      </c>
      <c r="D37" s="25">
        <v>40483799.920000002</v>
      </c>
      <c r="E37" s="25">
        <v>26890671.100000001</v>
      </c>
      <c r="F37" s="25">
        <v>26882671.100000001</v>
      </c>
      <c r="G37" s="25">
        <v>13593128.82</v>
      </c>
    </row>
    <row r="38" spans="1:7" x14ac:dyDescent="0.25">
      <c r="A38" s="19" t="s">
        <v>296</v>
      </c>
      <c r="B38" s="25">
        <v>15457395</v>
      </c>
      <c r="C38" s="25">
        <v>0</v>
      </c>
      <c r="D38" s="25">
        <v>15457395</v>
      </c>
      <c r="E38" s="25">
        <v>4377806.91</v>
      </c>
      <c r="F38" s="25">
        <v>3808606.42</v>
      </c>
      <c r="G38" s="25">
        <v>11079588.09</v>
      </c>
    </row>
    <row r="39" spans="1:7" ht="24" x14ac:dyDescent="0.25">
      <c r="A39" s="19" t="s">
        <v>295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19" t="s">
        <v>294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19" t="s">
        <v>293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19" t="s">
        <v>292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ht="24" x14ac:dyDescent="0.25">
      <c r="A43" s="17" t="s">
        <v>291</v>
      </c>
      <c r="B43" s="26">
        <v>39115851</v>
      </c>
      <c r="C43" s="26">
        <v>5946389.8799999999</v>
      </c>
      <c r="D43" s="26">
        <v>45062240.880000003</v>
      </c>
      <c r="E43" s="26">
        <v>13793087.32</v>
      </c>
      <c r="F43" s="26">
        <v>12280387.73</v>
      </c>
      <c r="G43" s="26">
        <v>31269153.559999999</v>
      </c>
    </row>
    <row r="44" spans="1:7" x14ac:dyDescent="0.25">
      <c r="A44" s="19" t="s">
        <v>290</v>
      </c>
      <c r="B44" s="25">
        <v>0</v>
      </c>
      <c r="C44" s="25">
        <v>163486.79999999999</v>
      </c>
      <c r="D44" s="25">
        <v>163486.79999999999</v>
      </c>
      <c r="E44" s="25">
        <v>38958.6</v>
      </c>
      <c r="F44" s="25">
        <v>0</v>
      </c>
      <c r="G44" s="25">
        <v>124528.2</v>
      </c>
    </row>
    <row r="45" spans="1:7" x14ac:dyDescent="0.25">
      <c r="A45" s="19" t="s">
        <v>289</v>
      </c>
      <c r="B45" s="25">
        <v>8350</v>
      </c>
      <c r="C45" s="25">
        <v>345878</v>
      </c>
      <c r="D45" s="25">
        <v>354228</v>
      </c>
      <c r="E45" s="25">
        <v>93756.12</v>
      </c>
      <c r="F45" s="25">
        <v>15551.13</v>
      </c>
      <c r="G45" s="25">
        <v>260471.88</v>
      </c>
    </row>
    <row r="46" spans="1:7" x14ac:dyDescent="0.25">
      <c r="A46" s="19" t="s">
        <v>288</v>
      </c>
      <c r="B46" s="25">
        <v>0</v>
      </c>
      <c r="C46" s="25">
        <v>83000</v>
      </c>
      <c r="D46" s="25">
        <v>83000</v>
      </c>
      <c r="E46" s="25">
        <v>0</v>
      </c>
      <c r="F46" s="25">
        <v>0</v>
      </c>
      <c r="G46" s="25">
        <v>83000</v>
      </c>
    </row>
    <row r="47" spans="1:7" x14ac:dyDescent="0.25">
      <c r="A47" s="19" t="s">
        <v>287</v>
      </c>
      <c r="B47" s="25">
        <v>9150000</v>
      </c>
      <c r="C47" s="25">
        <v>1811566</v>
      </c>
      <c r="D47" s="25">
        <v>10961566</v>
      </c>
      <c r="E47" s="25">
        <v>9938986.9900000002</v>
      </c>
      <c r="F47" s="25">
        <v>8700000</v>
      </c>
      <c r="G47" s="25">
        <v>1022579.01</v>
      </c>
    </row>
    <row r="48" spans="1:7" x14ac:dyDescent="0.25">
      <c r="A48" s="19" t="s">
        <v>286</v>
      </c>
      <c r="B48" s="25">
        <v>0</v>
      </c>
      <c r="C48" s="25">
        <v>1700000</v>
      </c>
      <c r="D48" s="25">
        <v>1700000</v>
      </c>
      <c r="E48" s="25">
        <v>0</v>
      </c>
      <c r="F48" s="25">
        <v>0</v>
      </c>
      <c r="G48" s="25">
        <v>1700000</v>
      </c>
    </row>
    <row r="49" spans="1:7" x14ac:dyDescent="0.25">
      <c r="A49" s="19" t="s">
        <v>285</v>
      </c>
      <c r="B49" s="25">
        <v>29014101</v>
      </c>
      <c r="C49" s="25">
        <v>-9488902.7899999991</v>
      </c>
      <c r="D49" s="25">
        <v>19525198.210000001</v>
      </c>
      <c r="E49" s="25">
        <v>241385.61</v>
      </c>
      <c r="F49" s="25">
        <v>84836.6</v>
      </c>
      <c r="G49" s="25">
        <v>19283812.600000001</v>
      </c>
    </row>
    <row r="50" spans="1:7" x14ac:dyDescent="0.25">
      <c r="A50" s="19" t="s">
        <v>284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19" t="s">
        <v>283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19" t="s">
        <v>282</v>
      </c>
      <c r="B52" s="25">
        <v>943400</v>
      </c>
      <c r="C52" s="25">
        <v>11331361.869999999</v>
      </c>
      <c r="D52" s="25">
        <v>12274761.869999999</v>
      </c>
      <c r="E52" s="25">
        <v>3480000</v>
      </c>
      <c r="F52" s="25">
        <v>3480000</v>
      </c>
      <c r="G52" s="25">
        <v>8794761.8699999992</v>
      </c>
    </row>
    <row r="53" spans="1:7" x14ac:dyDescent="0.25">
      <c r="A53" s="17" t="s">
        <v>281</v>
      </c>
      <c r="B53" s="26">
        <v>104367799</v>
      </c>
      <c r="C53" s="26">
        <v>151185924.91999999</v>
      </c>
      <c r="D53" s="26">
        <v>255553723.91999999</v>
      </c>
      <c r="E53" s="26">
        <v>37582110.630000003</v>
      </c>
      <c r="F53" s="26">
        <v>37582110.630000003</v>
      </c>
      <c r="G53" s="26">
        <v>217971613.28999999</v>
      </c>
    </row>
    <row r="54" spans="1:7" x14ac:dyDescent="0.25">
      <c r="A54" s="19" t="s">
        <v>280</v>
      </c>
      <c r="B54" s="25">
        <v>104367799</v>
      </c>
      <c r="C54" s="25">
        <v>151185924.91999999</v>
      </c>
      <c r="D54" s="25">
        <v>255553723.91999999</v>
      </c>
      <c r="E54" s="25">
        <v>37582110.630000003</v>
      </c>
      <c r="F54" s="25">
        <v>37582110.630000003</v>
      </c>
      <c r="G54" s="25">
        <v>217971613.28999999</v>
      </c>
    </row>
    <row r="55" spans="1:7" x14ac:dyDescent="0.25">
      <c r="A55" s="19" t="s">
        <v>279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19" t="s">
        <v>278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24" x14ac:dyDescent="0.25">
      <c r="A57" s="17" t="s">
        <v>277</v>
      </c>
      <c r="B57" s="26">
        <v>0</v>
      </c>
      <c r="C57" s="26">
        <v>313622</v>
      </c>
      <c r="D57" s="26">
        <v>313622</v>
      </c>
      <c r="E57" s="26">
        <v>0</v>
      </c>
      <c r="F57" s="26">
        <v>0</v>
      </c>
      <c r="G57" s="26">
        <v>313622</v>
      </c>
    </row>
    <row r="58" spans="1:7" x14ac:dyDescent="0.25">
      <c r="A58" s="19" t="s">
        <v>276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19" t="s">
        <v>275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19" t="s">
        <v>274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19" t="s">
        <v>273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ht="24" x14ac:dyDescent="0.25">
      <c r="A62" s="19" t="s">
        <v>272</v>
      </c>
      <c r="B62" s="25">
        <v>0</v>
      </c>
      <c r="C62" s="25">
        <v>313622</v>
      </c>
      <c r="D62" s="25">
        <v>313622</v>
      </c>
      <c r="E62" s="25">
        <v>0</v>
      </c>
      <c r="F62" s="25">
        <v>0</v>
      </c>
      <c r="G62" s="25">
        <v>313622</v>
      </c>
    </row>
    <row r="63" spans="1:7" x14ac:dyDescent="0.25">
      <c r="A63" s="19" t="s">
        <v>271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24" x14ac:dyDescent="0.25">
      <c r="A64" s="28" t="s">
        <v>270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x14ac:dyDescent="0.25">
      <c r="A65" s="30" t="s">
        <v>269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</row>
    <row r="66" spans="1:7" x14ac:dyDescent="0.25">
      <c r="A66" s="19" t="s">
        <v>268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19" t="s">
        <v>267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19" t="s">
        <v>266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17" t="s">
        <v>265</v>
      </c>
      <c r="B69" s="26">
        <v>0</v>
      </c>
      <c r="C69" s="26">
        <v>37463008.950000003</v>
      </c>
      <c r="D69" s="26">
        <v>37463008.950000003</v>
      </c>
      <c r="E69" s="26">
        <v>37067994.700000003</v>
      </c>
      <c r="F69" s="26">
        <v>22154455.359999999</v>
      </c>
      <c r="G69" s="26">
        <v>395014.25</v>
      </c>
    </row>
    <row r="70" spans="1:7" x14ac:dyDescent="0.25">
      <c r="A70" s="19" t="s">
        <v>264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19" t="s">
        <v>263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x14ac:dyDescent="0.25">
      <c r="A72" s="19" t="s">
        <v>262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19" t="s">
        <v>261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19" t="s">
        <v>260</v>
      </c>
      <c r="B74" s="25">
        <v>0</v>
      </c>
      <c r="C74" s="25">
        <v>629950.15</v>
      </c>
      <c r="D74" s="25">
        <v>629950.15</v>
      </c>
      <c r="E74" s="25">
        <v>629950.15</v>
      </c>
      <c r="F74" s="25">
        <v>629950.15</v>
      </c>
      <c r="G74" s="25">
        <v>0</v>
      </c>
    </row>
    <row r="75" spans="1:7" x14ac:dyDescent="0.25">
      <c r="A75" s="19" t="s">
        <v>259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19" t="s">
        <v>258</v>
      </c>
      <c r="B76" s="25">
        <v>0</v>
      </c>
      <c r="C76" s="25">
        <v>36833058.799999997</v>
      </c>
      <c r="D76" s="25">
        <v>36833058.799999997</v>
      </c>
      <c r="E76" s="25">
        <v>36438044.549999997</v>
      </c>
      <c r="F76" s="25">
        <v>21524505.210000001</v>
      </c>
      <c r="G76" s="25">
        <v>395014.25</v>
      </c>
    </row>
    <row r="77" spans="1:7" x14ac:dyDescent="0.25">
      <c r="A77" s="17" t="s">
        <v>330</v>
      </c>
      <c r="B77" s="26">
        <v>139887108</v>
      </c>
      <c r="C77" s="26">
        <v>19593025.5</v>
      </c>
      <c r="D77" s="26">
        <v>159480133.5</v>
      </c>
      <c r="E77" s="26">
        <v>30653424.190000001</v>
      </c>
      <c r="F77" s="26">
        <v>29496845.879999999</v>
      </c>
      <c r="G77" s="26">
        <v>128826709.31</v>
      </c>
    </row>
    <row r="78" spans="1:7" x14ac:dyDescent="0.25">
      <c r="A78" s="17" t="s">
        <v>329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</row>
    <row r="79" spans="1:7" x14ac:dyDescent="0.25">
      <c r="A79" s="19" t="s">
        <v>328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7" x14ac:dyDescent="0.25">
      <c r="A80" s="19" t="s">
        <v>327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x14ac:dyDescent="0.25">
      <c r="A81" s="19" t="s">
        <v>326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x14ac:dyDescent="0.25">
      <c r="A82" s="19" t="s">
        <v>325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x14ac:dyDescent="0.25">
      <c r="A83" s="19" t="s">
        <v>324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 x14ac:dyDescent="0.25">
      <c r="A84" s="19" t="s">
        <v>323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x14ac:dyDescent="0.25">
      <c r="A85" s="19" t="s">
        <v>322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ht="24" x14ac:dyDescent="0.25">
      <c r="A86" s="17" t="s">
        <v>321</v>
      </c>
      <c r="B86" s="26">
        <v>18562969</v>
      </c>
      <c r="C86" s="26">
        <v>0</v>
      </c>
      <c r="D86" s="26">
        <v>18562969</v>
      </c>
      <c r="E86" s="26">
        <v>4979200.21</v>
      </c>
      <c r="F86" s="26">
        <v>4197621.9000000004</v>
      </c>
      <c r="G86" s="26">
        <v>13583768.789999999</v>
      </c>
    </row>
    <row r="87" spans="1:7" ht="24" x14ac:dyDescent="0.25">
      <c r="A87" s="19" t="s">
        <v>320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x14ac:dyDescent="0.25">
      <c r="A88" s="19" t="s">
        <v>319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 ht="24" x14ac:dyDescent="0.25">
      <c r="A89" s="19" t="s">
        <v>318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</row>
    <row r="90" spans="1:7" x14ac:dyDescent="0.25">
      <c r="A90" s="19" t="s">
        <v>317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</row>
    <row r="91" spans="1:7" x14ac:dyDescent="0.25">
      <c r="A91" s="19" t="s">
        <v>316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x14ac:dyDescent="0.25">
      <c r="A92" s="19" t="s">
        <v>315</v>
      </c>
      <c r="B92" s="25">
        <v>18562969</v>
      </c>
      <c r="C92" s="25">
        <v>0</v>
      </c>
      <c r="D92" s="25">
        <v>18562969</v>
      </c>
      <c r="E92" s="25">
        <v>4979200.21</v>
      </c>
      <c r="F92" s="25">
        <v>4197621.9000000004</v>
      </c>
      <c r="G92" s="25">
        <v>13583768.789999999</v>
      </c>
    </row>
    <row r="93" spans="1:7" ht="24" x14ac:dyDescent="0.25">
      <c r="A93" s="19" t="s">
        <v>314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</row>
    <row r="94" spans="1:7" x14ac:dyDescent="0.25">
      <c r="A94" s="19" t="s">
        <v>313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x14ac:dyDescent="0.25">
      <c r="A95" s="19" t="s">
        <v>312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</row>
    <row r="96" spans="1:7" ht="24" x14ac:dyDescent="0.25">
      <c r="A96" s="17" t="s">
        <v>311</v>
      </c>
      <c r="B96" s="26">
        <v>34943947</v>
      </c>
      <c r="C96" s="26">
        <v>-4617326.8899999997</v>
      </c>
      <c r="D96" s="26">
        <v>30326620.109999999</v>
      </c>
      <c r="E96" s="26">
        <v>2484119.86</v>
      </c>
      <c r="F96" s="26">
        <v>2109119.86</v>
      </c>
      <c r="G96" s="26">
        <v>27842500.25</v>
      </c>
    </row>
    <row r="97" spans="1:7" x14ac:dyDescent="0.25">
      <c r="A97" s="19" t="s">
        <v>310</v>
      </c>
      <c r="B97" s="25">
        <v>23582754</v>
      </c>
      <c r="C97" s="25">
        <v>-8639790.5199999996</v>
      </c>
      <c r="D97" s="25">
        <v>14942963.48</v>
      </c>
      <c r="E97" s="25">
        <v>0</v>
      </c>
      <c r="F97" s="25">
        <v>0</v>
      </c>
      <c r="G97" s="25">
        <v>14942963.48</v>
      </c>
    </row>
    <row r="98" spans="1:7" x14ac:dyDescent="0.25">
      <c r="A98" s="19" t="s">
        <v>309</v>
      </c>
      <c r="B98" s="25">
        <v>4581000</v>
      </c>
      <c r="C98" s="25">
        <v>0</v>
      </c>
      <c r="D98" s="25">
        <v>4581000</v>
      </c>
      <c r="E98" s="25">
        <v>1125000</v>
      </c>
      <c r="F98" s="25">
        <v>750000</v>
      </c>
      <c r="G98" s="25">
        <v>3456000</v>
      </c>
    </row>
    <row r="99" spans="1:7" ht="24" x14ac:dyDescent="0.25">
      <c r="A99" s="19" t="s">
        <v>308</v>
      </c>
      <c r="B99" s="25">
        <v>0</v>
      </c>
      <c r="C99" s="25">
        <v>2450000</v>
      </c>
      <c r="D99" s="25">
        <v>2450000</v>
      </c>
      <c r="E99" s="25">
        <v>0</v>
      </c>
      <c r="F99" s="25">
        <v>0</v>
      </c>
      <c r="G99" s="25">
        <v>2450000</v>
      </c>
    </row>
    <row r="100" spans="1:7" x14ac:dyDescent="0.25">
      <c r="A100" s="19" t="s">
        <v>307</v>
      </c>
      <c r="B100" s="25">
        <v>0</v>
      </c>
      <c r="C100" s="25">
        <v>1332.95</v>
      </c>
      <c r="D100" s="25">
        <v>1332.95</v>
      </c>
      <c r="E100" s="25">
        <v>0</v>
      </c>
      <c r="F100" s="25">
        <v>0</v>
      </c>
      <c r="G100" s="25">
        <v>1332.95</v>
      </c>
    </row>
    <row r="101" spans="1:7" ht="24" x14ac:dyDescent="0.25">
      <c r="A101" s="19" t="s">
        <v>306</v>
      </c>
      <c r="B101" s="25">
        <v>6780193</v>
      </c>
      <c r="C101" s="25">
        <v>1571130.68</v>
      </c>
      <c r="D101" s="25">
        <v>8351323.6799999997</v>
      </c>
      <c r="E101" s="25">
        <v>1359119.86</v>
      </c>
      <c r="F101" s="25">
        <v>1359119.86</v>
      </c>
      <c r="G101" s="25">
        <v>6992203.8200000003</v>
      </c>
    </row>
    <row r="102" spans="1:7" x14ac:dyDescent="0.25">
      <c r="A102" s="19" t="s">
        <v>305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</row>
    <row r="103" spans="1:7" x14ac:dyDescent="0.25">
      <c r="A103" s="19" t="s">
        <v>304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</row>
    <row r="104" spans="1:7" x14ac:dyDescent="0.25">
      <c r="A104" s="19" t="s">
        <v>303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</row>
    <row r="105" spans="1:7" x14ac:dyDescent="0.25">
      <c r="A105" s="19" t="s">
        <v>302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</row>
    <row r="106" spans="1:7" ht="24" x14ac:dyDescent="0.25">
      <c r="A106" s="17" t="s">
        <v>301</v>
      </c>
      <c r="B106" s="26">
        <v>2500000</v>
      </c>
      <c r="C106" s="26">
        <v>-1000000</v>
      </c>
      <c r="D106" s="26">
        <v>1500000</v>
      </c>
      <c r="E106" s="26">
        <v>1484763.17</v>
      </c>
      <c r="F106" s="26">
        <v>1484763.17</v>
      </c>
      <c r="G106" s="26">
        <v>15236.83</v>
      </c>
    </row>
    <row r="107" spans="1:7" ht="24" x14ac:dyDescent="0.25">
      <c r="A107" s="19" t="s">
        <v>300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</row>
    <row r="108" spans="1:7" x14ac:dyDescent="0.25">
      <c r="A108" s="19" t="s">
        <v>299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</row>
    <row r="109" spans="1:7" x14ac:dyDescent="0.25">
      <c r="A109" s="19" t="s">
        <v>298</v>
      </c>
      <c r="B109" s="25">
        <v>2500000</v>
      </c>
      <c r="C109" s="25">
        <v>-1000000</v>
      </c>
      <c r="D109" s="25">
        <v>1500000</v>
      </c>
      <c r="E109" s="25">
        <v>1484763.17</v>
      </c>
      <c r="F109" s="25">
        <v>1484763.17</v>
      </c>
      <c r="G109" s="25">
        <v>15236.83</v>
      </c>
    </row>
    <row r="110" spans="1:7" x14ac:dyDescent="0.25">
      <c r="A110" s="19" t="s">
        <v>297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</row>
    <row r="111" spans="1:7" x14ac:dyDescent="0.25">
      <c r="A111" s="19" t="s">
        <v>296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</row>
    <row r="112" spans="1:7" ht="24" x14ac:dyDescent="0.25">
      <c r="A112" s="19" t="s">
        <v>295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</row>
    <row r="113" spans="1:7" x14ac:dyDescent="0.25">
      <c r="A113" s="19" t="s">
        <v>294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 x14ac:dyDescent="0.25">
      <c r="A114" s="19" t="s">
        <v>293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 x14ac:dyDescent="0.25">
      <c r="A115" s="19" t="s">
        <v>292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</row>
    <row r="116" spans="1:7" ht="24" x14ac:dyDescent="0.25">
      <c r="A116" s="17" t="s">
        <v>291</v>
      </c>
      <c r="B116" s="26">
        <v>7800000</v>
      </c>
      <c r="C116" s="26">
        <v>-3450000</v>
      </c>
      <c r="D116" s="26">
        <v>4350000</v>
      </c>
      <c r="E116" s="26">
        <v>4350000</v>
      </c>
      <c r="F116" s="26">
        <v>4350000</v>
      </c>
      <c r="G116" s="26">
        <v>0</v>
      </c>
    </row>
    <row r="117" spans="1:7" x14ac:dyDescent="0.25">
      <c r="A117" s="19" t="s">
        <v>290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</row>
    <row r="118" spans="1:7" x14ac:dyDescent="0.25">
      <c r="A118" s="19" t="s">
        <v>289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</row>
    <row r="119" spans="1:7" x14ac:dyDescent="0.25">
      <c r="A119" s="19" t="s">
        <v>288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</row>
    <row r="120" spans="1:7" x14ac:dyDescent="0.25">
      <c r="A120" s="19" t="s">
        <v>287</v>
      </c>
      <c r="B120" s="25">
        <v>6100000</v>
      </c>
      <c r="C120" s="25">
        <v>-1750000</v>
      </c>
      <c r="D120" s="25">
        <v>4350000</v>
      </c>
      <c r="E120" s="25">
        <v>4350000</v>
      </c>
      <c r="F120" s="25">
        <v>4350000</v>
      </c>
      <c r="G120" s="25">
        <v>0</v>
      </c>
    </row>
    <row r="121" spans="1:7" x14ac:dyDescent="0.25">
      <c r="A121" s="19" t="s">
        <v>286</v>
      </c>
      <c r="B121" s="25">
        <v>1700000</v>
      </c>
      <c r="C121" s="25">
        <v>-1700000</v>
      </c>
      <c r="D121" s="25">
        <v>0</v>
      </c>
      <c r="E121" s="25">
        <v>0</v>
      </c>
      <c r="F121" s="25">
        <v>0</v>
      </c>
      <c r="G121" s="25">
        <v>0</v>
      </c>
    </row>
    <row r="122" spans="1:7" x14ac:dyDescent="0.25">
      <c r="A122" s="19" t="s">
        <v>285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</row>
    <row r="123" spans="1:7" x14ac:dyDescent="0.25">
      <c r="A123" s="19" t="s">
        <v>284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</row>
    <row r="124" spans="1:7" x14ac:dyDescent="0.25">
      <c r="A124" s="19" t="s">
        <v>283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</row>
    <row r="125" spans="1:7" x14ac:dyDescent="0.25">
      <c r="A125" s="28" t="s">
        <v>282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</row>
    <row r="126" spans="1:7" x14ac:dyDescent="0.25">
      <c r="A126" s="17" t="s">
        <v>281</v>
      </c>
      <c r="B126" s="26">
        <v>61080192</v>
      </c>
      <c r="C126" s="26">
        <v>23135987.890000001</v>
      </c>
      <c r="D126" s="26">
        <v>84216179.890000001</v>
      </c>
      <c r="E126" s="26">
        <v>9286508.9499999993</v>
      </c>
      <c r="F126" s="26">
        <v>9286508.9499999993</v>
      </c>
      <c r="G126" s="26">
        <v>74929670.939999998</v>
      </c>
    </row>
    <row r="127" spans="1:7" x14ac:dyDescent="0.25">
      <c r="A127" s="19" t="s">
        <v>280</v>
      </c>
      <c r="B127" s="25">
        <v>61080192</v>
      </c>
      <c r="C127" s="25">
        <v>23135987.890000001</v>
      </c>
      <c r="D127" s="25">
        <v>84216179.890000001</v>
      </c>
      <c r="E127" s="25">
        <v>9286508.9499999993</v>
      </c>
      <c r="F127" s="25">
        <v>9286508.9499999993</v>
      </c>
      <c r="G127" s="25">
        <v>74929670.939999998</v>
      </c>
    </row>
    <row r="128" spans="1:7" x14ac:dyDescent="0.25">
      <c r="A128" s="19" t="s">
        <v>279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</row>
    <row r="129" spans="1:7" x14ac:dyDescent="0.25">
      <c r="A129" s="19" t="s">
        <v>278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</row>
    <row r="130" spans="1:7" ht="24" x14ac:dyDescent="0.25">
      <c r="A130" s="17" t="s">
        <v>277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</row>
    <row r="131" spans="1:7" x14ac:dyDescent="0.25">
      <c r="A131" s="19" t="s">
        <v>276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</row>
    <row r="132" spans="1:7" x14ac:dyDescent="0.25">
      <c r="A132" s="19" t="s">
        <v>275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</row>
    <row r="133" spans="1:7" x14ac:dyDescent="0.25">
      <c r="A133" s="19" t="s">
        <v>274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</row>
    <row r="134" spans="1:7" x14ac:dyDescent="0.25">
      <c r="A134" s="19" t="s">
        <v>273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</row>
    <row r="135" spans="1:7" ht="24" x14ac:dyDescent="0.25">
      <c r="A135" s="19" t="s">
        <v>272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</row>
    <row r="136" spans="1:7" x14ac:dyDescent="0.25">
      <c r="A136" s="19" t="s">
        <v>271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</row>
    <row r="137" spans="1:7" ht="24" x14ac:dyDescent="0.25">
      <c r="A137" s="19" t="s">
        <v>270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</row>
    <row r="138" spans="1:7" x14ac:dyDescent="0.25">
      <c r="A138" s="17" t="s">
        <v>269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</row>
    <row r="139" spans="1:7" x14ac:dyDescent="0.25">
      <c r="A139" s="19" t="s">
        <v>268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</row>
    <row r="140" spans="1:7" x14ac:dyDescent="0.25">
      <c r="A140" s="19" t="s">
        <v>267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</row>
    <row r="141" spans="1:7" x14ac:dyDescent="0.25">
      <c r="A141" s="19" t="s">
        <v>266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</row>
    <row r="142" spans="1:7" x14ac:dyDescent="0.25">
      <c r="A142" s="17" t="s">
        <v>265</v>
      </c>
      <c r="B142" s="26">
        <v>15000000</v>
      </c>
      <c r="C142" s="26">
        <v>5524364.5</v>
      </c>
      <c r="D142" s="26">
        <v>20524364.5</v>
      </c>
      <c r="E142" s="26">
        <v>8068832</v>
      </c>
      <c r="F142" s="26">
        <v>8068832</v>
      </c>
      <c r="G142" s="26">
        <v>12455532.5</v>
      </c>
    </row>
    <row r="143" spans="1:7" x14ac:dyDescent="0.25">
      <c r="A143" s="19" t="s">
        <v>264</v>
      </c>
      <c r="B143" s="25">
        <v>7818180</v>
      </c>
      <c r="C143" s="25">
        <v>0</v>
      </c>
      <c r="D143" s="25">
        <v>7818180</v>
      </c>
      <c r="E143" s="25">
        <v>1954545</v>
      </c>
      <c r="F143" s="25">
        <v>1954545</v>
      </c>
      <c r="G143" s="25">
        <v>5863635</v>
      </c>
    </row>
    <row r="144" spans="1:7" x14ac:dyDescent="0.25">
      <c r="A144" s="19" t="s">
        <v>263</v>
      </c>
      <c r="B144" s="25">
        <v>7181820</v>
      </c>
      <c r="C144" s="25">
        <v>0</v>
      </c>
      <c r="D144" s="25">
        <v>7181820</v>
      </c>
      <c r="E144" s="25">
        <v>589922.5</v>
      </c>
      <c r="F144" s="25">
        <v>589922.5</v>
      </c>
      <c r="G144" s="25">
        <v>6591897.5</v>
      </c>
    </row>
    <row r="145" spans="1:7" x14ac:dyDescent="0.25">
      <c r="A145" s="19" t="s">
        <v>262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</row>
    <row r="146" spans="1:7" x14ac:dyDescent="0.25">
      <c r="A146" s="19" t="s">
        <v>261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</row>
    <row r="147" spans="1:7" x14ac:dyDescent="0.25">
      <c r="A147" s="19" t="s">
        <v>260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</row>
    <row r="148" spans="1:7" x14ac:dyDescent="0.25">
      <c r="A148" s="19" t="s">
        <v>259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</row>
    <row r="149" spans="1:7" x14ac:dyDescent="0.25">
      <c r="A149" s="19" t="s">
        <v>258</v>
      </c>
      <c r="B149" s="25">
        <v>0</v>
      </c>
      <c r="C149" s="25">
        <v>5524364.5</v>
      </c>
      <c r="D149" s="25">
        <v>5524364.5</v>
      </c>
      <c r="E149" s="25">
        <v>5524364.5</v>
      </c>
      <c r="F149" s="25">
        <v>5524364.5</v>
      </c>
      <c r="G149" s="25">
        <v>0</v>
      </c>
    </row>
    <row r="150" spans="1:7" x14ac:dyDescent="0.25">
      <c r="A150" s="24" t="s">
        <v>257</v>
      </c>
      <c r="B150" s="23">
        <v>1282306244</v>
      </c>
      <c r="C150" s="23">
        <v>307616922.13</v>
      </c>
      <c r="D150" s="23">
        <v>1589923166.1300004</v>
      </c>
      <c r="E150" s="23">
        <v>411292989.38</v>
      </c>
      <c r="F150" s="23">
        <v>364493524.75999999</v>
      </c>
      <c r="G150" s="23">
        <v>1178630176.75</v>
      </c>
    </row>
    <row r="151" spans="1:7" ht="24.75" customHeight="1" x14ac:dyDescent="0.25">
      <c r="A151" s="233" t="s">
        <v>256</v>
      </c>
      <c r="B151" s="233"/>
      <c r="C151" s="233"/>
      <c r="D151" s="233"/>
      <c r="E151" s="233"/>
      <c r="F151" s="233"/>
      <c r="G151" s="233"/>
    </row>
  </sheetData>
  <mergeCells count="5">
    <mergeCell ref="A1:G1"/>
    <mergeCell ref="A2:A3"/>
    <mergeCell ref="B2:F2"/>
    <mergeCell ref="G2:G3"/>
    <mergeCell ref="A151:G151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verticalDpi="0" r:id="rId1"/>
  <rowBreaks count="2" manualBreakCount="2">
    <brk id="64" max="6" man="1"/>
    <brk id="1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zoomScaleNormal="100" zoomScaleSheetLayoutView="110" workbookViewId="0">
      <selection activeCell="G9" sqref="G9"/>
    </sheetView>
  </sheetViews>
  <sheetFormatPr baseColWidth="10" defaultColWidth="7.5703125" defaultRowHeight="12.75" x14ac:dyDescent="0.25"/>
  <cols>
    <col min="1" max="1" width="50.28515625" style="13" customWidth="1"/>
    <col min="2" max="2" width="11.28515625" style="13" bestFit="1" customWidth="1"/>
    <col min="3" max="3" width="13.140625" style="13" customWidth="1"/>
    <col min="4" max="4" width="14.7109375" style="13" bestFit="1" customWidth="1"/>
    <col min="5" max="6" width="13.28515625" style="13" bestFit="1" customWidth="1"/>
    <col min="7" max="7" width="13.42578125" style="13" bestFit="1" customWidth="1"/>
    <col min="8" max="16384" width="7.5703125" style="13"/>
  </cols>
  <sheetData>
    <row r="1" spans="1:7" ht="70.900000000000006" customHeight="1" x14ac:dyDescent="0.25">
      <c r="A1" s="240" t="s">
        <v>342</v>
      </c>
      <c r="B1" s="241"/>
      <c r="C1" s="241"/>
      <c r="D1" s="241"/>
      <c r="E1" s="241"/>
      <c r="F1" s="241"/>
      <c r="G1" s="241"/>
    </row>
    <row r="2" spans="1:7" ht="18" customHeight="1" x14ac:dyDescent="0.25">
      <c r="A2" s="227" t="s">
        <v>55</v>
      </c>
      <c r="B2" s="234" t="s">
        <v>335</v>
      </c>
      <c r="C2" s="235"/>
      <c r="D2" s="235"/>
      <c r="E2" s="235"/>
      <c r="F2" s="236"/>
      <c r="G2" s="237" t="s">
        <v>334</v>
      </c>
    </row>
    <row r="3" spans="1:7" ht="22.5" customHeight="1" x14ac:dyDescent="0.25">
      <c r="A3" s="228"/>
      <c r="B3" s="34" t="s">
        <v>247</v>
      </c>
      <c r="C3" s="20" t="s">
        <v>333</v>
      </c>
      <c r="D3" s="34" t="s">
        <v>332</v>
      </c>
      <c r="E3" s="34" t="s">
        <v>228</v>
      </c>
      <c r="F3" s="33" t="s">
        <v>246</v>
      </c>
      <c r="G3" s="238"/>
    </row>
    <row r="4" spans="1:7" ht="13.9" customHeight="1" x14ac:dyDescent="0.25">
      <c r="A4" s="22" t="s">
        <v>341</v>
      </c>
      <c r="B4" s="31">
        <v>1142419136</v>
      </c>
      <c r="C4" s="31">
        <v>288023896.63</v>
      </c>
      <c r="D4" s="31">
        <v>1430443032.6300001</v>
      </c>
      <c r="E4" s="31">
        <v>380639565.19</v>
      </c>
      <c r="F4" s="31">
        <v>334996678.88</v>
      </c>
      <c r="G4" s="31">
        <v>1049803467.4400001</v>
      </c>
    </row>
    <row r="5" spans="1:7" ht="13.5" customHeight="1" x14ac:dyDescent="0.25">
      <c r="A5" s="19" t="s">
        <v>339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</row>
    <row r="6" spans="1:7" ht="13.5" customHeight="1" x14ac:dyDescent="0.25">
      <c r="A6" s="19" t="s">
        <v>338</v>
      </c>
      <c r="B6" s="25">
        <v>1101836620</v>
      </c>
      <c r="C6" s="25">
        <v>288023896.63</v>
      </c>
      <c r="D6" s="25">
        <v>1389860516.6300001</v>
      </c>
      <c r="E6" s="25">
        <v>369894022.19</v>
      </c>
      <c r="F6" s="25">
        <v>324251135.88</v>
      </c>
      <c r="G6" s="25">
        <v>1019966494.4400001</v>
      </c>
    </row>
    <row r="7" spans="1:7" ht="13.5" customHeight="1" x14ac:dyDescent="0.25">
      <c r="A7" s="19" t="s">
        <v>337</v>
      </c>
      <c r="B7" s="25">
        <v>40582516</v>
      </c>
      <c r="C7" s="25">
        <v>0</v>
      </c>
      <c r="D7" s="25">
        <v>40582516</v>
      </c>
      <c r="E7" s="25">
        <v>10745543</v>
      </c>
      <c r="F7" s="25">
        <v>10745543</v>
      </c>
      <c r="G7" s="25">
        <v>29836973</v>
      </c>
    </row>
    <row r="8" spans="1:7" ht="13.5" customHeight="1" x14ac:dyDescent="0.25">
      <c r="A8" s="17" t="s">
        <v>340</v>
      </c>
      <c r="B8" s="26">
        <v>139887108</v>
      </c>
      <c r="C8" s="26">
        <v>19593025.5</v>
      </c>
      <c r="D8" s="26">
        <v>159480133.5</v>
      </c>
      <c r="E8" s="26">
        <v>30653424.190000001</v>
      </c>
      <c r="F8" s="26">
        <v>29496845.879999999</v>
      </c>
      <c r="G8" s="26">
        <v>128826709.31</v>
      </c>
    </row>
    <row r="9" spans="1:7" ht="13.5" customHeight="1" x14ac:dyDescent="0.25">
      <c r="A9" s="19" t="s">
        <v>339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3.5" customHeight="1" x14ac:dyDescent="0.25">
      <c r="A10" s="19" t="s">
        <v>338</v>
      </c>
      <c r="B10" s="25">
        <v>139887108</v>
      </c>
      <c r="C10" s="25">
        <v>19593025.5</v>
      </c>
      <c r="D10" s="25">
        <v>159480133.5</v>
      </c>
      <c r="E10" s="25">
        <v>30653424.190000001</v>
      </c>
      <c r="F10" s="25">
        <v>29496845.879999999</v>
      </c>
      <c r="G10" s="25">
        <v>128826709.31</v>
      </c>
    </row>
    <row r="11" spans="1:7" ht="13.5" customHeight="1" x14ac:dyDescent="0.25">
      <c r="A11" s="19" t="s">
        <v>337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7.649999999999999" customHeight="1" x14ac:dyDescent="0.25">
      <c r="A12" s="15" t="s">
        <v>257</v>
      </c>
      <c r="B12" s="32">
        <v>1282306244</v>
      </c>
      <c r="C12" s="32">
        <v>307616922.13</v>
      </c>
      <c r="D12" s="32">
        <v>1589923166.1300001</v>
      </c>
      <c r="E12" s="32">
        <v>411292989.38</v>
      </c>
      <c r="F12" s="32">
        <v>364493524.75999999</v>
      </c>
      <c r="G12" s="32">
        <v>1178630176.75</v>
      </c>
    </row>
    <row r="13" spans="1:7" ht="23.45" customHeight="1" x14ac:dyDescent="0.25">
      <c r="A13" s="239" t="s">
        <v>256</v>
      </c>
      <c r="B13" s="239"/>
      <c r="C13" s="239"/>
      <c r="D13" s="239"/>
      <c r="E13" s="239"/>
      <c r="F13" s="239"/>
      <c r="G13" s="239"/>
    </row>
  </sheetData>
  <mergeCells count="5">
    <mergeCell ref="A2:A3"/>
    <mergeCell ref="B2:F2"/>
    <mergeCell ref="G2:G3"/>
    <mergeCell ref="A13:G13"/>
    <mergeCell ref="A1:G1"/>
  </mergeCells>
  <pageMargins left="0.7" right="0.7" top="0.75" bottom="0.75" header="0.3" footer="0.3"/>
  <pageSetup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opLeftCell="A67" zoomScaleNormal="100" zoomScaleSheetLayoutView="90" workbookViewId="0">
      <selection activeCell="B3" sqref="B1:G1048576"/>
    </sheetView>
  </sheetViews>
  <sheetFormatPr baseColWidth="10" defaultColWidth="7.5703125" defaultRowHeight="12.75" x14ac:dyDescent="0.25"/>
  <cols>
    <col min="1" max="1" width="50.28515625" style="13" customWidth="1"/>
    <col min="2" max="2" width="14.7109375" style="13" bestFit="1" customWidth="1"/>
    <col min="3" max="3" width="13.28515625" style="13" bestFit="1" customWidth="1"/>
    <col min="4" max="4" width="14.7109375" style="13" bestFit="1" customWidth="1"/>
    <col min="5" max="6" width="13.28515625" style="13" bestFit="1" customWidth="1"/>
    <col min="7" max="7" width="14.7109375" style="13" bestFit="1" customWidth="1"/>
    <col min="8" max="16384" width="7.5703125" style="13"/>
  </cols>
  <sheetData>
    <row r="1" spans="1:7" ht="82.9" customHeight="1" x14ac:dyDescent="0.25">
      <c r="A1" s="192" t="s">
        <v>377</v>
      </c>
      <c r="B1" s="193"/>
      <c r="C1" s="193"/>
      <c r="D1" s="193"/>
      <c r="E1" s="193"/>
      <c r="F1" s="193"/>
      <c r="G1" s="193"/>
    </row>
    <row r="2" spans="1:7" ht="18" customHeight="1" x14ac:dyDescent="0.25">
      <c r="A2" s="227" t="s">
        <v>55</v>
      </c>
      <c r="B2" s="234" t="s">
        <v>335</v>
      </c>
      <c r="C2" s="235"/>
      <c r="D2" s="235"/>
      <c r="E2" s="235"/>
      <c r="F2" s="236"/>
      <c r="G2" s="231" t="s">
        <v>334</v>
      </c>
    </row>
    <row r="3" spans="1:7" ht="24" x14ac:dyDescent="0.25">
      <c r="A3" s="228"/>
      <c r="B3" s="20" t="s">
        <v>247</v>
      </c>
      <c r="C3" s="35" t="s">
        <v>333</v>
      </c>
      <c r="D3" s="20" t="s">
        <v>332</v>
      </c>
      <c r="E3" s="20" t="s">
        <v>228</v>
      </c>
      <c r="F3" s="20" t="s">
        <v>246</v>
      </c>
      <c r="G3" s="232"/>
    </row>
    <row r="4" spans="1:7" x14ac:dyDescent="0.25">
      <c r="A4" s="22" t="s">
        <v>376</v>
      </c>
      <c r="B4" s="31">
        <v>1142419136</v>
      </c>
      <c r="C4" s="31">
        <v>288023896.63</v>
      </c>
      <c r="D4" s="31">
        <v>1430443032.6300001</v>
      </c>
      <c r="E4" s="31">
        <v>380639565.19</v>
      </c>
      <c r="F4" s="31">
        <v>334996678.88</v>
      </c>
      <c r="G4" s="31">
        <v>1049803467.4400001</v>
      </c>
    </row>
    <row r="5" spans="1:7" x14ac:dyDescent="0.25">
      <c r="A5" s="17" t="s">
        <v>374</v>
      </c>
      <c r="B5" s="26">
        <v>605425097</v>
      </c>
      <c r="C5" s="26">
        <v>67619632.370000005</v>
      </c>
      <c r="D5" s="26">
        <v>673044729.37</v>
      </c>
      <c r="E5" s="26">
        <v>180496710.34999999</v>
      </c>
      <c r="F5" s="26">
        <v>158959397.34</v>
      </c>
      <c r="G5" s="26">
        <v>492548019.01999998</v>
      </c>
    </row>
    <row r="6" spans="1:7" x14ac:dyDescent="0.25">
      <c r="A6" s="19" t="s">
        <v>373</v>
      </c>
      <c r="B6" s="25">
        <v>30656427</v>
      </c>
      <c r="C6" s="25">
        <v>-163543.85999999999</v>
      </c>
      <c r="D6" s="25">
        <v>30492883.140000001</v>
      </c>
      <c r="E6" s="25">
        <v>6806794.0700000003</v>
      </c>
      <c r="F6" s="25">
        <v>5963180.8700000001</v>
      </c>
      <c r="G6" s="25">
        <v>23686089.07</v>
      </c>
    </row>
    <row r="7" spans="1:7" x14ac:dyDescent="0.25">
      <c r="A7" s="19" t="s">
        <v>372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x14ac:dyDescent="0.25">
      <c r="A8" s="19" t="s">
        <v>371</v>
      </c>
      <c r="B8" s="25">
        <v>88625617</v>
      </c>
      <c r="C8" s="25">
        <v>4549972.7699999996</v>
      </c>
      <c r="D8" s="25">
        <v>93175589.769999996</v>
      </c>
      <c r="E8" s="25">
        <v>21713459.420000002</v>
      </c>
      <c r="F8" s="25">
        <v>18396145.440000001</v>
      </c>
      <c r="G8" s="25">
        <v>71462130.349999994</v>
      </c>
    </row>
    <row r="9" spans="1:7" x14ac:dyDescent="0.25">
      <c r="A9" s="19" t="s">
        <v>370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19" t="s">
        <v>369</v>
      </c>
      <c r="B10" s="25">
        <v>54051270</v>
      </c>
      <c r="C10" s="25">
        <v>27714716.91</v>
      </c>
      <c r="D10" s="25">
        <v>81765986.909999996</v>
      </c>
      <c r="E10" s="25">
        <v>33768710.560000002</v>
      </c>
      <c r="F10" s="25">
        <v>30436625.02</v>
      </c>
      <c r="G10" s="25">
        <v>47997276.350000001</v>
      </c>
    </row>
    <row r="11" spans="1:7" x14ac:dyDescent="0.25">
      <c r="A11" s="19" t="s">
        <v>368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19" t="s">
        <v>367</v>
      </c>
      <c r="B12" s="25">
        <v>300610402</v>
      </c>
      <c r="C12" s="25">
        <v>18223785.460000001</v>
      </c>
      <c r="D12" s="25">
        <v>318834187.45999998</v>
      </c>
      <c r="E12" s="25">
        <v>83457439.900000006</v>
      </c>
      <c r="F12" s="25">
        <v>74123109.230000004</v>
      </c>
      <c r="G12" s="25">
        <v>235376747.56</v>
      </c>
    </row>
    <row r="13" spans="1:7" x14ac:dyDescent="0.25">
      <c r="A13" s="19" t="s">
        <v>366</v>
      </c>
      <c r="B13" s="25">
        <v>131481381</v>
      </c>
      <c r="C13" s="25">
        <v>17294701.09</v>
      </c>
      <c r="D13" s="25">
        <v>148776082.09</v>
      </c>
      <c r="E13" s="25">
        <v>34750306.399999999</v>
      </c>
      <c r="F13" s="25">
        <v>30040336.780000001</v>
      </c>
      <c r="G13" s="25">
        <v>114025775.69</v>
      </c>
    </row>
    <row r="14" spans="1:7" x14ac:dyDescent="0.25">
      <c r="A14" s="17" t="s">
        <v>365</v>
      </c>
      <c r="B14" s="26">
        <v>507506417</v>
      </c>
      <c r="C14" s="26">
        <v>181537002.05000001</v>
      </c>
      <c r="D14" s="26">
        <v>689043419.04999995</v>
      </c>
      <c r="E14" s="26">
        <v>153988732.16</v>
      </c>
      <c r="F14" s="26">
        <v>146287790.05000001</v>
      </c>
      <c r="G14" s="26">
        <v>535054686.88999999</v>
      </c>
    </row>
    <row r="15" spans="1:7" x14ac:dyDescent="0.25">
      <c r="A15" s="19" t="s">
        <v>364</v>
      </c>
      <c r="B15" s="25">
        <v>16124829</v>
      </c>
      <c r="C15" s="25">
        <v>-2011999.53</v>
      </c>
      <c r="D15" s="25">
        <v>14112829.470000001</v>
      </c>
      <c r="E15" s="25">
        <v>11028775.77</v>
      </c>
      <c r="F15" s="25">
        <v>10905194.189999999</v>
      </c>
      <c r="G15" s="25">
        <v>3084053.7</v>
      </c>
    </row>
    <row r="16" spans="1:7" x14ac:dyDescent="0.25">
      <c r="A16" s="19" t="s">
        <v>363</v>
      </c>
      <c r="B16" s="25">
        <v>411179745</v>
      </c>
      <c r="C16" s="25">
        <v>183748340.96000001</v>
      </c>
      <c r="D16" s="25">
        <v>594928085.96000004</v>
      </c>
      <c r="E16" s="25">
        <v>116834978.78</v>
      </c>
      <c r="F16" s="25">
        <v>110109154.05</v>
      </c>
      <c r="G16" s="25">
        <v>478093107.18000001</v>
      </c>
    </row>
    <row r="17" spans="1:7" x14ac:dyDescent="0.25">
      <c r="A17" s="19" t="s">
        <v>362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19" t="s">
        <v>361</v>
      </c>
      <c r="B18" s="25">
        <v>24660925</v>
      </c>
      <c r="C18" s="25">
        <v>511217.91999999998</v>
      </c>
      <c r="D18" s="25">
        <v>25172142.920000002</v>
      </c>
      <c r="E18" s="25">
        <v>5517962.7999999998</v>
      </c>
      <c r="F18" s="25">
        <v>4840395.8</v>
      </c>
      <c r="G18" s="25">
        <v>19654180.120000001</v>
      </c>
    </row>
    <row r="19" spans="1:7" x14ac:dyDescent="0.25">
      <c r="A19" s="19" t="s">
        <v>360</v>
      </c>
      <c r="B19" s="25">
        <v>13418140</v>
      </c>
      <c r="C19" s="25">
        <v>-932971.88</v>
      </c>
      <c r="D19" s="25">
        <v>12485168.119999999</v>
      </c>
      <c r="E19" s="25">
        <v>9360666.7400000002</v>
      </c>
      <c r="F19" s="25">
        <v>9224117.2899999991</v>
      </c>
      <c r="G19" s="25">
        <v>3124501.38</v>
      </c>
    </row>
    <row r="20" spans="1:7" x14ac:dyDescent="0.25">
      <c r="A20" s="19" t="s">
        <v>359</v>
      </c>
      <c r="B20" s="25">
        <v>40582516</v>
      </c>
      <c r="C20" s="25">
        <v>0</v>
      </c>
      <c r="D20" s="25">
        <v>40582516</v>
      </c>
      <c r="E20" s="25">
        <v>10745543</v>
      </c>
      <c r="F20" s="25">
        <v>10745543</v>
      </c>
      <c r="G20" s="25">
        <v>29836973</v>
      </c>
    </row>
    <row r="21" spans="1:7" x14ac:dyDescent="0.25">
      <c r="A21" s="19" t="s">
        <v>358</v>
      </c>
      <c r="B21" s="25">
        <v>1540262</v>
      </c>
      <c r="C21" s="25">
        <v>222414.58</v>
      </c>
      <c r="D21" s="25">
        <v>1762676.58</v>
      </c>
      <c r="E21" s="25">
        <v>500805.07</v>
      </c>
      <c r="F21" s="25">
        <v>463385.72</v>
      </c>
      <c r="G21" s="25">
        <v>1261871.51</v>
      </c>
    </row>
    <row r="22" spans="1:7" ht="24" x14ac:dyDescent="0.25">
      <c r="A22" s="17" t="s">
        <v>357</v>
      </c>
      <c r="B22" s="26">
        <v>29487622</v>
      </c>
      <c r="C22" s="26">
        <v>1404253.26</v>
      </c>
      <c r="D22" s="26">
        <v>30891875.260000002</v>
      </c>
      <c r="E22" s="26">
        <v>9086127.9800000004</v>
      </c>
      <c r="F22" s="26">
        <v>7595036.1299999999</v>
      </c>
      <c r="G22" s="26">
        <v>21805747.280000001</v>
      </c>
    </row>
    <row r="23" spans="1:7" ht="24" x14ac:dyDescent="0.25">
      <c r="A23" s="19" t="s">
        <v>356</v>
      </c>
      <c r="B23" s="25">
        <v>5368602</v>
      </c>
      <c r="C23" s="25">
        <v>98727.84</v>
      </c>
      <c r="D23" s="25">
        <v>5467329.8399999999</v>
      </c>
      <c r="E23" s="25">
        <v>1186801.69</v>
      </c>
      <c r="F23" s="25">
        <v>1010667.39</v>
      </c>
      <c r="G23" s="25">
        <v>4280528.1500000004</v>
      </c>
    </row>
    <row r="24" spans="1:7" x14ac:dyDescent="0.25">
      <c r="A24" s="19" t="s">
        <v>355</v>
      </c>
      <c r="B24" s="25">
        <v>3665139</v>
      </c>
      <c r="C24" s="25">
        <v>1466357.73</v>
      </c>
      <c r="D24" s="25">
        <v>5131496.7300000004</v>
      </c>
      <c r="E24" s="25">
        <v>2113827.64</v>
      </c>
      <c r="F24" s="25">
        <v>1993661.38</v>
      </c>
      <c r="G24" s="25">
        <v>3017669.09</v>
      </c>
    </row>
    <row r="25" spans="1:7" x14ac:dyDescent="0.25">
      <c r="A25" s="19" t="s">
        <v>354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19" t="s">
        <v>353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9" t="s">
        <v>352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19" t="s">
        <v>351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19" t="s">
        <v>350</v>
      </c>
      <c r="B29" s="25">
        <v>6190732</v>
      </c>
      <c r="C29" s="25">
        <v>162872.38</v>
      </c>
      <c r="D29" s="25">
        <v>6353604.3799999999</v>
      </c>
      <c r="E29" s="25">
        <v>2587699.52</v>
      </c>
      <c r="F29" s="25">
        <v>1856873.48</v>
      </c>
      <c r="G29" s="25">
        <v>3765904.86</v>
      </c>
    </row>
    <row r="30" spans="1:7" x14ac:dyDescent="0.25">
      <c r="A30" s="19" t="s">
        <v>349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19" t="s">
        <v>348</v>
      </c>
      <c r="B31" s="25">
        <v>14263149</v>
      </c>
      <c r="C31" s="25">
        <v>-323704.69</v>
      </c>
      <c r="D31" s="25">
        <v>13939444.310000001</v>
      </c>
      <c r="E31" s="25">
        <v>3197799.13</v>
      </c>
      <c r="F31" s="25">
        <v>2733833.88</v>
      </c>
      <c r="G31" s="25">
        <v>10741645.18</v>
      </c>
    </row>
    <row r="32" spans="1:7" ht="24" x14ac:dyDescent="0.25">
      <c r="A32" s="17" t="s">
        <v>347</v>
      </c>
      <c r="B32" s="26">
        <v>0</v>
      </c>
      <c r="C32" s="26">
        <v>37463008.950000003</v>
      </c>
      <c r="D32" s="26">
        <v>37463008.950000003</v>
      </c>
      <c r="E32" s="26">
        <v>37067994.700000003</v>
      </c>
      <c r="F32" s="26">
        <v>22154455.359999999</v>
      </c>
      <c r="G32" s="26">
        <v>395014.25</v>
      </c>
    </row>
    <row r="33" spans="1:7" ht="24" x14ac:dyDescent="0.25">
      <c r="A33" s="19" t="s">
        <v>346</v>
      </c>
      <c r="B33" s="25">
        <v>0</v>
      </c>
      <c r="C33" s="25">
        <v>629950.15</v>
      </c>
      <c r="D33" s="25">
        <v>629950.15</v>
      </c>
      <c r="E33" s="25">
        <v>629950.15</v>
      </c>
      <c r="F33" s="25">
        <v>629950.15</v>
      </c>
      <c r="G33" s="25">
        <v>0</v>
      </c>
    </row>
    <row r="34" spans="1:7" ht="24" x14ac:dyDescent="0.25">
      <c r="A34" s="19" t="s">
        <v>345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5">
      <c r="A35" s="19" t="s">
        <v>344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5">
      <c r="A36" s="19" t="s">
        <v>343</v>
      </c>
      <c r="B36" s="25">
        <v>0</v>
      </c>
      <c r="C36" s="25">
        <v>36833058.799999997</v>
      </c>
      <c r="D36" s="25">
        <v>36833058.799999997</v>
      </c>
      <c r="E36" s="25">
        <v>36438044.549999997</v>
      </c>
      <c r="F36" s="25">
        <v>21524505.210000001</v>
      </c>
      <c r="G36" s="25">
        <v>395014.25</v>
      </c>
    </row>
    <row r="37" spans="1:7" x14ac:dyDescent="0.25">
      <c r="A37" s="17" t="s">
        <v>375</v>
      </c>
      <c r="B37" s="26">
        <v>139887108</v>
      </c>
      <c r="C37" s="26">
        <v>19593025.5</v>
      </c>
      <c r="D37" s="26">
        <v>159480133.5</v>
      </c>
      <c r="E37" s="26">
        <v>30653424.190000001</v>
      </c>
      <c r="F37" s="26">
        <v>29496845.879999999</v>
      </c>
      <c r="G37" s="26">
        <v>128826709.31</v>
      </c>
    </row>
    <row r="38" spans="1:7" x14ac:dyDescent="0.25">
      <c r="A38" s="17" t="s">
        <v>374</v>
      </c>
      <c r="B38" s="26">
        <v>35443969</v>
      </c>
      <c r="C38" s="26">
        <v>1237527.8899999999</v>
      </c>
      <c r="D38" s="26">
        <v>36681496.890000001</v>
      </c>
      <c r="E38" s="26">
        <v>10454200.210000001</v>
      </c>
      <c r="F38" s="26">
        <v>9297621.9000000004</v>
      </c>
      <c r="G38" s="26">
        <v>26227296.68</v>
      </c>
    </row>
    <row r="39" spans="1:7" x14ac:dyDescent="0.25">
      <c r="A39" s="19" t="s">
        <v>373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19" t="s">
        <v>372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19" t="s">
        <v>371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19" t="s">
        <v>370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x14ac:dyDescent="0.25">
      <c r="A43" s="19" t="s">
        <v>369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19" t="s">
        <v>368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19" t="s">
        <v>367</v>
      </c>
      <c r="B45" s="25">
        <v>35443969</v>
      </c>
      <c r="C45" s="25">
        <v>1237527.8899999999</v>
      </c>
      <c r="D45" s="25">
        <v>36681496.890000001</v>
      </c>
      <c r="E45" s="25">
        <v>10454200.210000001</v>
      </c>
      <c r="F45" s="25">
        <v>9297621.9000000004</v>
      </c>
      <c r="G45" s="25">
        <v>26227296.68</v>
      </c>
    </row>
    <row r="46" spans="1:7" x14ac:dyDescent="0.25">
      <c r="A46" s="19" t="s">
        <v>366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17" t="s">
        <v>365</v>
      </c>
      <c r="B47" s="26">
        <v>89443139</v>
      </c>
      <c r="C47" s="26">
        <v>11331042.18</v>
      </c>
      <c r="D47" s="26">
        <v>100774181.18000001</v>
      </c>
      <c r="E47" s="26">
        <v>10645628.810000001</v>
      </c>
      <c r="F47" s="26">
        <v>10645628.810000001</v>
      </c>
      <c r="G47" s="26">
        <v>90128552.370000005</v>
      </c>
    </row>
    <row r="48" spans="1:7" x14ac:dyDescent="0.25">
      <c r="A48" s="19" t="s">
        <v>364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19" t="s">
        <v>363</v>
      </c>
      <c r="B49" s="25">
        <v>89443139</v>
      </c>
      <c r="C49" s="25">
        <v>11331042.18</v>
      </c>
      <c r="D49" s="25">
        <v>100774181.18000001</v>
      </c>
      <c r="E49" s="25">
        <v>10645628.810000001</v>
      </c>
      <c r="F49" s="25">
        <v>10645628.810000001</v>
      </c>
      <c r="G49" s="25">
        <v>90128552.370000005</v>
      </c>
    </row>
    <row r="50" spans="1:7" x14ac:dyDescent="0.25">
      <c r="A50" s="19" t="s">
        <v>362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19" t="s">
        <v>361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19" t="s">
        <v>360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19" t="s">
        <v>359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19" t="s">
        <v>358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24" x14ac:dyDescent="0.25">
      <c r="A55" s="17" t="s">
        <v>357</v>
      </c>
      <c r="B55" s="26">
        <v>0</v>
      </c>
      <c r="C55" s="26">
        <v>1500090.93</v>
      </c>
      <c r="D55" s="26">
        <v>1500090.93</v>
      </c>
      <c r="E55" s="26">
        <v>1484763.17</v>
      </c>
      <c r="F55" s="26">
        <v>1484763.17</v>
      </c>
      <c r="G55" s="26">
        <v>15327.76</v>
      </c>
    </row>
    <row r="56" spans="1:7" ht="24" x14ac:dyDescent="0.25">
      <c r="A56" s="19" t="s">
        <v>356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19" t="s">
        <v>355</v>
      </c>
      <c r="B57" s="25">
        <v>0</v>
      </c>
      <c r="C57" s="25">
        <v>1500090.93</v>
      </c>
      <c r="D57" s="25">
        <v>1500090.93</v>
      </c>
      <c r="E57" s="25">
        <v>1484763.17</v>
      </c>
      <c r="F57" s="25">
        <v>1484763.17</v>
      </c>
      <c r="G57" s="25">
        <v>15327.76</v>
      </c>
    </row>
    <row r="58" spans="1:7" x14ac:dyDescent="0.25">
      <c r="A58" s="19" t="s">
        <v>354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19" t="s">
        <v>353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19" t="s">
        <v>352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19" t="s">
        <v>351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19" t="s">
        <v>350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19" t="s">
        <v>349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19" t="s">
        <v>348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ht="24" x14ac:dyDescent="0.25">
      <c r="A65" s="17" t="s">
        <v>347</v>
      </c>
      <c r="B65" s="26">
        <v>15000000</v>
      </c>
      <c r="C65" s="26">
        <v>5524364.5</v>
      </c>
      <c r="D65" s="26">
        <v>20524364.5</v>
      </c>
      <c r="E65" s="26">
        <v>8068832</v>
      </c>
      <c r="F65" s="26">
        <v>8068832</v>
      </c>
      <c r="G65" s="26">
        <v>12455532.5</v>
      </c>
    </row>
    <row r="66" spans="1:7" ht="24" x14ac:dyDescent="0.25">
      <c r="A66" s="19" t="s">
        <v>346</v>
      </c>
      <c r="B66" s="25">
        <v>15000000</v>
      </c>
      <c r="C66" s="25">
        <v>0</v>
      </c>
      <c r="D66" s="25">
        <v>15000000</v>
      </c>
      <c r="E66" s="25">
        <v>2544467.5</v>
      </c>
      <c r="F66" s="25">
        <v>2544467.5</v>
      </c>
      <c r="G66" s="25">
        <v>12455532.5</v>
      </c>
    </row>
    <row r="67" spans="1:7" ht="24" x14ac:dyDescent="0.25">
      <c r="A67" s="19" t="s">
        <v>345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19" t="s">
        <v>344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19" t="s">
        <v>343</v>
      </c>
      <c r="B69" s="25">
        <v>0</v>
      </c>
      <c r="C69" s="25">
        <v>5524364.5</v>
      </c>
      <c r="D69" s="25">
        <v>5524364.5</v>
      </c>
      <c r="E69" s="25">
        <v>5524364.5</v>
      </c>
      <c r="F69" s="25">
        <v>5524364.5</v>
      </c>
      <c r="G69" s="25">
        <v>0</v>
      </c>
    </row>
    <row r="70" spans="1:7" x14ac:dyDescent="0.25">
      <c r="A70" s="15" t="s">
        <v>257</v>
      </c>
      <c r="B70" s="32">
        <v>1282306244</v>
      </c>
      <c r="C70" s="32">
        <v>307616922.13</v>
      </c>
      <c r="D70" s="32">
        <v>1589923166.1300001</v>
      </c>
      <c r="E70" s="32">
        <v>411292989.38</v>
      </c>
      <c r="F70" s="32">
        <v>364493524.75999999</v>
      </c>
      <c r="G70" s="32">
        <v>1178630176.75</v>
      </c>
    </row>
    <row r="71" spans="1:7" ht="23.45" customHeight="1" x14ac:dyDescent="0.25">
      <c r="A71" s="239" t="s">
        <v>256</v>
      </c>
      <c r="B71" s="239"/>
      <c r="C71" s="239"/>
      <c r="D71" s="239"/>
      <c r="E71" s="239"/>
      <c r="F71" s="239"/>
      <c r="G71" s="239"/>
    </row>
  </sheetData>
  <mergeCells count="5">
    <mergeCell ref="A2:A3"/>
    <mergeCell ref="B2:F2"/>
    <mergeCell ref="G2:G3"/>
    <mergeCell ref="A1:G1"/>
    <mergeCell ref="A71:G71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opLeftCell="A22" zoomScaleNormal="100" zoomScaleSheetLayoutView="90" workbookViewId="0">
      <selection activeCell="D7" sqref="D7"/>
    </sheetView>
  </sheetViews>
  <sheetFormatPr baseColWidth="10" defaultColWidth="8" defaultRowHeight="12.75" x14ac:dyDescent="0.25"/>
  <cols>
    <col min="1" max="1" width="74" style="13" bestFit="1" customWidth="1"/>
    <col min="2" max="2" width="13.28515625" style="13" bestFit="1" customWidth="1"/>
    <col min="3" max="3" width="12.7109375" style="13" bestFit="1" customWidth="1"/>
    <col min="4" max="7" width="13.28515625" style="13" bestFit="1" customWidth="1"/>
    <col min="8" max="16384" width="8" style="13"/>
  </cols>
  <sheetData>
    <row r="1" spans="1:8" ht="80.45" customHeight="1" x14ac:dyDescent="0.25">
      <c r="A1" s="192" t="s">
        <v>392</v>
      </c>
      <c r="B1" s="246"/>
      <c r="C1" s="246"/>
      <c r="D1" s="246"/>
      <c r="E1" s="246"/>
      <c r="F1" s="246"/>
      <c r="G1" s="246"/>
    </row>
    <row r="2" spans="1:8" ht="18.75" customHeight="1" x14ac:dyDescent="0.25">
      <c r="A2" s="227" t="s">
        <v>55</v>
      </c>
      <c r="B2" s="229" t="s">
        <v>335</v>
      </c>
      <c r="C2" s="230"/>
      <c r="D2" s="230"/>
      <c r="E2" s="230"/>
      <c r="F2" s="231"/>
      <c r="G2" s="231" t="s">
        <v>334</v>
      </c>
    </row>
    <row r="3" spans="1:8" ht="31.5" customHeight="1" x14ac:dyDescent="0.25">
      <c r="A3" s="242"/>
      <c r="B3" s="53" t="s">
        <v>247</v>
      </c>
      <c r="C3" s="53" t="s">
        <v>333</v>
      </c>
      <c r="D3" s="53" t="s">
        <v>332</v>
      </c>
      <c r="E3" s="53" t="s">
        <v>228</v>
      </c>
      <c r="F3" s="53" t="s">
        <v>246</v>
      </c>
      <c r="G3" s="243"/>
    </row>
    <row r="4" spans="1:8" ht="15" customHeight="1" x14ac:dyDescent="0.25">
      <c r="A4" s="52" t="s">
        <v>391</v>
      </c>
      <c r="B4" s="51">
        <f>B5+B6+B7+B10+B11+B14</f>
        <v>544852204</v>
      </c>
      <c r="C4" s="51">
        <f>C5+C6+C7+C10+C11+C14</f>
        <v>4.0745362639427185E-10</v>
      </c>
      <c r="D4" s="51">
        <f>D5+D6+D7+D10+D11+D14</f>
        <v>544852204.00000024</v>
      </c>
      <c r="E4" s="51">
        <f>E5+E6+E7+E10+E11+E14</f>
        <v>136983837.45999998</v>
      </c>
      <c r="F4" s="51">
        <f>F5+F6+F7+F10+F11+F14</f>
        <v>116196215.00999999</v>
      </c>
      <c r="G4" s="51">
        <f t="shared" ref="G4:G14" si="0">D4-E4</f>
        <v>407868366.54000026</v>
      </c>
    </row>
    <row r="5" spans="1:8" ht="15" customHeight="1" x14ac:dyDescent="0.25">
      <c r="A5" s="45" t="s">
        <v>389</v>
      </c>
      <c r="B5" s="44">
        <v>340465899</v>
      </c>
      <c r="C5" s="44">
        <v>217618.92000000048</v>
      </c>
      <c r="D5" s="43">
        <v>340683517.92000026</v>
      </c>
      <c r="E5" s="44">
        <v>87432369.080000013</v>
      </c>
      <c r="F5" s="44">
        <v>73954984.229999989</v>
      </c>
      <c r="G5" s="44">
        <f t="shared" si="0"/>
        <v>253251148.84000024</v>
      </c>
      <c r="H5" s="50"/>
    </row>
    <row r="6" spans="1:8" ht="15" customHeight="1" x14ac:dyDescent="0.25">
      <c r="A6" s="45" t="s">
        <v>388</v>
      </c>
      <c r="B6" s="44">
        <v>0</v>
      </c>
      <c r="C6" s="44">
        <v>0</v>
      </c>
      <c r="D6" s="43">
        <f>B6+C6</f>
        <v>0</v>
      </c>
      <c r="E6" s="44">
        <v>0</v>
      </c>
      <c r="F6" s="44">
        <v>0</v>
      </c>
      <c r="G6" s="43">
        <f t="shared" si="0"/>
        <v>0</v>
      </c>
    </row>
    <row r="7" spans="1:8" ht="15" customHeight="1" x14ac:dyDescent="0.25">
      <c r="A7" s="45" t="s">
        <v>387</v>
      </c>
      <c r="B7" s="43">
        <f>SUM(B8:B9)</f>
        <v>0</v>
      </c>
      <c r="C7" s="43">
        <f>SUM(C8:C9)</f>
        <v>0</v>
      </c>
      <c r="D7" s="43">
        <f>B7+C7</f>
        <v>0</v>
      </c>
      <c r="E7" s="43">
        <f>SUM(E8:E9)</f>
        <v>0</v>
      </c>
      <c r="F7" s="43">
        <f>SUM(F8:F9)</f>
        <v>0</v>
      </c>
      <c r="G7" s="43">
        <f t="shared" si="0"/>
        <v>0</v>
      </c>
    </row>
    <row r="8" spans="1:8" ht="15" customHeight="1" x14ac:dyDescent="0.25">
      <c r="A8" s="46" t="s">
        <v>386</v>
      </c>
      <c r="B8" s="44">
        <v>0</v>
      </c>
      <c r="C8" s="44">
        <v>0</v>
      </c>
      <c r="D8" s="43">
        <f>B8+C8</f>
        <v>0</v>
      </c>
      <c r="E8" s="44">
        <v>0</v>
      </c>
      <c r="F8" s="44">
        <v>0</v>
      </c>
      <c r="G8" s="43">
        <f t="shared" si="0"/>
        <v>0</v>
      </c>
    </row>
    <row r="9" spans="1:8" ht="15" customHeight="1" x14ac:dyDescent="0.25">
      <c r="A9" s="46" t="s">
        <v>385</v>
      </c>
      <c r="B9" s="44">
        <v>0</v>
      </c>
      <c r="C9" s="44">
        <v>0</v>
      </c>
      <c r="D9" s="43">
        <f>B9+C9</f>
        <v>0</v>
      </c>
      <c r="E9" s="44">
        <v>0</v>
      </c>
      <c r="F9" s="44">
        <v>0</v>
      </c>
      <c r="G9" s="43">
        <f t="shared" si="0"/>
        <v>0</v>
      </c>
    </row>
    <row r="10" spans="1:8" ht="15" customHeight="1" x14ac:dyDescent="0.25">
      <c r="A10" s="45" t="s">
        <v>384</v>
      </c>
      <c r="B10" s="44">
        <v>201986305</v>
      </c>
      <c r="C10" s="44">
        <v>-217618.92000000007</v>
      </c>
      <c r="D10" s="43">
        <v>201768686.08000001</v>
      </c>
      <c r="E10" s="44">
        <v>49551468.37999998</v>
      </c>
      <c r="F10" s="44">
        <v>42241230.779999994</v>
      </c>
      <c r="G10" s="43">
        <f t="shared" si="0"/>
        <v>152217217.70000005</v>
      </c>
    </row>
    <row r="11" spans="1:8" ht="24" x14ac:dyDescent="0.25">
      <c r="A11" s="45" t="s">
        <v>383</v>
      </c>
      <c r="B11" s="43">
        <f>B12+B13</f>
        <v>0</v>
      </c>
      <c r="C11" s="43">
        <f>C12+C13</f>
        <v>0</v>
      </c>
      <c r="D11" s="43">
        <f>B11+C11</f>
        <v>0</v>
      </c>
      <c r="E11" s="43">
        <f>E12+E13</f>
        <v>0</v>
      </c>
      <c r="F11" s="43">
        <f>F12+F13</f>
        <v>0</v>
      </c>
      <c r="G11" s="43">
        <f t="shared" si="0"/>
        <v>0</v>
      </c>
    </row>
    <row r="12" spans="1:8" ht="15" customHeight="1" x14ac:dyDescent="0.25">
      <c r="A12" s="46" t="s">
        <v>382</v>
      </c>
      <c r="B12" s="44">
        <v>0</v>
      </c>
      <c r="C12" s="44">
        <v>0</v>
      </c>
      <c r="D12" s="43">
        <f>B12+C12</f>
        <v>0</v>
      </c>
      <c r="E12" s="44">
        <v>0</v>
      </c>
      <c r="F12" s="44">
        <v>0</v>
      </c>
      <c r="G12" s="43">
        <f t="shared" si="0"/>
        <v>0</v>
      </c>
    </row>
    <row r="13" spans="1:8" ht="15" customHeight="1" x14ac:dyDescent="0.25">
      <c r="A13" s="46" t="s">
        <v>381</v>
      </c>
      <c r="B13" s="44">
        <v>0</v>
      </c>
      <c r="C13" s="44">
        <v>0</v>
      </c>
      <c r="D13" s="43">
        <f>B13+C13</f>
        <v>0</v>
      </c>
      <c r="E13" s="44">
        <v>0</v>
      </c>
      <c r="F13" s="44">
        <v>0</v>
      </c>
      <c r="G13" s="43">
        <f t="shared" si="0"/>
        <v>0</v>
      </c>
    </row>
    <row r="14" spans="1:8" ht="15" customHeight="1" x14ac:dyDescent="0.25">
      <c r="A14" s="45" t="s">
        <v>380</v>
      </c>
      <c r="B14" s="44">
        <v>2400000</v>
      </c>
      <c r="C14" s="44">
        <v>0</v>
      </c>
      <c r="D14" s="43">
        <v>2400000</v>
      </c>
      <c r="E14" s="44">
        <v>0</v>
      </c>
      <c r="F14" s="44">
        <v>0</v>
      </c>
      <c r="G14" s="43">
        <f t="shared" si="0"/>
        <v>2400000</v>
      </c>
    </row>
    <row r="15" spans="1:8" ht="15" customHeight="1" x14ac:dyDescent="0.25">
      <c r="A15" s="49"/>
      <c r="B15" s="48"/>
      <c r="C15" s="48"/>
      <c r="D15" s="48"/>
      <c r="E15" s="48"/>
      <c r="F15" s="48"/>
      <c r="G15" s="47"/>
    </row>
    <row r="16" spans="1:8" ht="15" customHeight="1" x14ac:dyDescent="0.25">
      <c r="A16" s="42" t="s">
        <v>390</v>
      </c>
      <c r="B16" s="41">
        <f>B17+B18+B19+B22+B23+B26</f>
        <v>0</v>
      </c>
      <c r="C16" s="41">
        <f>C17+C18+C19+C22+C23+C26</f>
        <v>0</v>
      </c>
      <c r="D16" s="41">
        <f>D17+D18+D19+D22+D23+D26</f>
        <v>0</v>
      </c>
      <c r="E16" s="41">
        <f>E17+E18+E19+E22+E23+E26</f>
        <v>0</v>
      </c>
      <c r="F16" s="41">
        <f>F17+F18+F19+F22+F23+F26</f>
        <v>0</v>
      </c>
      <c r="G16" s="41">
        <f t="shared" ref="G16:G26" si="1">D16-E16</f>
        <v>0</v>
      </c>
    </row>
    <row r="17" spans="1:7" ht="15" customHeight="1" x14ac:dyDescent="0.25">
      <c r="A17" s="45" t="s">
        <v>389</v>
      </c>
      <c r="B17" s="44">
        <v>0</v>
      </c>
      <c r="C17" s="44">
        <v>0</v>
      </c>
      <c r="D17" s="43">
        <f>B17+C17</f>
        <v>0</v>
      </c>
      <c r="E17" s="44">
        <v>0</v>
      </c>
      <c r="F17" s="44">
        <v>0</v>
      </c>
      <c r="G17" s="43">
        <f t="shared" si="1"/>
        <v>0</v>
      </c>
    </row>
    <row r="18" spans="1:7" ht="15" customHeight="1" x14ac:dyDescent="0.25">
      <c r="A18" s="45" t="s">
        <v>388</v>
      </c>
      <c r="B18" s="44">
        <v>0</v>
      </c>
      <c r="C18" s="44">
        <v>0</v>
      </c>
      <c r="D18" s="43">
        <f>B18+C18</f>
        <v>0</v>
      </c>
      <c r="E18" s="44">
        <v>0</v>
      </c>
      <c r="F18" s="44">
        <v>0</v>
      </c>
      <c r="G18" s="43">
        <f t="shared" si="1"/>
        <v>0</v>
      </c>
    </row>
    <row r="19" spans="1:7" ht="15" customHeight="1" x14ac:dyDescent="0.25">
      <c r="A19" s="45" t="s">
        <v>387</v>
      </c>
      <c r="B19" s="43">
        <f>SUM(B20:B21)</f>
        <v>0</v>
      </c>
      <c r="C19" s="43">
        <f>SUM(C20:C21)</f>
        <v>0</v>
      </c>
      <c r="D19" s="43">
        <f>B19+C19</f>
        <v>0</v>
      </c>
      <c r="E19" s="43">
        <f>SUM(E20:E21)</f>
        <v>0</v>
      </c>
      <c r="F19" s="43">
        <f>SUM(F20:F21)</f>
        <v>0</v>
      </c>
      <c r="G19" s="43">
        <f t="shared" si="1"/>
        <v>0</v>
      </c>
    </row>
    <row r="20" spans="1:7" ht="15" customHeight="1" x14ac:dyDescent="0.25">
      <c r="A20" s="46" t="s">
        <v>386</v>
      </c>
      <c r="B20" s="44">
        <v>0</v>
      </c>
      <c r="C20" s="44">
        <v>0</v>
      </c>
      <c r="D20" s="43">
        <f>B20+C20</f>
        <v>0</v>
      </c>
      <c r="E20" s="44">
        <v>0</v>
      </c>
      <c r="F20" s="44">
        <v>0</v>
      </c>
      <c r="G20" s="43">
        <f t="shared" si="1"/>
        <v>0</v>
      </c>
    </row>
    <row r="21" spans="1:7" ht="15" customHeight="1" x14ac:dyDescent="0.25">
      <c r="A21" s="46" t="s">
        <v>385</v>
      </c>
      <c r="B21" s="44">
        <v>0</v>
      </c>
      <c r="C21" s="44">
        <v>0</v>
      </c>
      <c r="D21" s="43">
        <f>B21+C21</f>
        <v>0</v>
      </c>
      <c r="E21" s="44">
        <v>0</v>
      </c>
      <c r="F21" s="44">
        <v>0</v>
      </c>
      <c r="G21" s="43">
        <f t="shared" si="1"/>
        <v>0</v>
      </c>
    </row>
    <row r="22" spans="1:7" ht="15" customHeight="1" x14ac:dyDescent="0.25">
      <c r="A22" s="45" t="s">
        <v>384</v>
      </c>
      <c r="B22" s="44">
        <v>0</v>
      </c>
      <c r="C22" s="44">
        <v>0</v>
      </c>
      <c r="D22" s="43">
        <v>0</v>
      </c>
      <c r="E22" s="44">
        <v>0</v>
      </c>
      <c r="F22" s="44">
        <v>0</v>
      </c>
      <c r="G22" s="43">
        <f t="shared" si="1"/>
        <v>0</v>
      </c>
    </row>
    <row r="23" spans="1:7" ht="24" x14ac:dyDescent="0.25">
      <c r="A23" s="45" t="s">
        <v>383</v>
      </c>
      <c r="B23" s="43">
        <f>B24+B25</f>
        <v>0</v>
      </c>
      <c r="C23" s="43">
        <f>C24+C25</f>
        <v>0</v>
      </c>
      <c r="D23" s="43">
        <f>B23+C23</f>
        <v>0</v>
      </c>
      <c r="E23" s="43">
        <f>E24+E25</f>
        <v>0</v>
      </c>
      <c r="F23" s="43">
        <f>F24+F25</f>
        <v>0</v>
      </c>
      <c r="G23" s="43">
        <f t="shared" si="1"/>
        <v>0</v>
      </c>
    </row>
    <row r="24" spans="1:7" ht="15" customHeight="1" x14ac:dyDescent="0.25">
      <c r="A24" s="46" t="s">
        <v>382</v>
      </c>
      <c r="B24" s="44">
        <v>0</v>
      </c>
      <c r="C24" s="44">
        <v>0</v>
      </c>
      <c r="D24" s="43">
        <f>B24+C24</f>
        <v>0</v>
      </c>
      <c r="E24" s="44">
        <v>0</v>
      </c>
      <c r="F24" s="44">
        <v>0</v>
      </c>
      <c r="G24" s="43">
        <f t="shared" si="1"/>
        <v>0</v>
      </c>
    </row>
    <row r="25" spans="1:7" ht="15" customHeight="1" x14ac:dyDescent="0.25">
      <c r="A25" s="46" t="s">
        <v>381</v>
      </c>
      <c r="B25" s="44">
        <v>0</v>
      </c>
      <c r="C25" s="44">
        <v>0</v>
      </c>
      <c r="D25" s="43">
        <f>B25+C25</f>
        <v>0</v>
      </c>
      <c r="E25" s="44">
        <v>0</v>
      </c>
      <c r="F25" s="44">
        <v>0</v>
      </c>
      <c r="G25" s="43">
        <f t="shared" si="1"/>
        <v>0</v>
      </c>
    </row>
    <row r="26" spans="1:7" ht="15" customHeight="1" x14ac:dyDescent="0.25">
      <c r="A26" s="45" t="s">
        <v>380</v>
      </c>
      <c r="B26" s="44">
        <v>0</v>
      </c>
      <c r="C26" s="44">
        <v>0</v>
      </c>
      <c r="D26" s="43">
        <f>B26+C26</f>
        <v>0</v>
      </c>
      <c r="E26" s="44">
        <v>0</v>
      </c>
      <c r="F26" s="44">
        <v>0</v>
      </c>
      <c r="G26" s="43">
        <f t="shared" si="1"/>
        <v>0</v>
      </c>
    </row>
    <row r="27" spans="1:7" ht="15" customHeight="1" x14ac:dyDescent="0.25">
      <c r="A27" s="42" t="s">
        <v>379</v>
      </c>
      <c r="B27" s="41">
        <f t="shared" ref="B27:G27" si="2">B4+B16</f>
        <v>544852204</v>
      </c>
      <c r="C27" s="41">
        <f t="shared" si="2"/>
        <v>4.0745362639427185E-10</v>
      </c>
      <c r="D27" s="41">
        <f t="shared" si="2"/>
        <v>544852204.00000024</v>
      </c>
      <c r="E27" s="41">
        <f t="shared" si="2"/>
        <v>136983837.45999998</v>
      </c>
      <c r="F27" s="41">
        <f t="shared" si="2"/>
        <v>116196215.00999999</v>
      </c>
      <c r="G27" s="41">
        <f t="shared" si="2"/>
        <v>407868366.54000026</v>
      </c>
    </row>
    <row r="28" spans="1:7" ht="15" customHeight="1" x14ac:dyDescent="0.25">
      <c r="A28" s="40"/>
      <c r="B28" s="39"/>
      <c r="C28" s="39"/>
      <c r="D28" s="39"/>
      <c r="E28" s="39"/>
      <c r="F28" s="39"/>
      <c r="G28" s="39"/>
    </row>
    <row r="29" spans="1:7" ht="31.5" customHeight="1" x14ac:dyDescent="0.25">
      <c r="A29" s="244" t="s">
        <v>378</v>
      </c>
      <c r="B29" s="245"/>
      <c r="C29" s="245"/>
      <c r="D29" s="245"/>
      <c r="E29" s="245"/>
      <c r="F29" s="245"/>
      <c r="G29" s="245"/>
    </row>
    <row r="30" spans="1:7" x14ac:dyDescent="0.2">
      <c r="A30" s="38"/>
      <c r="B30" s="38"/>
      <c r="C30" s="38"/>
      <c r="D30" s="38"/>
      <c r="E30" s="38"/>
      <c r="F30" s="38"/>
      <c r="G30" s="38"/>
    </row>
    <row r="31" spans="1:7" x14ac:dyDescent="0.2">
      <c r="A31" s="38"/>
      <c r="B31" s="38"/>
      <c r="C31" s="38"/>
      <c r="D31" s="38"/>
      <c r="E31" s="38"/>
      <c r="F31" s="38"/>
      <c r="G31" s="38"/>
    </row>
    <row r="32" spans="1:7" x14ac:dyDescent="0.2">
      <c r="A32" s="37"/>
      <c r="B32" s="37"/>
      <c r="C32" s="37"/>
      <c r="D32" s="37"/>
      <c r="E32" s="37"/>
      <c r="F32" s="37"/>
      <c r="G32" s="37"/>
    </row>
    <row r="33" spans="1:7" x14ac:dyDescent="0.2">
      <c r="A33" s="37"/>
      <c r="B33" s="37"/>
      <c r="C33" s="37"/>
      <c r="D33" s="37"/>
      <c r="E33" s="37"/>
      <c r="F33" s="37"/>
      <c r="G33" s="37"/>
    </row>
    <row r="34" spans="1:7" x14ac:dyDescent="0.2">
      <c r="A34" s="37"/>
      <c r="B34" s="37"/>
      <c r="C34" s="37"/>
      <c r="D34" s="37"/>
      <c r="E34" s="37"/>
      <c r="F34" s="37"/>
      <c r="G34" s="37"/>
    </row>
    <row r="35" spans="1:7" x14ac:dyDescent="0.2">
      <c r="A35" s="37"/>
      <c r="B35" s="37"/>
      <c r="C35" s="37"/>
      <c r="D35" s="37"/>
      <c r="E35" s="37"/>
      <c r="F35" s="37"/>
      <c r="G35" s="37"/>
    </row>
    <row r="36" spans="1:7" x14ac:dyDescent="0.2">
      <c r="A36" s="37"/>
      <c r="B36" s="37"/>
      <c r="C36" s="37"/>
      <c r="D36" s="37"/>
      <c r="E36" s="37"/>
      <c r="F36" s="37"/>
      <c r="G36" s="37"/>
    </row>
    <row r="37" spans="1:7" x14ac:dyDescent="0.2">
      <c r="A37" s="37"/>
      <c r="B37" s="37"/>
      <c r="C37" s="37"/>
      <c r="D37" s="37"/>
      <c r="E37" s="37"/>
      <c r="F37" s="37"/>
      <c r="G37" s="37"/>
    </row>
    <row r="38" spans="1:7" x14ac:dyDescent="0.25">
      <c r="A38" s="36"/>
      <c r="B38" s="36"/>
      <c r="C38" s="36"/>
      <c r="D38" s="36"/>
      <c r="E38" s="36"/>
      <c r="F38" s="36"/>
      <c r="G38" s="36"/>
    </row>
    <row r="39" spans="1:7" x14ac:dyDescent="0.25">
      <c r="A39" s="36"/>
      <c r="B39" s="36"/>
      <c r="C39" s="36"/>
      <c r="D39" s="36"/>
      <c r="E39" s="36"/>
      <c r="F39" s="36"/>
      <c r="G39" s="36"/>
    </row>
    <row r="40" spans="1:7" x14ac:dyDescent="0.25">
      <c r="A40" s="36"/>
      <c r="B40" s="36"/>
      <c r="C40" s="36"/>
      <c r="D40" s="36"/>
      <c r="E40" s="36"/>
      <c r="F40" s="36"/>
      <c r="G40" s="36"/>
    </row>
  </sheetData>
  <mergeCells count="5">
    <mergeCell ref="A2:A3"/>
    <mergeCell ref="B2:F2"/>
    <mergeCell ref="G2:G3"/>
    <mergeCell ref="A29:G29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B5:G6" unlockedFormula="1"/>
    <ignoredError sqref="B7:C7 E7:G7" formulaRange="1" unlockedFormula="1"/>
    <ignoredError sqref="D11" formula="1"/>
    <ignoredError sqref="B24:G25 B19:C23 E19:G23" formulaRange="1"/>
    <ignoredError sqref="D19:D23" formula="1" formulaRange="1"/>
    <ignoredError sqref="D7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F1_ESFD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Informe Estudio Act(Anual)</vt:lpstr>
      <vt:lpstr>'F1_ESFD'!Área_de_impresión</vt:lpstr>
      <vt:lpstr>'F2_IADPOP'!Área_de_impresión</vt:lpstr>
      <vt:lpstr>'F3_IAODF'!Área_de_impresión</vt:lpstr>
      <vt:lpstr>'F5_EAID'!Área_de_impresión</vt:lpstr>
      <vt:lpstr>'F6a_EAEPED_COG'!Área_de_impresión</vt:lpstr>
      <vt:lpstr>'F6d_EAEPED_CSP'!Área_de_impresión</vt:lpstr>
      <vt:lpstr>'Informe Estudio Act(Anual)'!Área_de_impresión</vt:lpstr>
      <vt:lpstr>'F1_ESFD'!Títulos_a_imprimir</vt:lpstr>
      <vt:lpstr>'F6a_EAEPED_COG'!Títulos_a_imprimir</vt:lpstr>
      <vt:lpstr>'Informe Estudio Act(Anual)'!Títulos_a_imprimir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Mireles Aguilar</dc:creator>
  <cp:lastModifiedBy>Jose Antonio Mireles Aguilar</cp:lastModifiedBy>
  <cp:lastPrinted>2021-04-29T15:25:30Z</cp:lastPrinted>
  <dcterms:created xsi:type="dcterms:W3CDTF">2021-04-16T19:44:00Z</dcterms:created>
  <dcterms:modified xsi:type="dcterms:W3CDTF">2021-04-29T15:26:21Z</dcterms:modified>
</cp:coreProperties>
</file>