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ESTADOS FINANCIEROS 2021\"/>
    </mc:Choice>
  </mc:AlternateContent>
  <bookViews>
    <workbookView xWindow="0" yWindow="0" windowWidth="20490" windowHeight="7935" tabRatio="817" activeTab="8"/>
  </bookViews>
  <sheets>
    <sheet name="F1_ESF" sheetId="2" r:id="rId1"/>
    <sheet name="F2_IADPOP" sheetId="22" r:id="rId2"/>
    <sheet name="F3_IAODF" sheetId="4" r:id="rId3"/>
    <sheet name="F4_BP" sheetId="21" r:id="rId4"/>
    <sheet name="F5_EAID" sheetId="16" r:id="rId5"/>
    <sheet name="F6a_COG" sheetId="17" r:id="rId6"/>
    <sheet name="F6b_CA" sheetId="18" r:id="rId7"/>
    <sheet name="F6c_CF" sheetId="19" r:id="rId8"/>
    <sheet name="F6d_SPC" sheetId="20" r:id="rId9"/>
    <sheet name="F8_IEA" sheetId="11" r:id="rId10"/>
  </sheets>
  <externalReferences>
    <externalReference r:id="rId11"/>
    <externalReference r:id="rId12"/>
    <externalReference r:id="rId13"/>
  </externalReferences>
  <definedNames>
    <definedName name="_xlnm.Print_Area" localSheetId="0">F1_ESF!$C$1:$I$88</definedName>
    <definedName name="_xlnm.Print_Area" localSheetId="1">F2_IADPOP!$B$1:$I$49</definedName>
    <definedName name="_xlnm.Print_Area" localSheetId="2">F3_IAODF!$B$2:$L$30</definedName>
    <definedName name="_xlnm.Print_Area" localSheetId="3">F4_BP!$B$2:$E$86</definedName>
    <definedName name="_xlnm.Print_Area" localSheetId="4">F5_EAID!$A$1:$K$80</definedName>
    <definedName name="_xlnm.Print_Area" localSheetId="5">F6a_COG!$A$1:$H$161</definedName>
    <definedName name="_xlnm.Print_Area" localSheetId="6">F6b_CA!$B$2:$H$19</definedName>
    <definedName name="_xlnm.Print_Area" localSheetId="7">F6c_CF!$A$1:$G$87</definedName>
    <definedName name="_xlnm.Print_Area" localSheetId="8">F6d_SPC!$A$1:$G$33</definedName>
    <definedName name="_xlnm.Print_Area" localSheetId="9">F8_IEA!$C$1:$H$75</definedName>
    <definedName name="_xlnm.Print_Titles" localSheetId="3">F4_BP!$2:$5</definedName>
    <definedName name="_xlnm.Print_Titles" localSheetId="9">F8_IEA!$1:$3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2" l="1"/>
  <c r="C9" i="22"/>
  <c r="D9" i="22"/>
  <c r="D8" i="22" s="1"/>
  <c r="D19" i="22" s="1"/>
  <c r="E9" i="22"/>
  <c r="H9" i="22"/>
  <c r="I9" i="22"/>
  <c r="I8" i="22" s="1"/>
  <c r="I19" i="22" s="1"/>
  <c r="G10" i="22"/>
  <c r="G9" i="22" s="1"/>
  <c r="G11" i="22"/>
  <c r="G12" i="22"/>
  <c r="D13" i="22"/>
  <c r="E13" i="22"/>
  <c r="F13" i="22"/>
  <c r="F8" i="22" s="1"/>
  <c r="F19" i="22" s="1"/>
  <c r="H13" i="22"/>
  <c r="I13" i="22"/>
  <c r="G14" i="22"/>
  <c r="G13" i="22" s="1"/>
  <c r="G15" i="22"/>
  <c r="G16" i="22"/>
  <c r="C19" i="22"/>
  <c r="E19" i="22"/>
  <c r="H19" i="22"/>
  <c r="C21" i="22"/>
  <c r="D21" i="22"/>
  <c r="E21" i="22"/>
  <c r="F21" i="22"/>
  <c r="H21" i="22"/>
  <c r="I21" i="22"/>
  <c r="G22" i="22"/>
  <c r="G23" i="22"/>
  <c r="G21" i="22" s="1"/>
  <c r="G24" i="22"/>
  <c r="C26" i="22"/>
  <c r="D26" i="22"/>
  <c r="E26" i="22"/>
  <c r="F26" i="22"/>
  <c r="H26" i="22"/>
  <c r="I26" i="22"/>
  <c r="G27" i="22"/>
  <c r="G28" i="22"/>
  <c r="G26" i="22" s="1"/>
  <c r="G29" i="22"/>
  <c r="C36" i="22"/>
  <c r="D36" i="22"/>
  <c r="E36" i="22"/>
  <c r="F36" i="22"/>
  <c r="G36" i="22"/>
  <c r="G8" i="22" l="1"/>
  <c r="G19" i="22" s="1"/>
  <c r="C9" i="21" l="1"/>
  <c r="D9" i="21"/>
  <c r="E9" i="21"/>
  <c r="C14" i="21"/>
  <c r="C22" i="21" s="1"/>
  <c r="C24" i="21" s="1"/>
  <c r="C26" i="21" s="1"/>
  <c r="C35" i="21" s="1"/>
  <c r="D14" i="21"/>
  <c r="E14" i="21"/>
  <c r="D18" i="21"/>
  <c r="E18" i="21"/>
  <c r="E22" i="21" s="1"/>
  <c r="E24" i="21" s="1"/>
  <c r="E26" i="21" s="1"/>
  <c r="E35" i="21" s="1"/>
  <c r="D22" i="21"/>
  <c r="D24" i="21" s="1"/>
  <c r="D26" i="21"/>
  <c r="D35" i="21" s="1"/>
  <c r="C31" i="21"/>
  <c r="D31" i="21"/>
  <c r="E31" i="21"/>
  <c r="C41" i="21"/>
  <c r="C48" i="21" s="1"/>
  <c r="D41" i="21"/>
  <c r="E41" i="21"/>
  <c r="C44" i="21"/>
  <c r="D44" i="21"/>
  <c r="D48" i="21" s="1"/>
  <c r="E44" i="21"/>
  <c r="E48" i="21"/>
  <c r="C54" i="21"/>
  <c r="D54" i="21"/>
  <c r="E54" i="21"/>
  <c r="C56" i="21"/>
  <c r="C64" i="21" s="1"/>
  <c r="C66" i="21" s="1"/>
  <c r="D56" i="21"/>
  <c r="E56" i="21"/>
  <c r="C57" i="21"/>
  <c r="D57" i="21"/>
  <c r="E57" i="21"/>
  <c r="C58" i="21"/>
  <c r="D58" i="21"/>
  <c r="E58" i="21"/>
  <c r="C60" i="21"/>
  <c r="D60" i="21"/>
  <c r="D64" i="21" s="1"/>
  <c r="D66" i="21" s="1"/>
  <c r="E60" i="21"/>
  <c r="D62" i="21"/>
  <c r="E62" i="21"/>
  <c r="E64" i="21"/>
  <c r="E66" i="21" s="1"/>
  <c r="C72" i="21"/>
  <c r="D72" i="21"/>
  <c r="E72" i="21"/>
  <c r="D74" i="21"/>
  <c r="D82" i="21" s="1"/>
  <c r="D84" i="21" s="1"/>
  <c r="C75" i="21"/>
  <c r="C74" i="21" s="1"/>
  <c r="D75" i="21"/>
  <c r="E75" i="21"/>
  <c r="E74" i="21" s="1"/>
  <c r="C76" i="21"/>
  <c r="D76" i="21"/>
  <c r="E76" i="21"/>
  <c r="C78" i="21"/>
  <c r="D78" i="21"/>
  <c r="E78" i="21"/>
  <c r="D80" i="21"/>
  <c r="E80" i="21"/>
  <c r="C8" i="20"/>
  <c r="C31" i="20" s="1"/>
  <c r="D9" i="20"/>
  <c r="G9" i="20"/>
  <c r="D10" i="20"/>
  <c r="G10" i="20"/>
  <c r="B11" i="20"/>
  <c r="B8" i="20" s="1"/>
  <c r="C11" i="20"/>
  <c r="D11" i="20" s="1"/>
  <c r="E11" i="20"/>
  <c r="E8" i="20" s="1"/>
  <c r="E31" i="20" s="1"/>
  <c r="F11" i="20"/>
  <c r="F8" i="20" s="1"/>
  <c r="D12" i="20"/>
  <c r="G12" i="20"/>
  <c r="D13" i="20"/>
  <c r="G13" i="20"/>
  <c r="D14" i="20"/>
  <c r="G14" i="20"/>
  <c r="B15" i="20"/>
  <c r="C15" i="20"/>
  <c r="D15" i="20" s="1"/>
  <c r="E15" i="20"/>
  <c r="F15" i="20"/>
  <c r="D16" i="20"/>
  <c r="G16" i="20"/>
  <c r="D17" i="20"/>
  <c r="G17" i="20"/>
  <c r="D18" i="20"/>
  <c r="G18" i="20"/>
  <c r="E20" i="20"/>
  <c r="D21" i="20"/>
  <c r="G21" i="20"/>
  <c r="D22" i="20"/>
  <c r="G22" i="20"/>
  <c r="B23" i="20"/>
  <c r="B20" i="20" s="1"/>
  <c r="C23" i="20"/>
  <c r="C20" i="20" s="1"/>
  <c r="E23" i="20"/>
  <c r="F23" i="20"/>
  <c r="F20" i="20" s="1"/>
  <c r="D24" i="20"/>
  <c r="G24" i="20"/>
  <c r="D25" i="20"/>
  <c r="G25" i="20"/>
  <c r="D26" i="20"/>
  <c r="G26" i="20"/>
  <c r="B27" i="20"/>
  <c r="C27" i="20"/>
  <c r="E27" i="20"/>
  <c r="F27" i="20"/>
  <c r="D28" i="20"/>
  <c r="G28" i="20"/>
  <c r="D29" i="20"/>
  <c r="G29" i="20"/>
  <c r="D30" i="20"/>
  <c r="G30" i="20"/>
  <c r="B12" i="19"/>
  <c r="B11" i="19" s="1"/>
  <c r="B85" i="19" s="1"/>
  <c r="C12" i="19"/>
  <c r="C11" i="19" s="1"/>
  <c r="E12" i="19"/>
  <c r="F12" i="19"/>
  <c r="F11" i="19" s="1"/>
  <c r="F85" i="19" s="1"/>
  <c r="G12" i="19"/>
  <c r="D13" i="19"/>
  <c r="D12" i="19" s="1"/>
  <c r="G13" i="19"/>
  <c r="D14" i="19"/>
  <c r="G14" i="19"/>
  <c r="D15" i="19"/>
  <c r="G15" i="19"/>
  <c r="D16" i="19"/>
  <c r="G16" i="19"/>
  <c r="D17" i="19"/>
  <c r="G17" i="19"/>
  <c r="D18" i="19"/>
  <c r="G18" i="19"/>
  <c r="D19" i="19"/>
  <c r="G19" i="19"/>
  <c r="D20" i="19"/>
  <c r="G20" i="19"/>
  <c r="B22" i="19"/>
  <c r="C22" i="19"/>
  <c r="E22" i="19"/>
  <c r="E11" i="19" s="1"/>
  <c r="E85" i="19" s="1"/>
  <c r="F22" i="19"/>
  <c r="D23" i="19"/>
  <c r="D22" i="19" s="1"/>
  <c r="G23" i="19"/>
  <c r="D24" i="19"/>
  <c r="G24" i="19"/>
  <c r="D25" i="19"/>
  <c r="G25" i="19"/>
  <c r="D26" i="19"/>
  <c r="G26" i="19"/>
  <c r="D27" i="19"/>
  <c r="G27" i="19"/>
  <c r="D28" i="19"/>
  <c r="G28" i="19"/>
  <c r="D29" i="19"/>
  <c r="G29" i="19"/>
  <c r="B31" i="19"/>
  <c r="C31" i="19"/>
  <c r="E31" i="19"/>
  <c r="F31" i="19"/>
  <c r="D32" i="19"/>
  <c r="D31" i="19" s="1"/>
  <c r="G31" i="19" s="1"/>
  <c r="G32" i="19"/>
  <c r="D33" i="19"/>
  <c r="G33" i="19"/>
  <c r="D34" i="19"/>
  <c r="G34" i="19"/>
  <c r="D35" i="19"/>
  <c r="G35" i="19"/>
  <c r="D36" i="19"/>
  <c r="G36" i="19"/>
  <c r="D37" i="19"/>
  <c r="G37" i="19"/>
  <c r="D38" i="19"/>
  <c r="G38" i="19"/>
  <c r="D39" i="19"/>
  <c r="G39" i="19"/>
  <c r="D40" i="19"/>
  <c r="G40" i="19"/>
  <c r="B42" i="19"/>
  <c r="C42" i="19"/>
  <c r="E42" i="19"/>
  <c r="F42" i="19"/>
  <c r="D43" i="19"/>
  <c r="D42" i="19" s="1"/>
  <c r="G43" i="19"/>
  <c r="D44" i="19"/>
  <c r="G44" i="19"/>
  <c r="D45" i="19"/>
  <c r="G45" i="19"/>
  <c r="D46" i="19"/>
  <c r="G46" i="19"/>
  <c r="B49" i="19"/>
  <c r="B48" i="19" s="1"/>
  <c r="C49" i="19"/>
  <c r="E49" i="19"/>
  <c r="E48" i="19" s="1"/>
  <c r="F49" i="19"/>
  <c r="F48" i="19" s="1"/>
  <c r="D50" i="19"/>
  <c r="D49" i="19" s="1"/>
  <c r="G50" i="19"/>
  <c r="D51" i="19"/>
  <c r="G51" i="19"/>
  <c r="D52" i="19"/>
  <c r="G52" i="19"/>
  <c r="D53" i="19"/>
  <c r="G53" i="19"/>
  <c r="D54" i="19"/>
  <c r="G54" i="19"/>
  <c r="D55" i="19"/>
  <c r="G55" i="19"/>
  <c r="D56" i="19"/>
  <c r="G56" i="19"/>
  <c r="D57" i="19"/>
  <c r="G57" i="19"/>
  <c r="B59" i="19"/>
  <c r="C59" i="19"/>
  <c r="C48" i="19" s="1"/>
  <c r="E59" i="19"/>
  <c r="F59" i="19"/>
  <c r="D60" i="19"/>
  <c r="D59" i="19" s="1"/>
  <c r="G59" i="19" s="1"/>
  <c r="G60" i="19"/>
  <c r="D61" i="19"/>
  <c r="G61" i="19"/>
  <c r="D62" i="19"/>
  <c r="G62" i="19"/>
  <c r="D63" i="19"/>
  <c r="G63" i="19"/>
  <c r="D64" i="19"/>
  <c r="G64" i="19"/>
  <c r="D65" i="19"/>
  <c r="G65" i="19"/>
  <c r="D66" i="19"/>
  <c r="G66" i="19"/>
  <c r="B68" i="19"/>
  <c r="C68" i="19"/>
  <c r="E68" i="19"/>
  <c r="F68" i="19"/>
  <c r="D69" i="19"/>
  <c r="D68" i="19" s="1"/>
  <c r="G68" i="19" s="1"/>
  <c r="G69" i="19"/>
  <c r="D70" i="19"/>
  <c r="G70" i="19"/>
  <c r="D71" i="19"/>
  <c r="G71" i="19"/>
  <c r="D72" i="19"/>
  <c r="G72" i="19"/>
  <c r="D73" i="19"/>
  <c r="G73" i="19"/>
  <c r="D74" i="19"/>
  <c r="G74" i="19"/>
  <c r="D75" i="19"/>
  <c r="G75" i="19"/>
  <c r="D76" i="19"/>
  <c r="G76" i="19"/>
  <c r="D77" i="19"/>
  <c r="G77" i="19"/>
  <c r="B79" i="19"/>
  <c r="C79" i="19"/>
  <c r="E79" i="19"/>
  <c r="F79" i="19"/>
  <c r="D80" i="19"/>
  <c r="D79" i="19" s="1"/>
  <c r="G79" i="19" s="1"/>
  <c r="G80" i="19"/>
  <c r="D81" i="19"/>
  <c r="G81" i="19"/>
  <c r="D82" i="19"/>
  <c r="G82" i="19"/>
  <c r="D83" i="19"/>
  <c r="G83" i="19"/>
  <c r="C9" i="18"/>
  <c r="D9" i="18"/>
  <c r="D17" i="18" s="1"/>
  <c r="F9" i="18"/>
  <c r="G9" i="18"/>
  <c r="E10" i="18"/>
  <c r="E9" i="18" s="1"/>
  <c r="H10" i="18"/>
  <c r="E11" i="18"/>
  <c r="H11" i="18"/>
  <c r="H9" i="18" s="1"/>
  <c r="H17" i="18" s="1"/>
  <c r="C13" i="18"/>
  <c r="D13" i="18"/>
  <c r="F13" i="18"/>
  <c r="F17" i="18" s="1"/>
  <c r="G13" i="18"/>
  <c r="E14" i="18"/>
  <c r="E13" i="18" s="1"/>
  <c r="H14" i="18"/>
  <c r="H13" i="18" s="1"/>
  <c r="E15" i="18"/>
  <c r="H15" i="18"/>
  <c r="H16" i="18"/>
  <c r="C17" i="18"/>
  <c r="G17" i="18"/>
  <c r="C10" i="17"/>
  <c r="D10" i="17"/>
  <c r="D9" i="17" s="1"/>
  <c r="F10" i="17"/>
  <c r="F9" i="17" s="1"/>
  <c r="G10" i="17"/>
  <c r="E11" i="17"/>
  <c r="H11" i="17" s="1"/>
  <c r="E12" i="17"/>
  <c r="H12" i="17" s="1"/>
  <c r="E13" i="17"/>
  <c r="H13" i="17" s="1"/>
  <c r="E14" i="17"/>
  <c r="H14" i="17" s="1"/>
  <c r="E15" i="17"/>
  <c r="H15" i="17" s="1"/>
  <c r="E16" i="17"/>
  <c r="H16" i="17" s="1"/>
  <c r="E17" i="17"/>
  <c r="H17" i="17" s="1"/>
  <c r="C18" i="17"/>
  <c r="D18" i="17"/>
  <c r="F18" i="17"/>
  <c r="G18" i="17"/>
  <c r="E19" i="17"/>
  <c r="E20" i="17"/>
  <c r="H20" i="17" s="1"/>
  <c r="E21" i="17"/>
  <c r="H21" i="17" s="1"/>
  <c r="E22" i="17"/>
  <c r="H22" i="17" s="1"/>
  <c r="E23" i="17"/>
  <c r="H23" i="17" s="1"/>
  <c r="E24" i="17"/>
  <c r="H24" i="17" s="1"/>
  <c r="E25" i="17"/>
  <c r="H25" i="17" s="1"/>
  <c r="E26" i="17"/>
  <c r="H26" i="17" s="1"/>
  <c r="E27" i="17"/>
  <c r="H27" i="17" s="1"/>
  <c r="C28" i="17"/>
  <c r="D28" i="17"/>
  <c r="F28" i="17"/>
  <c r="G28" i="17"/>
  <c r="E29" i="17"/>
  <c r="E28" i="17" s="1"/>
  <c r="E30" i="17"/>
  <c r="H30" i="17" s="1"/>
  <c r="E31" i="17"/>
  <c r="H31" i="17" s="1"/>
  <c r="E32" i="17"/>
  <c r="H32" i="17" s="1"/>
  <c r="E33" i="17"/>
  <c r="H33" i="17" s="1"/>
  <c r="E34" i="17"/>
  <c r="H34" i="17" s="1"/>
  <c r="E35" i="17"/>
  <c r="H35" i="17" s="1"/>
  <c r="E36" i="17"/>
  <c r="H36" i="17" s="1"/>
  <c r="E37" i="17"/>
  <c r="H37" i="17" s="1"/>
  <c r="C38" i="17"/>
  <c r="D38" i="17"/>
  <c r="F38" i="17"/>
  <c r="G38" i="17"/>
  <c r="E39" i="17"/>
  <c r="E40" i="17"/>
  <c r="H40" i="17" s="1"/>
  <c r="E41" i="17"/>
  <c r="H41" i="17" s="1"/>
  <c r="E42" i="17"/>
  <c r="H42" i="17" s="1"/>
  <c r="E43" i="17"/>
  <c r="H43" i="17" s="1"/>
  <c r="E44" i="17"/>
  <c r="H44" i="17" s="1"/>
  <c r="E45" i="17"/>
  <c r="H45" i="17" s="1"/>
  <c r="E46" i="17"/>
  <c r="H46" i="17" s="1"/>
  <c r="E47" i="17"/>
  <c r="H47" i="17" s="1"/>
  <c r="C48" i="17"/>
  <c r="D48" i="17"/>
  <c r="F48" i="17"/>
  <c r="G48" i="17"/>
  <c r="E49" i="17"/>
  <c r="E50" i="17"/>
  <c r="H50" i="17" s="1"/>
  <c r="E51" i="17"/>
  <c r="H51" i="17" s="1"/>
  <c r="E52" i="17"/>
  <c r="H52" i="17" s="1"/>
  <c r="E53" i="17"/>
  <c r="H53" i="17" s="1"/>
  <c r="E54" i="17"/>
  <c r="H54" i="17" s="1"/>
  <c r="E55" i="17"/>
  <c r="H55" i="17" s="1"/>
  <c r="E56" i="17"/>
  <c r="H56" i="17" s="1"/>
  <c r="E57" i="17"/>
  <c r="H57" i="17" s="1"/>
  <c r="C58" i="17"/>
  <c r="D58" i="17"/>
  <c r="F58" i="17"/>
  <c r="G58" i="17"/>
  <c r="E59" i="17"/>
  <c r="E60" i="17"/>
  <c r="H60" i="17" s="1"/>
  <c r="E61" i="17"/>
  <c r="H61" i="17" s="1"/>
  <c r="C62" i="17"/>
  <c r="D62" i="17"/>
  <c r="F62" i="17"/>
  <c r="G62" i="17"/>
  <c r="E63" i="17"/>
  <c r="E64" i="17"/>
  <c r="H64" i="17" s="1"/>
  <c r="E65" i="17"/>
  <c r="H65" i="17" s="1"/>
  <c r="E66" i="17"/>
  <c r="H66" i="17" s="1"/>
  <c r="E67" i="17"/>
  <c r="H67" i="17" s="1"/>
  <c r="E68" i="17"/>
  <c r="H68" i="17" s="1"/>
  <c r="E69" i="17"/>
  <c r="H69" i="17" s="1"/>
  <c r="E70" i="17"/>
  <c r="H70" i="17" s="1"/>
  <c r="C71" i="17"/>
  <c r="D71" i="17"/>
  <c r="E71" i="17"/>
  <c r="H71" i="17" s="1"/>
  <c r="F71" i="17"/>
  <c r="G71" i="17"/>
  <c r="E72" i="17"/>
  <c r="H72" i="17" s="1"/>
  <c r="E73" i="17"/>
  <c r="H73" i="17" s="1"/>
  <c r="E74" i="17"/>
  <c r="H74" i="17" s="1"/>
  <c r="C75" i="17"/>
  <c r="D75" i="17"/>
  <c r="E75" i="17"/>
  <c r="H75" i="17" s="1"/>
  <c r="F75" i="17"/>
  <c r="G75" i="17"/>
  <c r="E76" i="17"/>
  <c r="H76" i="17" s="1"/>
  <c r="E77" i="17"/>
  <c r="H77" i="17" s="1"/>
  <c r="E78" i="17"/>
  <c r="H78" i="17" s="1"/>
  <c r="E79" i="17"/>
  <c r="H79" i="17" s="1"/>
  <c r="E80" i="17"/>
  <c r="H80" i="17" s="1"/>
  <c r="E81" i="17"/>
  <c r="H81" i="17" s="1"/>
  <c r="E82" i="17"/>
  <c r="H82" i="17" s="1"/>
  <c r="C85" i="17"/>
  <c r="D85" i="17"/>
  <c r="D84" i="17" s="1"/>
  <c r="D159" i="17" s="1"/>
  <c r="F85" i="17"/>
  <c r="G85" i="17"/>
  <c r="E86" i="17"/>
  <c r="E87" i="17"/>
  <c r="H87" i="17" s="1"/>
  <c r="E88" i="17"/>
  <c r="H88" i="17" s="1"/>
  <c r="E89" i="17"/>
  <c r="H89" i="17" s="1"/>
  <c r="E90" i="17"/>
  <c r="H90" i="17" s="1"/>
  <c r="E91" i="17"/>
  <c r="H91" i="17" s="1"/>
  <c r="E92" i="17"/>
  <c r="H92" i="17" s="1"/>
  <c r="C93" i="17"/>
  <c r="D93" i="17"/>
  <c r="F93" i="17"/>
  <c r="G93" i="17"/>
  <c r="E94" i="17"/>
  <c r="E95" i="17"/>
  <c r="H95" i="17" s="1"/>
  <c r="E96" i="17"/>
  <c r="H96" i="17" s="1"/>
  <c r="E97" i="17"/>
  <c r="H97" i="17" s="1"/>
  <c r="E98" i="17"/>
  <c r="H98" i="17" s="1"/>
  <c r="E99" i="17"/>
  <c r="H99" i="17" s="1"/>
  <c r="E100" i="17"/>
  <c r="H100" i="17" s="1"/>
  <c r="E101" i="17"/>
  <c r="H101" i="17" s="1"/>
  <c r="E102" i="17"/>
  <c r="H102" i="17" s="1"/>
  <c r="C103" i="17"/>
  <c r="D103" i="17"/>
  <c r="F103" i="17"/>
  <c r="G103" i="17"/>
  <c r="E104" i="17"/>
  <c r="H104" i="17" s="1"/>
  <c r="E105" i="17"/>
  <c r="H105" i="17"/>
  <c r="E106" i="17"/>
  <c r="H106" i="17" s="1"/>
  <c r="E107" i="17"/>
  <c r="H107" i="17" s="1"/>
  <c r="E108" i="17"/>
  <c r="H108" i="17" s="1"/>
  <c r="E109" i="17"/>
  <c r="H109" i="17" s="1"/>
  <c r="E110" i="17"/>
  <c r="H110" i="17" s="1"/>
  <c r="E111" i="17"/>
  <c r="H111" i="17"/>
  <c r="E112" i="17"/>
  <c r="H112" i="17" s="1"/>
  <c r="C113" i="17"/>
  <c r="D113" i="17"/>
  <c r="F113" i="17"/>
  <c r="G113" i="17"/>
  <c r="E114" i="17"/>
  <c r="H114" i="17" s="1"/>
  <c r="E115" i="17"/>
  <c r="H115" i="17" s="1"/>
  <c r="E116" i="17"/>
  <c r="H116" i="17" s="1"/>
  <c r="E117" i="17"/>
  <c r="H117" i="17" s="1"/>
  <c r="E118" i="17"/>
  <c r="H118" i="17" s="1"/>
  <c r="E119" i="17"/>
  <c r="H119" i="17"/>
  <c r="E120" i="17"/>
  <c r="H120" i="17" s="1"/>
  <c r="E121" i="17"/>
  <c r="H121" i="17"/>
  <c r="E122" i="17"/>
  <c r="H122" i="17" s="1"/>
  <c r="C123" i="17"/>
  <c r="D123" i="17"/>
  <c r="F123" i="17"/>
  <c r="G123" i="17"/>
  <c r="E124" i="17"/>
  <c r="H124" i="17" s="1"/>
  <c r="E125" i="17"/>
  <c r="H125" i="17" s="1"/>
  <c r="E126" i="17"/>
  <c r="H126" i="17"/>
  <c r="E127" i="17"/>
  <c r="H127" i="17" s="1"/>
  <c r="E128" i="17"/>
  <c r="H128" i="17"/>
  <c r="E129" i="17"/>
  <c r="H129" i="17" s="1"/>
  <c r="E130" i="17"/>
  <c r="H130" i="17"/>
  <c r="E131" i="17"/>
  <c r="H131" i="17" s="1"/>
  <c r="E132" i="17"/>
  <c r="H132" i="17"/>
  <c r="C133" i="17"/>
  <c r="D133" i="17"/>
  <c r="F133" i="17"/>
  <c r="G133" i="17"/>
  <c r="E134" i="17"/>
  <c r="E133" i="17" s="1"/>
  <c r="H133" i="17" s="1"/>
  <c r="H134" i="17"/>
  <c r="E135" i="17"/>
  <c r="H135" i="17" s="1"/>
  <c r="E136" i="17"/>
  <c r="H136" i="17"/>
  <c r="C137" i="17"/>
  <c r="E137" i="17" s="1"/>
  <c r="H137" i="17" s="1"/>
  <c r="D137" i="17"/>
  <c r="F137" i="17"/>
  <c r="G137" i="17"/>
  <c r="E138" i="17"/>
  <c r="H138" i="17"/>
  <c r="E139" i="17"/>
  <c r="H139" i="17" s="1"/>
  <c r="E140" i="17"/>
  <c r="H140" i="17"/>
  <c r="E141" i="17"/>
  <c r="H141" i="17" s="1"/>
  <c r="E142" i="17"/>
  <c r="H142" i="17"/>
  <c r="E143" i="17"/>
  <c r="H143" i="17" s="1"/>
  <c r="E144" i="17"/>
  <c r="H144" i="17"/>
  <c r="E145" i="17"/>
  <c r="H145" i="17" s="1"/>
  <c r="C146" i="17"/>
  <c r="D146" i="17"/>
  <c r="F146" i="17"/>
  <c r="G146" i="17"/>
  <c r="E147" i="17"/>
  <c r="H147" i="17" s="1"/>
  <c r="E148" i="17"/>
  <c r="H148" i="17"/>
  <c r="E149" i="17"/>
  <c r="H149" i="17" s="1"/>
  <c r="C150" i="17"/>
  <c r="D150" i="17"/>
  <c r="F150" i="17"/>
  <c r="G150" i="17"/>
  <c r="E151" i="17"/>
  <c r="H151" i="17" s="1"/>
  <c r="E152" i="17"/>
  <c r="H152" i="17"/>
  <c r="E153" i="17"/>
  <c r="H153" i="17" s="1"/>
  <c r="E154" i="17"/>
  <c r="H154" i="17"/>
  <c r="E155" i="17"/>
  <c r="H155" i="17" s="1"/>
  <c r="E156" i="17"/>
  <c r="H156" i="17"/>
  <c r="E157" i="17"/>
  <c r="H157" i="17" s="1"/>
  <c r="E146" i="17" l="1"/>
  <c r="H146" i="17" s="1"/>
  <c r="E113" i="17"/>
  <c r="H113" i="17" s="1"/>
  <c r="C9" i="17"/>
  <c r="E10" i="17"/>
  <c r="C82" i="21"/>
  <c r="C84" i="21" s="1"/>
  <c r="C84" i="17"/>
  <c r="E58" i="17"/>
  <c r="H58" i="17" s="1"/>
  <c r="G9" i="17"/>
  <c r="E93" i="17"/>
  <c r="H93" i="17" s="1"/>
  <c r="G84" i="17"/>
  <c r="E62" i="17"/>
  <c r="H62" i="17" s="1"/>
  <c r="E48" i="17"/>
  <c r="D27" i="20"/>
  <c r="G27" i="20" s="1"/>
  <c r="B31" i="20"/>
  <c r="D8" i="20"/>
  <c r="E82" i="21"/>
  <c r="E84" i="21" s="1"/>
  <c r="E150" i="17"/>
  <c r="H150" i="17" s="1"/>
  <c r="H10" i="17"/>
  <c r="E17" i="18"/>
  <c r="E123" i="17"/>
  <c r="H123" i="17" s="1"/>
  <c r="E85" i="17"/>
  <c r="E18" i="17"/>
  <c r="D48" i="19"/>
  <c r="G48" i="19" s="1"/>
  <c r="G49" i="19"/>
  <c r="G11" i="20"/>
  <c r="E103" i="17"/>
  <c r="H103" i="17" s="1"/>
  <c r="F84" i="17"/>
  <c r="F159" i="17" s="1"/>
  <c r="E38" i="17"/>
  <c r="G42" i="19"/>
  <c r="G22" i="19"/>
  <c r="G11" i="19" s="1"/>
  <c r="G85" i="19" s="1"/>
  <c r="D11" i="19"/>
  <c r="D85" i="19" s="1"/>
  <c r="C85" i="19"/>
  <c r="G15" i="20"/>
  <c r="F31" i="20"/>
  <c r="H94" i="17"/>
  <c r="H86" i="17"/>
  <c r="H63" i="17"/>
  <c r="H59" i="17"/>
  <c r="H49" i="17"/>
  <c r="H48" i="17" s="1"/>
  <c r="H39" i="17"/>
  <c r="H38" i="17" s="1"/>
  <c r="H29" i="17"/>
  <c r="H28" i="17" s="1"/>
  <c r="H19" i="17"/>
  <c r="H18" i="17" s="1"/>
  <c r="D23" i="20"/>
  <c r="G23" i="20" s="1"/>
  <c r="H10" i="16"/>
  <c r="K10" i="16"/>
  <c r="H13" i="16"/>
  <c r="K13" i="16"/>
  <c r="H14" i="16"/>
  <c r="K14" i="16"/>
  <c r="H15" i="16"/>
  <c r="K15" i="16"/>
  <c r="F17" i="16"/>
  <c r="G17" i="16"/>
  <c r="I17" i="16"/>
  <c r="J17" i="16"/>
  <c r="J44" i="16" s="1"/>
  <c r="H19" i="16"/>
  <c r="K19" i="16"/>
  <c r="H20" i="16"/>
  <c r="K20" i="16"/>
  <c r="K17" i="16" s="1"/>
  <c r="H21" i="16"/>
  <c r="K21" i="16"/>
  <c r="K22" i="16"/>
  <c r="H23" i="16"/>
  <c r="K23" i="16"/>
  <c r="H24" i="16"/>
  <c r="K24" i="16"/>
  <c r="H26" i="16"/>
  <c r="K26" i="16"/>
  <c r="H27" i="16"/>
  <c r="K27" i="16"/>
  <c r="H28" i="16"/>
  <c r="K28" i="16"/>
  <c r="F31" i="16"/>
  <c r="F44" i="16" s="1"/>
  <c r="G31" i="16"/>
  <c r="I31" i="16"/>
  <c r="I44" i="16" s="1"/>
  <c r="J31" i="16"/>
  <c r="K32" i="16"/>
  <c r="H33" i="16"/>
  <c r="K33" i="16"/>
  <c r="H34" i="16"/>
  <c r="K34" i="16"/>
  <c r="H35" i="16"/>
  <c r="K35" i="16"/>
  <c r="H36" i="16"/>
  <c r="K36" i="16"/>
  <c r="H37" i="16"/>
  <c r="K37" i="16"/>
  <c r="H38" i="16"/>
  <c r="K38" i="16"/>
  <c r="F40" i="16"/>
  <c r="G40" i="16"/>
  <c r="I40" i="16"/>
  <c r="J40" i="16"/>
  <c r="H42" i="16"/>
  <c r="H40" i="16" s="1"/>
  <c r="K42" i="16"/>
  <c r="K40" i="16" s="1"/>
  <c r="F49" i="16"/>
  <c r="G49" i="16"/>
  <c r="I49" i="16"/>
  <c r="J49" i="16"/>
  <c r="H50" i="16"/>
  <c r="K50" i="16"/>
  <c r="H51" i="16"/>
  <c r="K51" i="16"/>
  <c r="H52" i="16"/>
  <c r="K52" i="16"/>
  <c r="H53" i="16"/>
  <c r="K53" i="16"/>
  <c r="H54" i="16"/>
  <c r="K54" i="16"/>
  <c r="H55" i="16"/>
  <c r="K55" i="16"/>
  <c r="H56" i="16"/>
  <c r="K56" i="16"/>
  <c r="H57" i="16"/>
  <c r="K57" i="16"/>
  <c r="F58" i="16"/>
  <c r="F69" i="16" s="1"/>
  <c r="G58" i="16"/>
  <c r="I58" i="16"/>
  <c r="I69" i="16" s="1"/>
  <c r="J58" i="16"/>
  <c r="K58" i="16" s="1"/>
  <c r="H59" i="16"/>
  <c r="K59" i="16"/>
  <c r="H60" i="16"/>
  <c r="K60" i="16"/>
  <c r="H61" i="16"/>
  <c r="K61" i="16"/>
  <c r="K62" i="16"/>
  <c r="H63" i="16"/>
  <c r="K63" i="16"/>
  <c r="H64" i="16"/>
  <c r="K64" i="16"/>
  <c r="H65" i="16"/>
  <c r="K65" i="16"/>
  <c r="H66" i="16"/>
  <c r="K66" i="16"/>
  <c r="H67" i="16"/>
  <c r="K67" i="16"/>
  <c r="G69" i="16"/>
  <c r="F71" i="16"/>
  <c r="G71" i="16"/>
  <c r="H71" i="16" s="1"/>
  <c r="I71" i="16"/>
  <c r="J71" i="16"/>
  <c r="K71" i="16"/>
  <c r="H72" i="16"/>
  <c r="K72" i="16"/>
  <c r="H77" i="16"/>
  <c r="K77" i="16"/>
  <c r="H78" i="16"/>
  <c r="K78" i="16"/>
  <c r="H79" i="16"/>
  <c r="K79" i="16"/>
  <c r="H9" i="17" l="1"/>
  <c r="H85" i="17"/>
  <c r="H84" i="17" s="1"/>
  <c r="E84" i="17"/>
  <c r="C159" i="17"/>
  <c r="D20" i="20"/>
  <c r="G20" i="20" s="1"/>
  <c r="E9" i="17"/>
  <c r="D31" i="20"/>
  <c r="G8" i="20"/>
  <c r="G31" i="20" s="1"/>
  <c r="G159" i="17"/>
  <c r="I74" i="16"/>
  <c r="H58" i="16"/>
  <c r="F74" i="16"/>
  <c r="H49" i="16"/>
  <c r="H31" i="16"/>
  <c r="K49" i="16"/>
  <c r="K69" i="16" s="1"/>
  <c r="K31" i="16"/>
  <c r="G44" i="16"/>
  <c r="G74" i="16" s="1"/>
  <c r="H17" i="16"/>
  <c r="H44" i="16" s="1"/>
  <c r="H74" i="16" s="1"/>
  <c r="H69" i="16"/>
  <c r="J74" i="16"/>
  <c r="K74" i="16" s="1"/>
  <c r="K44" i="16"/>
  <c r="J69" i="16"/>
  <c r="D25" i="2"/>
  <c r="K22" i="4"/>
  <c r="L22" i="4"/>
  <c r="E159" i="17" l="1"/>
  <c r="H159" i="17"/>
  <c r="K18" i="4"/>
  <c r="L18" i="4" s="1"/>
  <c r="K17" i="4"/>
  <c r="G15" i="4"/>
  <c r="F17" i="4"/>
  <c r="F15" i="4" s="1"/>
  <c r="L17" i="4" l="1"/>
  <c r="H16" i="4"/>
  <c r="H38" i="2" l="1"/>
  <c r="I68" i="2"/>
  <c r="I79" i="2" s="1"/>
  <c r="I81" i="2" s="1"/>
  <c r="I63" i="2"/>
  <c r="I15" i="4" l="1"/>
  <c r="K24" i="4" l="1"/>
  <c r="L24" i="4" s="1"/>
  <c r="K23" i="4"/>
  <c r="L23" i="4" s="1"/>
  <c r="H23" i="4"/>
  <c r="K21" i="4"/>
  <c r="L21" i="4" s="1"/>
  <c r="H21" i="4"/>
  <c r="K20" i="4"/>
  <c r="K16" i="4"/>
  <c r="L14" i="4"/>
  <c r="L13" i="4"/>
  <c r="L12" i="4"/>
  <c r="L11" i="4"/>
  <c r="L10" i="4"/>
  <c r="K9" i="4"/>
  <c r="J9" i="4"/>
  <c r="I9" i="4"/>
  <c r="I27" i="4" s="1"/>
  <c r="H9" i="4"/>
  <c r="G9" i="4"/>
  <c r="G27" i="4" s="1"/>
  <c r="F9" i="4"/>
  <c r="F27" i="4" s="1"/>
  <c r="E9" i="4"/>
  <c r="D9" i="4"/>
  <c r="C9" i="4"/>
  <c r="H15" i="4" l="1"/>
  <c r="H27" i="4" s="1"/>
  <c r="L9" i="4"/>
  <c r="L16" i="4"/>
  <c r="H64" i="2" l="1"/>
  <c r="H15" i="2"/>
  <c r="D17" i="2" l="1"/>
  <c r="H9" i="2" l="1"/>
  <c r="H63" i="2"/>
  <c r="H75" i="2" l="1"/>
  <c r="H68" i="2"/>
  <c r="H79" i="2" s="1"/>
  <c r="E60" i="2"/>
  <c r="D60" i="2"/>
  <c r="H57" i="2"/>
  <c r="H42" i="2"/>
  <c r="E41" i="2"/>
  <c r="D41" i="2"/>
  <c r="E38" i="2"/>
  <c r="D38" i="2"/>
  <c r="H31" i="2"/>
  <c r="E31" i="2"/>
  <c r="D31" i="2"/>
  <c r="H27" i="2"/>
  <c r="E25" i="2"/>
  <c r="H23" i="2"/>
  <c r="H19" i="2"/>
  <c r="E17" i="2"/>
  <c r="E9" i="2"/>
  <c r="D9" i="2"/>
  <c r="H47" i="2" l="1"/>
  <c r="H59" i="2" s="1"/>
  <c r="H81" i="2" s="1"/>
  <c r="E47" i="2"/>
  <c r="E62" i="2" s="1"/>
  <c r="D47" i="2"/>
  <c r="D62" i="2" l="1"/>
  <c r="J15" i="4"/>
  <c r="J27" i="4" s="1"/>
  <c r="K19" i="4"/>
  <c r="L19" i="4" s="1"/>
  <c r="L15" i="4" l="1"/>
  <c r="L27" i="4" s="1"/>
  <c r="K15" i="4"/>
  <c r="K27" i="4" s="1"/>
</calcChain>
</file>

<file path=xl/comments1.xml><?xml version="1.0" encoding="utf-8"?>
<comments xmlns="http://schemas.openxmlformats.org/spreadsheetml/2006/main">
  <authors>
    <author>Leticia Jimenez Mandujano</author>
  </authors>
  <commentList>
    <comment ref="E51" authorId="0" shapeId="0">
      <text>
        <r>
          <rPr>
            <sz val="9"/>
            <color indexed="81"/>
            <rFont val="Tahoma"/>
            <family val="2"/>
          </rPr>
          <t xml:space="preserve">Demanda a Segmento QUERETARO
</t>
        </r>
      </text>
    </comment>
  </commentList>
</comments>
</file>

<file path=xl/sharedStrings.xml><?xml version="1.0" encoding="utf-8"?>
<sst xmlns="http://schemas.openxmlformats.org/spreadsheetml/2006/main" count="917" uniqueCount="555">
  <si>
    <t>MUNICIPIO DE CORREGIDORA, QUERÉTARO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</si>
  <si>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</si>
  <si>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</si>
  <si>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</si>
  <si>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</si>
  <si>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</si>
  <si>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</si>
  <si>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</si>
  <si>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</si>
  <si>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</si>
  <si>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</si>
  <si>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</si>
  <si>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</si>
  <si>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</si>
  <si>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</si>
  <si>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</si>
  <si>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</si>
  <si>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</si>
  <si>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</si>
  <si>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</si>
  <si>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</si>
  <si>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</si>
  <si>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</si>
  <si>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</si>
  <si>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</si>
  <si>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</si>
  <si>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</si>
  <si>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</si>
  <si>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</si>
  <si>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</si>
  <si>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</si>
  <si>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</si>
  <si>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</si>
  <si>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</si>
  <si>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</si>
  <si>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</si>
  <si>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</si>
  <si>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</si>
  <si>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</si>
  <si>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</si>
  <si>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</si>
  <si>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</si>
  <si>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</si>
  <si>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</si>
  <si>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</si>
  <si>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</si>
  <si>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</si>
  <si>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</si>
  <si>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</si>
  <si>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</si>
  <si>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</si>
  <si>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</si>
  <si>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</si>
  <si>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</si>
  <si>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</si>
  <si>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</si>
  <si>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</si>
  <si>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</si>
  <si>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</si>
  <si>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</si>
  <si>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</si>
  <si>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</si>
  <si>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</si>
  <si>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</si>
  <si>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</si>
  <si>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</si>
  <si>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</si>
  <si>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</si>
  <si>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</si>
  <si>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</si>
  <si>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</si>
  <si>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</si>
  <si>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</si>
  <si>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</si>
  <si>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</si>
  <si>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</si>
  <si>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</si>
  <si>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</si>
  <si>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</si>
  <si>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</si>
  <si>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</si>
  <si>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</si>
  <si>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</si>
  <si>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</si>
  <si>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</si>
  <si>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</si>
  <si>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</si>
  <si>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</si>
  <si>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</si>
  <si>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</si>
  <si>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</si>
  <si>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</si>
  <si>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</si>
  <si>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</si>
  <si>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</si>
  <si>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</si>
  <si>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</si>
  <si>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</si>
  <si>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</si>
  <si>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</si>
  <si>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</si>
  <si>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</si>
  <si>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</si>
  <si>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</si>
  <si>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</si>
  <si>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</si>
  <si>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</si>
  <si>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</si>
  <si>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</si>
  <si>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</si>
  <si>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</si>
  <si>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</si>
  <si>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</si>
  <si>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</si>
  <si>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</si>
  <si>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</si>
  <si>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</si>
  <si>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</si>
  <si>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</si>
  <si>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</si>
  <si>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</si>
  <si>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"Por lo que respecta a la recepción del RECURSO DEL Ramo 33 y Ramo 28  estas quedarán provisionadas parcialmente por un importe de (importe de la póliza) lo anterior en términos del calendario emitido por la Secretaría de Planeación y Finanzas del Estado de Querétaro.  "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</si>
  <si>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</si>
  <si>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</si>
  <si>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</si>
  <si>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</si>
  <si>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</si>
  <si>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</si>
  <si>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</si>
  <si>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</si>
  <si>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</si>
  <si>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</si>
  <si>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</si>
  <si>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</si>
  <si>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</si>
  <si>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</si>
  <si>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</si>
  <si>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</si>
  <si>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</si>
  <si>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</si>
  <si>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</si>
  <si>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</si>
  <si>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</si>
  <si>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</si>
  <si>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</si>
  <si>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</si>
  <si>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</si>
  <si>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</si>
  <si>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</si>
  <si>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</si>
  <si>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</si>
  <si>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</si>
  <si>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</si>
  <si>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</si>
  <si>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</si>
  <si>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</si>
  <si>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</si>
  <si>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</si>
  <si>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</si>
  <si>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</si>
  <si>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</si>
  <si>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</si>
  <si>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</si>
  <si>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</si>
  <si>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</si>
  <si>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</si>
  <si>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</si>
  <si>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</si>
  <si>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</si>
  <si>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TIIE + 1%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</si>
  <si>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</si>
  <si>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</si>
  <si>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</si>
  <si>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</si>
  <si>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</si>
  <si>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</si>
  <si>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</si>
  <si>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</si>
  <si>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</si>
  <si>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</si>
  <si>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</si>
  <si>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</si>
  <si>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</si>
  <si>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</si>
  <si>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</si>
  <si>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</si>
  <si>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</si>
  <si>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</si>
  <si>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</si>
  <si>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</si>
  <si>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</si>
  <si>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Lumo Financiero del Centro, S.A.  De C.V. SOFORM, E.N.R.</t>
  </si>
  <si>
    <t>C. Total de Obligaciones Diferentes de Financiamiento (C=A+B)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</si>
  <si>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</si>
  <si>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</si>
  <si>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</si>
  <si>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</si>
  <si>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</si>
  <si>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</si>
  <si>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</si>
  <si>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</si>
  <si>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Prestación Laboral</t>
  </si>
  <si>
    <t>No aplica</t>
  </si>
  <si>
    <t>Beneficio definido, Contribución definida o Mixto</t>
  </si>
  <si>
    <t>Beneficio Definido</t>
  </si>
  <si>
    <t>.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</si>
  <si>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</si>
  <si>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</si>
  <si>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</si>
  <si>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</si>
  <si>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</si>
  <si>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</si>
  <si>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</si>
  <si>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</si>
  <si>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</si>
  <si>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</si>
  <si>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</si>
  <si>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</si>
  <si>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</si>
  <si>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</si>
  <si>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</si>
  <si>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</si>
  <si>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</si>
  <si>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</si>
  <si>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</si>
  <si>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</si>
  <si>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</si>
  <si>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</si>
  <si>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</si>
  <si>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</si>
  <si>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</si>
  <si>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</si>
  <si>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</si>
  <si>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</si>
  <si>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</si>
  <si>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</si>
  <si>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</si>
  <si>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</si>
  <si>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</si>
  <si>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</si>
  <si>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</si>
  <si>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</si>
  <si>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</si>
  <si>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JR VALUACIONES ACTUARIALES, S.C</t>
  </si>
  <si>
    <t>"Debido al cierre de la presente Administración Municipal 2015-2018, las cifras incluidas en los Estados Financieros y demás Información Financiera respectiva son con corte al 20 de Septiembre de 2018. Respecto del registro contable - presupuestal de los Ingresos, éstos se reportan del 1 al 17 de septiembre del mismo ejercicio fiscal."</t>
  </si>
  <si>
    <t>31 de diciembre de 2018 (e)</t>
  </si>
  <si>
    <t>69,242,560.06</t>
  </si>
  <si>
    <t>52,121,220.00</t>
  </si>
  <si>
    <t>Saldo al 31 de diciembre de 2018 (d)</t>
  </si>
  <si>
    <t>Efectivo</t>
  </si>
  <si>
    <t>Bancos/Tesorería</t>
  </si>
  <si>
    <t>Inversiones Temporales (Hasta 3 meses)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</si>
  <si>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</si>
  <si>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</si>
  <si>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</si>
  <si>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</si>
  <si>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Anticipo a Contratistas por Obras Públicas a Corto Plazo</t>
  </si>
  <si>
    <t>Derechos a Recibir Efectivo o Equivalentes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</si>
  <si>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</si>
  <si>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</si>
  <si>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</si>
  <si>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</si>
  <si>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</si>
  <si>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</si>
  <si>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Servicios Personales por Pagar a Corto Plazo</t>
  </si>
  <si>
    <t>Proveedores por Pagar a Corto Plazo</t>
  </si>
  <si>
    <t>Contratistas por Obras Públicas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</si>
  <si>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</si>
  <si>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</si>
  <si>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</si>
  <si>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</si>
  <si>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</si>
  <si>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Provisión para Demandas y Juicios a Corto Plazo</t>
  </si>
  <si>
    <t>Otras Provisiones a Corto Plazo</t>
  </si>
  <si>
    <t>Ingresos por Clasificar</t>
  </si>
  <si>
    <t>Cuentas por Pagar a Largo Plazo</t>
  </si>
  <si>
    <t>Deuda Pública a Largo Plazo</t>
  </si>
  <si>
    <t>Aportaciones</t>
  </si>
  <si>
    <t>Donaciones de Capital</t>
  </si>
  <si>
    <t>Resultados de Ejercicios Anteriores</t>
  </si>
  <si>
    <t>Revalúos</t>
  </si>
  <si>
    <r>
      <rPr>
        <b/>
        <sz val="9"/>
        <color theme="1"/>
        <rFont val="Arial"/>
        <family val="2"/>
      </rPr>
      <t xml:space="preserve">Nota:  </t>
    </r>
    <r>
      <rPr>
        <sz val="9"/>
        <color theme="1"/>
        <rFont val="Arial"/>
        <family val="2"/>
      </rPr>
      <t>B.c) Se reporta en cero la columna "monto de la inversión pactado", ya que se determina a valor unitario por tonelada siendo variable el importe a pagar mensual.</t>
    </r>
  </si>
  <si>
    <t>b) Lumo Financiero del Centro, S.A.  De C.V. SOFORM, E.N.R.</t>
  </si>
  <si>
    <t>c) Lumo Financiero del Centro, S.A.  De C.V. SOFORM, E.N.R.</t>
  </si>
  <si>
    <t>d) Plastic Omnium Sistemas Urbanos, S.A. de C.V</t>
  </si>
  <si>
    <t>e) Corporación MOMA</t>
  </si>
  <si>
    <t>f) Citelum México, S.A. de C.V.</t>
  </si>
  <si>
    <t>Monto pagado de la inversión al 31 de Diciembre de 2019</t>
  </si>
  <si>
    <t>Monto pagado de la inversión actualizado al 31 de Diciembre de 2019</t>
  </si>
  <si>
    <t>Saldo pendiente por pagar de la inversión al 31 de Diciembre  de 2019</t>
  </si>
  <si>
    <t>g) Citelum México, S.A. de C.V.</t>
  </si>
  <si>
    <t>h) TDFA S.A. de C.V.</t>
  </si>
  <si>
    <t>i) Arriaga Resendiz Raul Agapito</t>
  </si>
  <si>
    <t>Del 1 de Enero al 31 de Diciembre de 2019 (b)</t>
  </si>
  <si>
    <t>31 de Diciembre de 2019 (d)</t>
  </si>
  <si>
    <t>Del 1 de Enero de 2019  al 31 de Diciembre de 2019 (b)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</si>
  <si>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</si>
  <si>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</si>
  <si>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</si>
  <si>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</si>
  <si>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</si>
  <si>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</si>
  <si>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</si>
  <si>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</si>
  <si>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</si>
  <si>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</si>
  <si>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</si>
  <si>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</si>
  <si>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</si>
  <si>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</si>
  <si>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</si>
  <si>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</si>
  <si>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</si>
  <si>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</si>
  <si>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</si>
  <si>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</si>
  <si>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</si>
  <si>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</si>
  <si>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</si>
  <si>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</si>
  <si>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</si>
  <si>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</si>
  <si>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</si>
  <si>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</si>
  <si>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</si>
  <si>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</si>
  <si>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</si>
  <si>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</si>
  <si>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</si>
  <si>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</si>
  <si>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</si>
  <si>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</si>
  <si>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</si>
  <si>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</si>
  <si>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</si>
  <si>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</si>
  <si>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</si>
  <si>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</si>
  <si>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</si>
  <si>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Otras participaciones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</si>
  <si>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</si>
  <si>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</si>
  <si>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</si>
  <si>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</si>
  <si>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</si>
  <si>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</si>
  <si>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</si>
  <si>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</si>
  <si>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</si>
  <si>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</si>
  <si>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</si>
  <si>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</si>
  <si>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</si>
  <si>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</si>
  <si>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</si>
  <si>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</si>
  <si>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</si>
  <si>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</si>
  <si>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</si>
  <si>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</si>
  <si>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</si>
  <si>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</si>
  <si>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</si>
  <si>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</si>
  <si>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</si>
  <si>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</si>
  <si>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</si>
  <si>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</si>
  <si>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>Concepto</t>
  </si>
  <si>
    <t>Del 1 de enero al 31 diciembre de 2019</t>
  </si>
  <si>
    <t>Estado Analítico de Ingresos Detallado - LDF</t>
  </si>
  <si>
    <t>MUNICIPIO DE CORREGIDORA, QUERETARO</t>
  </si>
  <si>
    <t xml:space="preserve">*Columna 2: Ampliaciones/Reducciones y Aumentos/Disminuciones
Bajo protesta de decir la verdad declaro que los Estados Financieros y sus Notas, son razonablemente correctos y responsabilidad del emisor 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</si>
  <si>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</si>
  <si>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</si>
  <si>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</si>
  <si>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</si>
  <si>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</si>
  <si>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</si>
  <si>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</si>
  <si>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</si>
  <si>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</si>
  <si>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</si>
  <si>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</si>
  <si>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</si>
  <si>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</si>
  <si>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</si>
  <si>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</si>
  <si>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</si>
  <si>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</si>
  <si>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</si>
  <si>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</si>
  <si>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</si>
  <si>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</si>
  <si>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</si>
  <si>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</si>
  <si>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</si>
  <si>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</si>
  <si>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</si>
  <si>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</si>
  <si>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</si>
  <si>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</si>
  <si>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</si>
  <si>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</si>
  <si>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</si>
  <si>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</si>
  <si>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</si>
  <si>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</si>
  <si>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</si>
  <si>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</si>
  <si>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</si>
  <si>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</si>
  <si>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</si>
  <si>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</si>
  <si>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</si>
  <si>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</si>
  <si>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</si>
  <si>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</si>
  <si>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</si>
  <si>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</si>
  <si>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</si>
  <si>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</si>
  <si>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</si>
  <si>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</si>
  <si>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</si>
  <si>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</si>
  <si>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</si>
  <si>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</si>
  <si>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</si>
  <si>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</si>
  <si>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</si>
  <si>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</si>
  <si>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</si>
  <si>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</si>
  <si>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</si>
  <si>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</si>
  <si>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</si>
  <si>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</si>
  <si>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</si>
  <si>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</si>
  <si>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</si>
  <si>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</si>
  <si>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</si>
  <si>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</si>
  <si>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</si>
  <si>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</si>
  <si>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</si>
  <si>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</si>
  <si>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</si>
  <si>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</si>
  <si>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</si>
  <si>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</si>
  <si>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</si>
  <si>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</si>
  <si>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</si>
  <si>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</si>
  <si>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</si>
  <si>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Municipio de Corregidora, Querétaro</t>
  </si>
  <si>
    <t>B Entidades Paraestatales y Fideicomisos No Empresariales y No Financieros</t>
  </si>
  <si>
    <t>A Organo Ejecutivo Municipal (Ayuntamiento)</t>
  </si>
  <si>
    <t>II. Gasto Etiquetado     (II=A+B+C+D+E+F+G+H)</t>
  </si>
  <si>
    <t>I. Gasto No Etiquetado  (I=A+B+C+D+E+F+G+H)</t>
  </si>
  <si>
    <t>Pagado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</si>
  <si>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</si>
  <si>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</si>
  <si>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</si>
  <si>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</si>
  <si>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</si>
  <si>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</si>
  <si>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</si>
  <si>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</si>
  <si>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</si>
  <si>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</si>
  <si>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</si>
  <si>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</si>
  <si>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</si>
  <si>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</si>
  <si>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</si>
  <si>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</si>
  <si>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</si>
  <si>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</si>
  <si>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</si>
  <si>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</si>
  <si>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</si>
  <si>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</si>
  <si>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</si>
  <si>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</si>
  <si>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</si>
  <si>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</si>
  <si>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</si>
  <si>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</si>
  <si>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</si>
  <si>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</si>
  <si>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</si>
  <si>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</si>
  <si>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</si>
  <si>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</si>
  <si>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</si>
  <si>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Concepto ©</t>
  </si>
  <si>
    <t>Del 1 de Enero al 31 de Diciembre de 2019</t>
  </si>
  <si>
    <t>Clasificación Funcional (Finalidad y Función)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</si>
  <si>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</si>
  <si>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</si>
  <si>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</si>
  <si>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</si>
  <si>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</si>
  <si>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</si>
  <si>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</si>
  <si>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</si>
  <si>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</si>
  <si>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</si>
  <si>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</si>
  <si>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</si>
  <si>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</si>
  <si>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</si>
  <si>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</si>
  <si>
    <t xml:space="preserve">Bajo protesta de decir la verdad declaro que los Estados Financieros y sus Notas, son razonablemente correctos y responsabilidad del emisor 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</si>
  <si>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</si>
  <si>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</si>
  <si>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</si>
  <si>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</si>
  <si>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</si>
  <si>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</si>
  <si>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</si>
  <si>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</si>
  <si>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</si>
  <si>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</si>
  <si>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</si>
  <si>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</si>
  <si>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</si>
  <si>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</si>
  <si>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</si>
  <si>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</si>
  <si>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</si>
  <si>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</si>
  <si>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</si>
  <si>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</si>
  <si>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</si>
  <si>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</si>
  <si>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</si>
  <si>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</si>
  <si>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</si>
  <si>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</si>
  <si>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</si>
  <si>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</si>
  <si>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</si>
  <si>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</si>
  <si>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</si>
  <si>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</si>
  <si>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</si>
  <si>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</si>
  <si>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</si>
  <si>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</si>
  <si>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>Balance Presupuestario - LDF</t>
  </si>
  <si>
    <t>Del 01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</si>
</sst>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0.000%"/>
    <numFmt numFmtId="166" formatCode="#,##0.00_ ;[Red]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8"/>
      <color rgb="FF000000"/>
      <name val="Arial Narrow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theme="1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sz val="10"/>
      <color rgb="FF000000"/>
      <name val="Century Gothic"/>
      <family val="2"/>
    </font>
    <font>
      <sz val="9"/>
      <name val="Century Gothic"/>
      <family val="2"/>
    </font>
    <font>
      <sz val="9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/>
      </patternFill>
    </fill>
    <fill>
      <patternFill patternType="lightGray">
        <bgColor rgb="FFBFBFBF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9" borderId="0" applyNumberFormat="0" applyBorder="0" applyAlignment="0" applyProtection="0"/>
    <xf numFmtId="44" fontId="1" fillId="0" borderId="0" applyFont="0" applyFill="0" applyBorder="0" applyAlignment="0" applyProtection="0"/>
  </cellStyleXfs>
  <cellXfs count="453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 indent="2"/>
    </xf>
    <xf numFmtId="3" fontId="3" fillId="0" borderId="5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left" vertical="center" wrapText="1" indent="2"/>
    </xf>
    <xf numFmtId="3" fontId="2" fillId="0" borderId="5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 indent="2"/>
    </xf>
    <xf numFmtId="0" fontId="2" fillId="0" borderId="10" xfId="0" applyFont="1" applyFill="1" applyBorder="1" applyAlignment="1">
      <alignment horizontal="left" vertical="center" wrapText="1" indent="4"/>
    </xf>
    <xf numFmtId="164" fontId="2" fillId="0" borderId="0" xfId="0" applyNumberFormat="1" applyFont="1" applyFill="1" applyBorder="1"/>
    <xf numFmtId="0" fontId="2" fillId="3" borderId="0" xfId="0" applyFont="1" applyFill="1" applyBorder="1"/>
    <xf numFmtId="0" fontId="2" fillId="0" borderId="9" xfId="0" applyFont="1" applyFill="1" applyBorder="1" applyAlignment="1">
      <alignment horizontal="left" vertical="center" wrapText="1" indent="2"/>
    </xf>
    <xf numFmtId="3" fontId="2" fillId="0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left" vertical="center" wrapText="1" indent="2"/>
    </xf>
    <xf numFmtId="3" fontId="2" fillId="0" borderId="8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4" borderId="0" xfId="0" applyFont="1" applyFill="1" applyBorder="1"/>
    <xf numFmtId="4" fontId="7" fillId="4" borderId="0" xfId="0" applyNumberFormat="1" applyFont="1" applyFill="1" applyBorder="1" applyAlignment="1">
      <alignment vertical="top"/>
    </xf>
    <xf numFmtId="4" fontId="7" fillId="4" borderId="0" xfId="0" applyNumberFormat="1" applyFont="1" applyFill="1" applyBorder="1" applyAlignment="1" applyProtection="1">
      <protection locked="0"/>
    </xf>
    <xf numFmtId="0" fontId="7" fillId="4" borderId="0" xfId="0" applyFont="1" applyFill="1" applyBorder="1" applyAlignment="1" applyProtection="1">
      <protection locked="0"/>
    </xf>
    <xf numFmtId="4" fontId="7" fillId="4" borderId="0" xfId="1" applyNumberFormat="1" applyFont="1" applyFill="1" applyBorder="1"/>
    <xf numFmtId="4" fontId="6" fillId="4" borderId="0" xfId="0" applyNumberFormat="1" applyFont="1" applyFill="1" applyBorder="1"/>
    <xf numFmtId="43" fontId="7" fillId="4" borderId="0" xfId="1" applyFont="1" applyFill="1" applyBorder="1"/>
    <xf numFmtId="0" fontId="8" fillId="0" borderId="0" xfId="0" applyFont="1" applyFill="1" applyBorder="1"/>
    <xf numFmtId="0" fontId="6" fillId="4" borderId="0" xfId="0" applyFont="1" applyFill="1" applyBorder="1" applyAlignment="1" applyProtection="1">
      <alignment horizontal="center"/>
      <protection locked="0"/>
    </xf>
    <xf numFmtId="4" fontId="9" fillId="4" borderId="0" xfId="0" applyNumberFormat="1" applyFont="1" applyFill="1" applyBorder="1" applyAlignment="1">
      <alignment horizontal="right" vertical="top"/>
    </xf>
    <xf numFmtId="4" fontId="6" fillId="4" borderId="0" xfId="0" applyNumberFormat="1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vertical="top"/>
    </xf>
    <xf numFmtId="0" fontId="7" fillId="4" borderId="0" xfId="0" applyFont="1" applyFill="1" applyBorder="1" applyAlignment="1" applyProtection="1">
      <alignment horizontal="center" vertical="top" wrapText="1"/>
      <protection locked="0"/>
    </xf>
    <xf numFmtId="43" fontId="10" fillId="4" borderId="0" xfId="1" applyFont="1" applyFill="1" applyBorder="1" applyAlignment="1">
      <alignment horizontal="right"/>
    </xf>
    <xf numFmtId="4" fontId="7" fillId="4" borderId="0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/>
    <xf numFmtId="164" fontId="13" fillId="0" borderId="10" xfId="0" applyNumberFormat="1" applyFont="1" applyFill="1" applyBorder="1" applyAlignment="1">
      <alignment horizontal="justify" vertical="center" wrapText="1"/>
    </xf>
    <xf numFmtId="164" fontId="13" fillId="0" borderId="5" xfId="0" applyNumberFormat="1" applyFont="1" applyFill="1" applyBorder="1" applyAlignment="1">
      <alignment horizontal="right" vertical="center" wrapText="1"/>
    </xf>
    <xf numFmtId="164" fontId="12" fillId="0" borderId="10" xfId="0" applyNumberFormat="1" applyFont="1" applyFill="1" applyBorder="1" applyAlignment="1">
      <alignment horizontal="left" vertical="center" wrapText="1" indent="2"/>
    </xf>
    <xf numFmtId="164" fontId="12" fillId="0" borderId="5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Border="1"/>
    <xf numFmtId="164" fontId="13" fillId="5" borderId="5" xfId="0" applyNumberFormat="1" applyFont="1" applyFill="1" applyBorder="1" applyAlignment="1">
      <alignment horizontal="right" vertical="center" wrapText="1"/>
    </xf>
    <xf numFmtId="164" fontId="12" fillId="2" borderId="5" xfId="0" applyNumberFormat="1" applyFont="1" applyFill="1" applyBorder="1" applyAlignment="1">
      <alignment horizontal="right" vertical="center" wrapText="1"/>
    </xf>
    <xf numFmtId="164" fontId="12" fillId="5" borderId="5" xfId="0" applyNumberFormat="1" applyFont="1" applyFill="1" applyBorder="1" applyAlignment="1">
      <alignment horizontal="right" vertical="center" wrapText="1"/>
    </xf>
    <xf numFmtId="43" fontId="12" fillId="0" borderId="0" xfId="1" applyFont="1" applyFill="1" applyBorder="1"/>
    <xf numFmtId="164" fontId="12" fillId="0" borderId="10" xfId="0" applyNumberFormat="1" applyFont="1" applyFill="1" applyBorder="1" applyAlignment="1">
      <alignment horizontal="justify" vertical="center" wrapText="1"/>
    </xf>
    <xf numFmtId="43" fontId="12" fillId="0" borderId="0" xfId="0" applyNumberFormat="1" applyFont="1" applyFill="1" applyBorder="1"/>
    <xf numFmtId="164" fontId="13" fillId="0" borderId="10" xfId="0" applyNumberFormat="1" applyFont="1" applyFill="1" applyBorder="1" applyAlignment="1">
      <alignment horizontal="justify" vertical="center"/>
    </xf>
    <xf numFmtId="164" fontId="12" fillId="0" borderId="0" xfId="0" applyNumberFormat="1" applyFont="1" applyFill="1" applyBorder="1"/>
    <xf numFmtId="4" fontId="8" fillId="0" borderId="0" xfId="0" applyNumberFormat="1" applyFont="1" applyFill="1" applyBorder="1"/>
    <xf numFmtId="164" fontId="14" fillId="0" borderId="10" xfId="0" applyNumberFormat="1" applyFont="1" applyFill="1" applyBorder="1" applyAlignment="1">
      <alignment horizontal="justify" vertical="center" wrapText="1"/>
    </xf>
    <xf numFmtId="164" fontId="14" fillId="0" borderId="5" xfId="0" applyNumberFormat="1" applyFont="1" applyFill="1" applyBorder="1" applyAlignment="1">
      <alignment horizontal="right" vertical="center" wrapText="1"/>
    </xf>
    <xf numFmtId="164" fontId="14" fillId="0" borderId="9" xfId="0" applyNumberFormat="1" applyFont="1" applyFill="1" applyBorder="1" applyAlignment="1">
      <alignment horizontal="justify" vertical="center" wrapText="1"/>
    </xf>
    <xf numFmtId="164" fontId="14" fillId="0" borderId="8" xfId="0" applyNumberFormat="1" applyFont="1" applyFill="1" applyBorder="1" applyAlignment="1">
      <alignment horizontal="right" vertical="center" wrapText="1"/>
    </xf>
    <xf numFmtId="164" fontId="15" fillId="0" borderId="0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right" vertical="center" wrapText="1"/>
    </xf>
    <xf numFmtId="164" fontId="13" fillId="0" borderId="10" xfId="0" applyNumberFormat="1" applyFont="1" applyFill="1" applyBorder="1" applyAlignment="1">
      <alignment horizontal="left" vertical="center" wrapText="1"/>
    </xf>
    <xf numFmtId="165" fontId="12" fillId="4" borderId="5" xfId="2" applyNumberFormat="1" applyFont="1" applyFill="1" applyBorder="1" applyAlignment="1">
      <alignment horizontal="right" vertical="center" wrapText="1"/>
    </xf>
    <xf numFmtId="164" fontId="12" fillId="0" borderId="9" xfId="0" applyNumberFormat="1" applyFont="1" applyFill="1" applyBorder="1" applyAlignment="1">
      <alignment horizontal="justify" vertical="center" wrapText="1"/>
    </xf>
    <xf numFmtId="164" fontId="12" fillId="0" borderId="8" xfId="0" applyNumberFormat="1" applyFont="1" applyFill="1" applyBorder="1" applyAlignment="1">
      <alignment horizontal="right" vertical="center" wrapText="1"/>
    </xf>
    <xf numFmtId="0" fontId="16" fillId="0" borderId="0" xfId="0" applyFont="1"/>
    <xf numFmtId="9" fontId="16" fillId="0" borderId="0" xfId="0" applyNumberFormat="1" applyFont="1"/>
    <xf numFmtId="0" fontId="17" fillId="0" borderId="10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justify" wrapText="1"/>
    </xf>
    <xf numFmtId="3" fontId="18" fillId="0" borderId="5" xfId="0" applyNumberFormat="1" applyFont="1" applyBorder="1" applyAlignment="1">
      <alignment horizontal="right" wrapText="1"/>
    </xf>
    <xf numFmtId="3" fontId="18" fillId="0" borderId="0" xfId="0" applyNumberFormat="1" applyFont="1" applyBorder="1" applyAlignment="1">
      <alignment horizontal="right" wrapText="1"/>
    </xf>
    <xf numFmtId="3" fontId="18" fillId="0" borderId="10" xfId="0" applyNumberFormat="1" applyFont="1" applyBorder="1" applyAlignment="1">
      <alignment horizontal="right" wrapText="1"/>
    </xf>
    <xf numFmtId="0" fontId="17" fillId="0" borderId="10" xfId="0" applyFont="1" applyBorder="1" applyAlignment="1">
      <alignment horizontal="left" vertical="center" wrapText="1"/>
    </xf>
    <xf numFmtId="164" fontId="17" fillId="0" borderId="5" xfId="0" applyNumberFormat="1" applyFont="1" applyBorder="1" applyAlignment="1">
      <alignment horizontal="right" wrapText="1"/>
    </xf>
    <xf numFmtId="3" fontId="17" fillId="0" borderId="5" xfId="0" applyNumberFormat="1" applyFont="1" applyBorder="1" applyAlignment="1">
      <alignment horizontal="right" wrapText="1"/>
    </xf>
    <xf numFmtId="3" fontId="17" fillId="6" borderId="5" xfId="0" applyNumberFormat="1" applyFont="1" applyFill="1" applyBorder="1" applyAlignment="1">
      <alignment horizontal="right" wrapText="1"/>
    </xf>
    <xf numFmtId="3" fontId="17" fillId="0" borderId="0" xfId="0" applyNumberFormat="1" applyFont="1" applyBorder="1" applyAlignment="1">
      <alignment horizontal="right" wrapText="1"/>
    </xf>
    <xf numFmtId="3" fontId="17" fillId="0" borderId="10" xfId="0" applyNumberFormat="1" applyFont="1" applyBorder="1" applyAlignment="1">
      <alignment horizontal="right" wrapText="1"/>
    </xf>
    <xf numFmtId="3" fontId="17" fillId="0" borderId="5" xfId="0" applyNumberFormat="1" applyFont="1" applyBorder="1" applyAlignment="1" applyProtection="1">
      <alignment horizontal="right" wrapText="1"/>
    </xf>
    <xf numFmtId="0" fontId="19" fillId="0" borderId="10" xfId="0" applyFont="1" applyBorder="1" applyAlignment="1" applyProtection="1">
      <alignment horizontal="left" vertical="center" wrapText="1" indent="1"/>
      <protection locked="0"/>
    </xf>
    <xf numFmtId="164" fontId="19" fillId="0" borderId="5" xfId="0" applyNumberFormat="1" applyFont="1" applyBorder="1" applyAlignment="1" applyProtection="1">
      <alignment horizontal="right" wrapText="1"/>
      <protection locked="0"/>
    </xf>
    <xf numFmtId="3" fontId="19" fillId="0" borderId="5" xfId="0" applyNumberFormat="1" applyFont="1" applyBorder="1" applyAlignment="1" applyProtection="1">
      <alignment horizontal="right" wrapText="1"/>
      <protection locked="0"/>
    </xf>
    <xf numFmtId="3" fontId="19" fillId="6" borderId="5" xfId="0" applyNumberFormat="1" applyFont="1" applyFill="1" applyBorder="1" applyAlignment="1" applyProtection="1">
      <alignment horizontal="right" wrapText="1"/>
      <protection locked="0"/>
    </xf>
    <xf numFmtId="3" fontId="19" fillId="0" borderId="0" xfId="0" applyNumberFormat="1" applyFont="1" applyBorder="1" applyAlignment="1" applyProtection="1">
      <alignment horizontal="right" wrapText="1"/>
      <protection locked="0"/>
    </xf>
    <xf numFmtId="3" fontId="19" fillId="0" borderId="10" xfId="0" applyNumberFormat="1" applyFont="1" applyBorder="1" applyAlignment="1" applyProtection="1">
      <alignment horizontal="right" wrapText="1"/>
      <protection locked="0"/>
    </xf>
    <xf numFmtId="3" fontId="19" fillId="0" borderId="5" xfId="0" applyNumberFormat="1" applyFont="1" applyBorder="1" applyAlignment="1" applyProtection="1">
      <alignment horizontal="right" wrapText="1"/>
    </xf>
    <xf numFmtId="0" fontId="0" fillId="0" borderId="0" xfId="0" applyProtection="1"/>
    <xf numFmtId="0" fontId="19" fillId="0" borderId="10" xfId="0" applyFont="1" applyBorder="1" applyAlignment="1">
      <alignment horizontal="left" vertical="center" wrapText="1"/>
    </xf>
    <xf numFmtId="164" fontId="19" fillId="0" borderId="5" xfId="0" applyNumberFormat="1" applyFont="1" applyBorder="1" applyAlignment="1">
      <alignment horizontal="right" wrapText="1"/>
    </xf>
    <xf numFmtId="3" fontId="19" fillId="0" borderId="5" xfId="0" applyNumberFormat="1" applyFont="1" applyBorder="1" applyAlignment="1">
      <alignment horizontal="right" wrapText="1"/>
    </xf>
    <xf numFmtId="3" fontId="19" fillId="6" borderId="5" xfId="0" applyNumberFormat="1" applyFont="1" applyFill="1" applyBorder="1" applyAlignment="1">
      <alignment horizontal="right" wrapText="1"/>
    </xf>
    <xf numFmtId="3" fontId="19" fillId="0" borderId="0" xfId="0" applyNumberFormat="1" applyFont="1" applyBorder="1" applyAlignment="1">
      <alignment horizontal="right" wrapText="1"/>
    </xf>
    <xf numFmtId="3" fontId="19" fillId="0" borderId="10" xfId="0" applyNumberFormat="1" applyFont="1" applyBorder="1" applyAlignment="1">
      <alignment horizontal="right" wrapText="1"/>
    </xf>
    <xf numFmtId="0" fontId="0" fillId="0" borderId="0" xfId="0" applyFill="1"/>
    <xf numFmtId="0" fontId="19" fillId="6" borderId="10" xfId="0" applyFont="1" applyFill="1" applyBorder="1" applyAlignment="1" applyProtection="1">
      <alignment horizontal="left" vertical="center" wrapText="1" indent="1"/>
      <protection locked="0"/>
    </xf>
    <xf numFmtId="14" fontId="19" fillId="6" borderId="5" xfId="0" applyNumberFormat="1" applyFont="1" applyFill="1" applyBorder="1" applyAlignment="1" applyProtection="1">
      <alignment horizontal="right" wrapText="1"/>
      <protection locked="0"/>
    </xf>
    <xf numFmtId="164" fontId="19" fillId="6" borderId="5" xfId="0" applyNumberFormat="1" applyFont="1" applyFill="1" applyBorder="1" applyAlignment="1" applyProtection="1">
      <alignment horizontal="right" wrapText="1"/>
      <protection locked="0"/>
    </xf>
    <xf numFmtId="3" fontId="6" fillId="6" borderId="0" xfId="1" applyNumberFormat="1" applyFont="1" applyFill="1" applyBorder="1" applyAlignment="1">
      <alignment horizontal="right"/>
    </xf>
    <xf numFmtId="3" fontId="19" fillId="6" borderId="10" xfId="0" applyNumberFormat="1" applyFont="1" applyFill="1" applyBorder="1" applyAlignment="1" applyProtection="1">
      <alignment horizontal="right" wrapText="1"/>
      <protection locked="0"/>
    </xf>
    <xf numFmtId="3" fontId="19" fillId="6" borderId="5" xfId="0" applyNumberFormat="1" applyFont="1" applyFill="1" applyBorder="1" applyAlignment="1" applyProtection="1">
      <alignment horizontal="right" wrapText="1"/>
    </xf>
    <xf numFmtId="0" fontId="19" fillId="0" borderId="9" xfId="0" applyFont="1" applyBorder="1" applyAlignment="1">
      <alignment horizontal="justify" vertical="center" wrapText="1"/>
    </xf>
    <xf numFmtId="164" fontId="17" fillId="0" borderId="8" xfId="0" applyNumberFormat="1" applyFont="1" applyBorder="1" applyAlignment="1">
      <alignment horizontal="justify" vertical="center" wrapText="1"/>
    </xf>
    <xf numFmtId="3" fontId="17" fillId="0" borderId="8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7" fillId="0" borderId="9" xfId="0" applyNumberFormat="1" applyFont="1" applyBorder="1" applyAlignment="1">
      <alignment horizontal="right" vertical="center" wrapText="1"/>
    </xf>
    <xf numFmtId="43" fontId="1" fillId="0" borderId="0" xfId="1" applyFont="1"/>
    <xf numFmtId="43" fontId="0" fillId="0" borderId="0" xfId="0" applyNumberFormat="1"/>
    <xf numFmtId="0" fontId="21" fillId="0" borderId="0" xfId="0" applyFont="1"/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4" fontId="3" fillId="0" borderId="10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164" fontId="2" fillId="0" borderId="10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6" fontId="2" fillId="0" borderId="10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 indent="1"/>
    </xf>
    <xf numFmtId="10" fontId="2" fillId="0" borderId="10" xfId="0" applyNumberFormat="1" applyFont="1" applyBorder="1" applyAlignment="1">
      <alignment horizontal="right" vertical="center"/>
    </xf>
    <xf numFmtId="165" fontId="2" fillId="0" borderId="10" xfId="2" applyNumberFormat="1" applyFont="1" applyBorder="1" applyAlignment="1">
      <alignment horizontal="right" vertical="center"/>
    </xf>
    <xf numFmtId="10" fontId="2" fillId="0" borderId="10" xfId="2" applyNumberFormat="1" applyFont="1" applyBorder="1" applyAlignment="1">
      <alignment horizontal="right" vertical="center"/>
    </xf>
    <xf numFmtId="0" fontId="2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14" fontId="2" fillId="0" borderId="1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vertical="center"/>
    </xf>
    <xf numFmtId="166" fontId="2" fillId="0" borderId="10" xfId="0" applyNumberFormat="1" applyFont="1" applyBorder="1" applyAlignment="1">
      <alignment horizontal="right" vertical="center" wrapText="1"/>
    </xf>
    <xf numFmtId="0" fontId="21" fillId="0" borderId="9" xfId="0" applyFont="1" applyBorder="1"/>
    <xf numFmtId="166" fontId="21" fillId="0" borderId="9" xfId="0" applyNumberFormat="1" applyFont="1" applyBorder="1"/>
    <xf numFmtId="0" fontId="5" fillId="0" borderId="0" xfId="0" applyFont="1" applyFill="1" applyBorder="1" applyAlignment="1">
      <alignment vertical="top" wrapText="1"/>
    </xf>
    <xf numFmtId="3" fontId="0" fillId="0" borderId="0" xfId="0" applyNumberFormat="1"/>
    <xf numFmtId="0" fontId="19" fillId="0" borderId="0" xfId="0" applyFont="1" applyBorder="1" applyAlignment="1">
      <alignment horizontal="justify" vertical="center" wrapText="1"/>
    </xf>
    <xf numFmtId="164" fontId="17" fillId="0" borderId="0" xfId="0" applyNumberFormat="1" applyFont="1" applyBorder="1" applyAlignment="1">
      <alignment horizontal="justify" vertical="center" wrapText="1"/>
    </xf>
    <xf numFmtId="3" fontId="17" fillId="0" borderId="0" xfId="0" applyNumberFormat="1" applyFont="1" applyBorder="1" applyAlignment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>
      <alignment horizontal="left" vertical="center" wrapText="1" indent="2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/>
    <xf numFmtId="4" fontId="2" fillId="0" borderId="10" xfId="0" applyNumberFormat="1" applyFont="1" applyFill="1" applyBorder="1" applyAlignment="1">
      <alignment horizontal="left" vertical="center" wrapText="1" indent="4"/>
    </xf>
    <xf numFmtId="4" fontId="2" fillId="0" borderId="10" xfId="0" applyNumberFormat="1" applyFont="1" applyFill="1" applyBorder="1" applyAlignment="1">
      <alignment horizontal="left" vertical="center" indent="4"/>
    </xf>
    <xf numFmtId="4" fontId="3" fillId="0" borderId="5" xfId="0" applyNumberFormat="1" applyFont="1" applyFill="1" applyBorder="1" applyAlignment="1">
      <alignment horizontal="left" vertical="center" wrapText="1" indent="2"/>
    </xf>
    <xf numFmtId="4" fontId="4" fillId="0" borderId="5" xfId="0" applyNumberFormat="1" applyFont="1" applyFill="1" applyBorder="1" applyAlignment="1">
      <alignment horizontal="left" vertical="center" wrapText="1" indent="2"/>
    </xf>
    <xf numFmtId="0" fontId="24" fillId="7" borderId="10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 applyProtection="1">
      <alignment horizontal="center" vertical="center" wrapText="1"/>
      <protection locked="0"/>
    </xf>
    <xf numFmtId="0" fontId="24" fillId="7" borderId="14" xfId="0" applyFont="1" applyFill="1" applyBorder="1" applyAlignment="1" applyProtection="1">
      <alignment horizontal="center" vertical="center" wrapText="1"/>
      <protection locked="0"/>
    </xf>
    <xf numFmtId="0" fontId="24" fillId="7" borderId="5" xfId="0" applyFont="1" applyFill="1" applyBorder="1" applyAlignment="1" applyProtection="1">
      <alignment horizontal="center" vertical="center" wrapText="1"/>
      <protection locked="0"/>
    </xf>
    <xf numFmtId="0" fontId="24" fillId="7" borderId="9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1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9" fillId="0" borderId="0" xfId="0" applyNumberFormat="1" applyFont="1" applyFill="1" applyBorder="1" applyAlignment="1" applyProtection="1">
      <alignment horizontal="right" vertical="center" wrapText="1"/>
      <protection locked="0"/>
    </xf>
    <xf numFmtId="43" fontId="0" fillId="0" borderId="0" xfId="1" applyFont="1"/>
    <xf numFmtId="43" fontId="0" fillId="0" borderId="0" xfId="1" applyFont="1" applyProtection="1"/>
    <xf numFmtId="43" fontId="0" fillId="0" borderId="0" xfId="1" applyFont="1" applyFill="1"/>
    <xf numFmtId="3" fontId="6" fillId="6" borderId="0" xfId="1" applyNumberFormat="1" applyFont="1" applyFill="1" applyBorder="1" applyAlignment="1">
      <alignment horizontal="right" vertical="center"/>
    </xf>
    <xf numFmtId="3" fontId="19" fillId="6" borderId="0" xfId="0" applyNumberFormat="1" applyFont="1" applyFill="1" applyBorder="1" applyAlignment="1" applyProtection="1">
      <alignment horizontal="right" vertical="center" wrapText="1"/>
      <protection locked="0"/>
    </xf>
    <xf numFmtId="3" fontId="19" fillId="6" borderId="0" xfId="0" applyNumberFormat="1" applyFont="1" applyFill="1" applyBorder="1" applyAlignment="1">
      <alignment horizontal="right" wrapText="1"/>
    </xf>
    <xf numFmtId="0" fontId="13" fillId="8" borderId="14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/>
    </xf>
    <xf numFmtId="164" fontId="13" fillId="8" borderId="17" xfId="0" applyNumberFormat="1" applyFont="1" applyFill="1" applyBorder="1" applyAlignment="1">
      <alignment horizontal="center" vertical="center" wrapText="1"/>
    </xf>
    <xf numFmtId="164" fontId="13" fillId="8" borderId="20" xfId="0" applyNumberFormat="1" applyFont="1" applyFill="1" applyBorder="1" applyAlignment="1">
      <alignment horizontal="center" vertical="center" wrapText="1"/>
    </xf>
    <xf numFmtId="43" fontId="0" fillId="0" borderId="0" xfId="0" applyNumberFormat="1" applyFill="1"/>
    <xf numFmtId="3" fontId="26" fillId="6" borderId="5" xfId="3" applyNumberFormat="1" applyFont="1" applyFill="1" applyBorder="1" applyAlignment="1" applyProtection="1">
      <alignment horizontal="right" vertical="center" wrapText="1"/>
    </xf>
    <xf numFmtId="3" fontId="7" fillId="6" borderId="5" xfId="0" applyNumberFormat="1" applyFont="1" applyFill="1" applyBorder="1" applyAlignment="1" applyProtection="1">
      <alignment horizontal="right" vertical="center" wrapText="1"/>
    </xf>
    <xf numFmtId="164" fontId="13" fillId="8" borderId="16" xfId="0" applyNumberFormat="1" applyFont="1" applyFill="1" applyBorder="1" applyAlignment="1">
      <alignment horizontal="center" vertical="center" wrapText="1"/>
    </xf>
    <xf numFmtId="164" fontId="13" fillId="8" borderId="19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/>
    <xf numFmtId="43" fontId="8" fillId="4" borderId="0" xfId="1" applyFont="1" applyFill="1" applyBorder="1"/>
    <xf numFmtId="43" fontId="8" fillId="4" borderId="0" xfId="0" applyNumberFormat="1" applyFont="1" applyFill="1" applyBorder="1"/>
    <xf numFmtId="43" fontId="27" fillId="4" borderId="25" xfId="1" applyFont="1" applyFill="1" applyBorder="1" applyAlignment="1">
      <alignment horizontal="center" vertical="center"/>
    </xf>
    <xf numFmtId="43" fontId="27" fillId="4" borderId="26" xfId="1" applyFont="1" applyFill="1" applyBorder="1" applyAlignment="1">
      <alignment horizontal="center" vertical="center"/>
    </xf>
    <xf numFmtId="43" fontId="27" fillId="4" borderId="27" xfId="1" applyFont="1" applyFill="1" applyBorder="1" applyAlignment="1">
      <alignment horizontal="center" vertical="center"/>
    </xf>
    <xf numFmtId="0" fontId="27" fillId="4" borderId="25" xfId="0" applyFont="1" applyFill="1" applyBorder="1" applyAlignment="1">
      <alignment horizontal="justify" vertical="center"/>
    </xf>
    <xf numFmtId="0" fontId="27" fillId="4" borderId="27" xfId="0" applyFont="1" applyFill="1" applyBorder="1" applyAlignment="1">
      <alignment horizontal="justify" vertical="center"/>
    </xf>
    <xf numFmtId="0" fontId="27" fillId="4" borderId="28" xfId="0" applyFont="1" applyFill="1" applyBorder="1" applyAlignment="1">
      <alignment horizontal="justify" vertical="center"/>
    </xf>
    <xf numFmtId="43" fontId="27" fillId="4" borderId="29" xfId="1" applyNumberFormat="1" applyFont="1" applyFill="1" applyBorder="1" applyAlignment="1">
      <alignment horizontal="center" vertical="center"/>
    </xf>
    <xf numFmtId="43" fontId="27" fillId="4" borderId="30" xfId="1" applyNumberFormat="1" applyFont="1" applyFill="1" applyBorder="1" applyAlignment="1">
      <alignment horizontal="center" vertical="center"/>
    </xf>
    <xf numFmtId="43" fontId="27" fillId="4" borderId="0" xfId="1" applyNumberFormat="1" applyFont="1" applyFill="1" applyBorder="1" applyAlignment="1">
      <alignment horizontal="center" vertical="center"/>
    </xf>
    <xf numFmtId="4" fontId="27" fillId="4" borderId="29" xfId="1" applyNumberFormat="1" applyFont="1" applyFill="1" applyBorder="1" applyAlignment="1">
      <alignment horizontal="center" vertical="center"/>
    </xf>
    <xf numFmtId="4" fontId="27" fillId="4" borderId="30" xfId="1" applyNumberFormat="1" applyFont="1" applyFill="1" applyBorder="1" applyAlignment="1">
      <alignment horizontal="center" vertical="center"/>
    </xf>
    <xf numFmtId="4" fontId="27" fillId="4" borderId="0" xfId="1" applyNumberFormat="1" applyFont="1" applyFill="1" applyBorder="1" applyAlignment="1">
      <alignment horizontal="center" vertical="center"/>
    </xf>
    <xf numFmtId="0" fontId="27" fillId="4" borderId="29" xfId="0" applyFont="1" applyFill="1" applyBorder="1" applyAlignment="1">
      <alignment horizontal="justify" vertical="center"/>
    </xf>
    <xf numFmtId="0" fontId="27" fillId="4" borderId="0" xfId="0" applyFont="1" applyFill="1" applyBorder="1" applyAlignment="1">
      <alignment horizontal="justify" vertical="center"/>
    </xf>
    <xf numFmtId="0" fontId="27" fillId="4" borderId="31" xfId="0" applyFont="1" applyFill="1" applyBorder="1" applyAlignment="1">
      <alignment horizontal="justify" vertical="center"/>
    </xf>
    <xf numFmtId="4" fontId="27" fillId="4" borderId="29" xfId="1" applyNumberFormat="1" applyFont="1" applyFill="1" applyBorder="1" applyAlignment="1">
      <alignment horizontal="right" vertical="center"/>
    </xf>
    <xf numFmtId="0" fontId="28" fillId="4" borderId="29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28" fillId="4" borderId="31" xfId="0" applyFont="1" applyFill="1" applyBorder="1" applyAlignment="1">
      <alignment horizontal="left" vertical="center"/>
    </xf>
    <xf numFmtId="43" fontId="27" fillId="4" borderId="29" xfId="1" applyNumberFormat="1" applyFont="1" applyFill="1" applyBorder="1" applyAlignment="1">
      <alignment horizontal="right" vertical="center"/>
    </xf>
    <xf numFmtId="43" fontId="27" fillId="4" borderId="30" xfId="1" applyNumberFormat="1" applyFont="1" applyFill="1" applyBorder="1" applyAlignment="1">
      <alignment horizontal="right" vertical="center"/>
    </xf>
    <xf numFmtId="43" fontId="27" fillId="4" borderId="0" xfId="1" applyNumberFormat="1" applyFont="1" applyFill="1" applyBorder="1" applyAlignment="1">
      <alignment horizontal="right" vertical="center"/>
    </xf>
    <xf numFmtId="0" fontId="27" fillId="4" borderId="29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horizontal="left" vertical="center"/>
    </xf>
    <xf numFmtId="0" fontId="27" fillId="4" borderId="31" xfId="0" applyFont="1" applyFill="1" applyBorder="1" applyAlignment="1">
      <alignment horizontal="left" vertical="center"/>
    </xf>
    <xf numFmtId="4" fontId="27" fillId="4" borderId="30" xfId="1" applyNumberFormat="1" applyFont="1" applyFill="1" applyBorder="1" applyAlignment="1">
      <alignment horizontal="right" vertical="center"/>
    </xf>
    <xf numFmtId="4" fontId="27" fillId="4" borderId="0" xfId="1" applyNumberFormat="1" applyFont="1" applyFill="1" applyBorder="1" applyAlignment="1">
      <alignment horizontal="right" vertical="center"/>
    </xf>
    <xf numFmtId="0" fontId="27" fillId="4" borderId="31" xfId="0" applyFont="1" applyFill="1" applyBorder="1" applyAlignment="1">
      <alignment vertical="center"/>
    </xf>
    <xf numFmtId="0" fontId="27" fillId="4" borderId="31" xfId="0" applyFont="1" applyFill="1" applyBorder="1" applyAlignment="1">
      <alignment vertical="center" wrapText="1"/>
    </xf>
    <xf numFmtId="43" fontId="29" fillId="4" borderId="30" xfId="1" applyFont="1" applyFill="1" applyBorder="1" applyAlignment="1">
      <alignment horizontal="center" vertical="center"/>
    </xf>
    <xf numFmtId="0" fontId="27" fillId="4" borderId="29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4" fontId="30" fillId="4" borderId="30" xfId="1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31" xfId="0" applyFont="1" applyFill="1" applyBorder="1" applyAlignment="1">
      <alignment horizontal="left" vertical="center"/>
    </xf>
    <xf numFmtId="43" fontId="30" fillId="4" borderId="30" xfId="1" applyNumberFormat="1" applyFont="1" applyFill="1" applyBorder="1" applyAlignment="1">
      <alignment horizontal="right" vertical="center"/>
    </xf>
    <xf numFmtId="43" fontId="30" fillId="4" borderId="29" xfId="1" applyNumberFormat="1" applyFont="1" applyFill="1" applyBorder="1" applyAlignment="1">
      <alignment horizontal="right" vertical="center"/>
    </xf>
    <xf numFmtId="44" fontId="27" fillId="4" borderId="29" xfId="1" applyNumberFormat="1" applyFont="1" applyFill="1" applyBorder="1" applyAlignment="1">
      <alignment horizontal="right" vertical="center"/>
    </xf>
    <xf numFmtId="44" fontId="27" fillId="4" borderId="30" xfId="1" applyNumberFormat="1" applyFont="1" applyFill="1" applyBorder="1" applyAlignment="1">
      <alignment horizontal="right" vertical="center"/>
    </xf>
    <xf numFmtId="44" fontId="27" fillId="4" borderId="0" xfId="1" applyNumberFormat="1" applyFont="1" applyFill="1" applyBorder="1" applyAlignment="1">
      <alignment horizontal="right" vertical="center"/>
    </xf>
    <xf numFmtId="43" fontId="27" fillId="4" borderId="29" xfId="4" applyNumberFormat="1" applyFont="1" applyFill="1" applyBorder="1" applyAlignment="1">
      <alignment horizontal="right" vertical="center"/>
    </xf>
    <xf numFmtId="43" fontId="27" fillId="4" borderId="30" xfId="4" applyNumberFormat="1" applyFont="1" applyFill="1" applyBorder="1" applyAlignment="1">
      <alignment horizontal="right" vertical="center"/>
    </xf>
    <xf numFmtId="43" fontId="27" fillId="4" borderId="0" xfId="4" applyNumberFormat="1" applyFont="1" applyFill="1" applyBorder="1" applyAlignment="1">
      <alignment horizontal="right" vertical="center"/>
    </xf>
    <xf numFmtId="43" fontId="27" fillId="4" borderId="30" xfId="1" applyFont="1" applyFill="1" applyBorder="1"/>
    <xf numFmtId="43" fontId="27" fillId="4" borderId="29" xfId="1" applyFont="1" applyFill="1" applyBorder="1" applyAlignment="1">
      <alignment horizontal="center" vertical="center"/>
    </xf>
    <xf numFmtId="43" fontId="27" fillId="4" borderId="30" xfId="1" applyFont="1" applyFill="1" applyBorder="1" applyAlignment="1">
      <alignment horizontal="center" vertical="center"/>
    </xf>
    <xf numFmtId="43" fontId="27" fillId="4" borderId="0" xfId="1" applyFont="1" applyFill="1" applyBorder="1" applyAlignment="1">
      <alignment horizontal="center" vertical="center"/>
    </xf>
    <xf numFmtId="43" fontId="27" fillId="4" borderId="32" xfId="1" applyFont="1" applyFill="1" applyBorder="1" applyAlignment="1">
      <alignment horizontal="center" vertical="center"/>
    </xf>
    <xf numFmtId="43" fontId="27" fillId="4" borderId="33" xfId="1" applyFont="1" applyFill="1" applyBorder="1" applyAlignment="1">
      <alignment horizontal="center" vertical="center"/>
    </xf>
    <xf numFmtId="0" fontId="27" fillId="4" borderId="33" xfId="0" applyFont="1" applyFill="1" applyBorder="1" applyAlignment="1">
      <alignment horizontal="justify" vertical="center"/>
    </xf>
    <xf numFmtId="0" fontId="27" fillId="4" borderId="34" xfId="0" applyFont="1" applyFill="1" applyBorder="1" applyAlignment="1">
      <alignment horizontal="justify" vertical="center"/>
    </xf>
    <xf numFmtId="0" fontId="27" fillId="4" borderId="35" xfId="0" applyFont="1" applyFill="1" applyBorder="1" applyAlignment="1">
      <alignment horizontal="justify" vertical="center"/>
    </xf>
    <xf numFmtId="0" fontId="8" fillId="3" borderId="0" xfId="0" applyFont="1" applyFill="1" applyBorder="1"/>
    <xf numFmtId="0" fontId="0" fillId="6" borderId="0" xfId="0" applyFill="1"/>
    <xf numFmtId="43" fontId="8" fillId="3" borderId="0" xfId="1" applyFont="1" applyFill="1" applyBorder="1"/>
    <xf numFmtId="0" fontId="5" fillId="6" borderId="0" xfId="0" applyFont="1" applyFill="1" applyBorder="1" applyAlignment="1">
      <alignment vertical="top" wrapText="1"/>
    </xf>
    <xf numFmtId="0" fontId="0" fillId="0" borderId="0" xfId="0" applyBorder="1"/>
    <xf numFmtId="0" fontId="0" fillId="6" borderId="0" xfId="0" applyFill="1" applyBorder="1"/>
    <xf numFmtId="164" fontId="21" fillId="0" borderId="8" xfId="0" applyNumberFormat="1" applyFont="1" applyBorder="1" applyAlignment="1">
      <alignment horizontal="right" vertical="center"/>
    </xf>
    <xf numFmtId="164" fontId="21" fillId="0" borderId="9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22" fillId="0" borderId="10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164" fontId="21" fillId="0" borderId="5" xfId="0" applyNumberFormat="1" applyFont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/>
    </xf>
    <xf numFmtId="0" fontId="21" fillId="0" borderId="5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4" fontId="21" fillId="0" borderId="5" xfId="0" applyNumberFormat="1" applyFont="1" applyBorder="1" applyAlignment="1" applyProtection="1">
      <alignment horizontal="right" vertical="center"/>
      <protection locked="0"/>
    </xf>
    <xf numFmtId="164" fontId="21" fillId="0" borderId="10" xfId="0" applyNumberFormat="1" applyFont="1" applyBorder="1" applyAlignment="1" applyProtection="1">
      <alignment horizontal="right" vertical="center"/>
      <protection locked="0"/>
    </xf>
    <xf numFmtId="0" fontId="21" fillId="0" borderId="5" xfId="0" applyFont="1" applyBorder="1"/>
    <xf numFmtId="0" fontId="21" fillId="0" borderId="4" xfId="0" applyFont="1" applyBorder="1" applyAlignment="1">
      <alignment horizontal="left" vertical="center" indent="3"/>
    </xf>
    <xf numFmtId="164" fontId="22" fillId="0" borderId="39" xfId="0" applyNumberFormat="1" applyFont="1" applyBorder="1" applyAlignment="1">
      <alignment horizontal="right" vertical="center"/>
    </xf>
    <xf numFmtId="0" fontId="21" fillId="0" borderId="40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164" fontId="21" fillId="0" borderId="42" xfId="0" applyNumberFormat="1" applyFont="1" applyBorder="1" applyAlignment="1">
      <alignment horizontal="right" vertical="center"/>
    </xf>
    <xf numFmtId="164" fontId="21" fillId="0" borderId="43" xfId="0" applyNumberFormat="1" applyFont="1" applyBorder="1" applyAlignment="1">
      <alignment horizontal="right" vertical="center"/>
    </xf>
    <xf numFmtId="0" fontId="21" fillId="0" borderId="42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horizontal="justify" vertical="center" wrapText="1"/>
    </xf>
    <xf numFmtId="164" fontId="22" fillId="0" borderId="5" xfId="0" applyNumberFormat="1" applyFont="1" applyBorder="1" applyAlignment="1">
      <alignment horizontal="right" vertical="center" wrapText="1"/>
    </xf>
    <xf numFmtId="0" fontId="22" fillId="0" borderId="10" xfId="0" applyFont="1" applyBorder="1" applyAlignment="1">
      <alignment horizontal="justify" vertical="center" wrapText="1"/>
    </xf>
    <xf numFmtId="164" fontId="21" fillId="0" borderId="5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/>
    </xf>
    <xf numFmtId="164" fontId="21" fillId="0" borderId="10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 indent="1"/>
    </xf>
    <xf numFmtId="164" fontId="22" fillId="0" borderId="10" xfId="0" applyNumberFormat="1" applyFont="1" applyBorder="1" applyAlignment="1">
      <alignment horizontal="right" vertical="center" wrapText="1"/>
    </xf>
    <xf numFmtId="0" fontId="22" fillId="0" borderId="10" xfId="0" applyFont="1" applyBorder="1" applyAlignment="1">
      <alignment horizontal="left" vertical="center" wrapText="1"/>
    </xf>
    <xf numFmtId="164" fontId="22" fillId="0" borderId="14" xfId="0" applyNumberFormat="1" applyFont="1" applyBorder="1" applyAlignment="1">
      <alignment horizontal="right" vertical="center" wrapText="1"/>
    </xf>
    <xf numFmtId="164" fontId="21" fillId="0" borderId="8" xfId="0" applyNumberFormat="1" applyFont="1" applyBorder="1" applyAlignment="1">
      <alignment vertical="center"/>
    </xf>
    <xf numFmtId="0" fontId="21" fillId="0" borderId="9" xfId="0" applyFont="1" applyBorder="1" applyAlignment="1">
      <alignment horizontal="left" vertical="center"/>
    </xf>
    <xf numFmtId="164" fontId="22" fillId="0" borderId="5" xfId="0" applyNumberFormat="1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164" fontId="21" fillId="0" borderId="5" xfId="0" applyNumberFormat="1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164" fontId="21" fillId="0" borderId="5" xfId="0" applyNumberFormat="1" applyFont="1" applyBorder="1" applyAlignment="1" applyProtection="1">
      <alignment vertical="center"/>
      <protection locked="0"/>
    </xf>
    <xf numFmtId="0" fontId="21" fillId="0" borderId="10" xfId="0" applyFont="1" applyBorder="1" applyAlignment="1">
      <alignment horizontal="left" vertical="center" indent="2"/>
    </xf>
    <xf numFmtId="0" fontId="21" fillId="0" borderId="10" xfId="0" applyFont="1" applyBorder="1" applyAlignment="1">
      <alignment horizontal="left" vertical="center" wrapText="1" indent="2"/>
    </xf>
    <xf numFmtId="164" fontId="21" fillId="0" borderId="40" xfId="0" applyNumberFormat="1" applyFont="1" applyBorder="1" applyAlignment="1">
      <alignment vertical="center"/>
    </xf>
    <xf numFmtId="0" fontId="21" fillId="0" borderId="39" xfId="0" applyFont="1" applyBorder="1" applyAlignment="1">
      <alignment horizontal="left" vertical="center"/>
    </xf>
    <xf numFmtId="0" fontId="21" fillId="0" borderId="5" xfId="0" applyFont="1" applyBorder="1" applyAlignment="1">
      <alignment horizontal="right" vertical="center" wrapText="1"/>
    </xf>
    <xf numFmtId="0" fontId="22" fillId="0" borderId="14" xfId="0" applyFont="1" applyBorder="1" applyAlignment="1">
      <alignment horizontal="justify" vertical="center" wrapText="1"/>
    </xf>
    <xf numFmtId="0" fontId="22" fillId="7" borderId="47" xfId="0" applyFont="1" applyFill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right" vertical="center" wrapText="1"/>
    </xf>
    <xf numFmtId="164" fontId="22" fillId="0" borderId="9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164" fontId="21" fillId="0" borderId="5" xfId="0" applyNumberFormat="1" applyFont="1" applyBorder="1" applyAlignment="1" applyProtection="1">
      <alignment horizontal="right" vertical="center" wrapText="1"/>
      <protection locked="0"/>
    </xf>
    <xf numFmtId="164" fontId="21" fillId="0" borderId="10" xfId="0" applyNumberFormat="1" applyFont="1" applyBorder="1" applyAlignment="1" applyProtection="1">
      <alignment horizontal="right" vertical="center" wrapText="1"/>
      <protection locked="0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 indent="2"/>
    </xf>
    <xf numFmtId="164" fontId="21" fillId="0" borderId="5" xfId="0" applyNumberFormat="1" applyFont="1" applyFill="1" applyBorder="1" applyAlignment="1">
      <alignment horizontal="right" vertical="center" wrapText="1"/>
    </xf>
    <xf numFmtId="164" fontId="22" fillId="0" borderId="5" xfId="0" applyNumberFormat="1" applyFont="1" applyFill="1" applyBorder="1" applyAlignment="1">
      <alignment horizontal="right" vertical="center" wrapText="1"/>
    </xf>
    <xf numFmtId="164" fontId="22" fillId="0" borderId="10" xfId="0" applyNumberFormat="1" applyFont="1" applyFill="1" applyBorder="1" applyAlignment="1">
      <alignment horizontal="right" vertical="center" wrapText="1"/>
    </xf>
    <xf numFmtId="0" fontId="21" fillId="0" borderId="4" xfId="0" applyFont="1" applyFill="1" applyBorder="1" applyAlignment="1">
      <alignment horizontal="left" vertical="center" wrapText="1"/>
    </xf>
    <xf numFmtId="164" fontId="22" fillId="0" borderId="9" xfId="0" applyNumberFormat="1" applyFont="1" applyBorder="1" applyAlignment="1">
      <alignment vertical="center"/>
    </xf>
    <xf numFmtId="164" fontId="22" fillId="0" borderId="8" xfId="0" applyNumberFormat="1" applyFont="1" applyBorder="1" applyAlignment="1">
      <alignment vertical="center"/>
    </xf>
    <xf numFmtId="164" fontId="22" fillId="0" borderId="10" xfId="0" applyNumberFormat="1" applyFont="1" applyBorder="1" applyAlignment="1">
      <alignment vertical="center"/>
    </xf>
    <xf numFmtId="164" fontId="22" fillId="0" borderId="10" xfId="0" applyNumberFormat="1" applyFont="1" applyBorder="1" applyAlignment="1">
      <alignment horizontal="left" vertical="center" wrapText="1" indent="1"/>
    </xf>
    <xf numFmtId="164" fontId="22" fillId="0" borderId="10" xfId="0" applyNumberFormat="1" applyFont="1" applyBorder="1" applyAlignment="1">
      <alignment horizontal="left" vertical="center" indent="1"/>
    </xf>
    <xf numFmtId="164" fontId="21" fillId="0" borderId="10" xfId="0" applyNumberFormat="1" applyFont="1" applyBorder="1" applyAlignment="1">
      <alignment horizontal="left" vertical="center" indent="1"/>
    </xf>
    <xf numFmtId="164" fontId="21" fillId="10" borderId="5" xfId="0" applyNumberFormat="1" applyFont="1" applyFill="1" applyBorder="1" applyAlignment="1">
      <alignment vertical="center"/>
    </xf>
    <xf numFmtId="164" fontId="21" fillId="0" borderId="10" xfId="0" applyNumberFormat="1" applyFont="1" applyBorder="1" applyAlignment="1">
      <alignment vertical="center"/>
    </xf>
    <xf numFmtId="164" fontId="21" fillId="0" borderId="10" xfId="0" applyNumberFormat="1" applyFont="1" applyBorder="1" applyAlignment="1">
      <alignment horizontal="left" vertical="center" indent="5"/>
    </xf>
    <xf numFmtId="164" fontId="21" fillId="0" borderId="10" xfId="0" applyNumberFormat="1" applyFont="1" applyBorder="1" applyAlignment="1">
      <alignment horizontal="left" vertical="center" wrapText="1" indent="1"/>
    </xf>
    <xf numFmtId="164" fontId="21" fillId="0" borderId="14" xfId="0" applyNumberFormat="1" applyFont="1" applyBorder="1" applyAlignment="1">
      <alignment vertical="center"/>
    </xf>
    <xf numFmtId="164" fontId="22" fillId="7" borderId="8" xfId="0" applyNumberFormat="1" applyFont="1" applyFill="1" applyBorder="1" applyAlignment="1">
      <alignment horizontal="center" vertical="center"/>
    </xf>
    <xf numFmtId="164" fontId="22" fillId="7" borderId="3" xfId="0" applyNumberFormat="1" applyFont="1" applyFill="1" applyBorder="1" applyAlignment="1">
      <alignment horizontal="center" vertical="center"/>
    </xf>
    <xf numFmtId="164" fontId="21" fillId="0" borderId="0" xfId="0" applyNumberFormat="1" applyFont="1"/>
    <xf numFmtId="164" fontId="21" fillId="0" borderId="10" xfId="0" applyNumberFormat="1" applyFont="1" applyBorder="1" applyAlignment="1">
      <alignment horizontal="justify" vertical="center"/>
    </xf>
    <xf numFmtId="164" fontId="21" fillId="0" borderId="10" xfId="0" applyNumberFormat="1" applyFont="1" applyBorder="1" applyAlignment="1" applyProtection="1">
      <alignment vertical="center"/>
      <protection locked="0"/>
    </xf>
    <xf numFmtId="164" fontId="22" fillId="0" borderId="8" xfId="0" applyNumberFormat="1" applyFont="1" applyBorder="1" applyAlignment="1">
      <alignment vertical="center" wrapText="1"/>
    </xf>
    <xf numFmtId="164" fontId="22" fillId="0" borderId="9" xfId="0" applyNumberFormat="1" applyFont="1" applyBorder="1" applyAlignment="1">
      <alignment vertical="center" wrapText="1"/>
    </xf>
    <xf numFmtId="164" fontId="22" fillId="0" borderId="5" xfId="0" applyNumberFormat="1" applyFont="1" applyBorder="1" applyAlignment="1">
      <alignment vertical="center" wrapText="1"/>
    </xf>
    <xf numFmtId="164" fontId="22" fillId="0" borderId="10" xfId="0" applyNumberFormat="1" applyFont="1" applyBorder="1" applyAlignment="1">
      <alignment vertical="center" wrapText="1"/>
    </xf>
    <xf numFmtId="164" fontId="21" fillId="0" borderId="5" xfId="0" applyNumberFormat="1" applyFont="1" applyBorder="1" applyAlignment="1">
      <alignment vertical="center" wrapText="1"/>
    </xf>
    <xf numFmtId="164" fontId="21" fillId="0" borderId="10" xfId="0" applyNumberFormat="1" applyFont="1" applyBorder="1" applyAlignment="1" applyProtection="1">
      <alignment vertical="center" wrapText="1"/>
      <protection locked="0"/>
    </xf>
    <xf numFmtId="164" fontId="21" fillId="0" borderId="5" xfId="0" applyNumberFormat="1" applyFont="1" applyBorder="1" applyAlignment="1" applyProtection="1">
      <alignment vertical="center" wrapText="1"/>
      <protection locked="0"/>
    </xf>
    <xf numFmtId="164" fontId="21" fillId="0" borderId="10" xfId="0" applyNumberFormat="1" applyFont="1" applyBorder="1" applyAlignment="1">
      <alignment horizontal="left" vertical="center" wrapText="1" indent="5"/>
    </xf>
    <xf numFmtId="164" fontId="21" fillId="0" borderId="14" xfId="0" applyNumberFormat="1" applyFont="1" applyBorder="1" applyAlignment="1">
      <alignment vertical="center" wrapText="1"/>
    </xf>
    <xf numFmtId="164" fontId="22" fillId="7" borderId="13" xfId="0" applyNumberFormat="1" applyFont="1" applyFill="1" applyBorder="1" applyAlignment="1">
      <alignment horizontal="center" vertical="center" wrapText="1"/>
    </xf>
    <xf numFmtId="164" fontId="22" fillId="7" borderId="11" xfId="0" applyNumberFormat="1" applyFont="1" applyFill="1" applyBorder="1" applyAlignment="1">
      <alignment vertical="center"/>
    </xf>
    <xf numFmtId="164" fontId="21" fillId="0" borderId="8" xfId="0" applyNumberFormat="1" applyFont="1" applyBorder="1" applyAlignment="1">
      <alignment vertical="center" wrapText="1"/>
    </xf>
    <xf numFmtId="164" fontId="21" fillId="0" borderId="9" xfId="0" applyNumberFormat="1" applyFont="1" applyBorder="1" applyAlignment="1">
      <alignment vertical="center" wrapText="1"/>
    </xf>
    <xf numFmtId="164" fontId="21" fillId="0" borderId="10" xfId="0" applyNumberFormat="1" applyFont="1" applyBorder="1" applyAlignment="1">
      <alignment vertical="center" wrapText="1"/>
    </xf>
    <xf numFmtId="164" fontId="21" fillId="7" borderId="5" xfId="0" applyNumberFormat="1" applyFont="1" applyFill="1" applyBorder="1" applyAlignment="1">
      <alignment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vertical="center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center" vertical="top" wrapText="1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23" fillId="2" borderId="4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164" fontId="13" fillId="8" borderId="15" xfId="0" applyNumberFormat="1" applyFont="1" applyFill="1" applyBorder="1" applyAlignment="1">
      <alignment horizontal="center" vertical="center" wrapText="1"/>
    </xf>
    <xf numFmtId="164" fontId="13" fillId="8" borderId="18" xfId="0" applyNumberFormat="1" applyFont="1" applyFill="1" applyBorder="1" applyAlignment="1">
      <alignment horizontal="center" vertical="center" wrapText="1"/>
    </xf>
    <xf numFmtId="164" fontId="13" fillId="8" borderId="16" xfId="0" applyNumberFormat="1" applyFont="1" applyFill="1" applyBorder="1" applyAlignment="1">
      <alignment horizontal="center" vertical="center" wrapText="1"/>
    </xf>
    <xf numFmtId="164" fontId="13" fillId="8" borderId="19" xfId="0" applyNumberFormat="1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left" vertical="top" wrapText="1"/>
    </xf>
    <xf numFmtId="164" fontId="15" fillId="0" borderId="0" xfId="0" applyNumberFormat="1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7" borderId="11" xfId="0" applyFont="1" applyFill="1" applyBorder="1" applyAlignment="1" applyProtection="1">
      <alignment horizontal="center" vertical="center"/>
      <protection locked="0"/>
    </xf>
    <xf numFmtId="0" fontId="24" fillId="7" borderId="12" xfId="0" applyFont="1" applyFill="1" applyBorder="1" applyAlignment="1" applyProtection="1">
      <alignment horizontal="center" vertical="center"/>
      <protection locked="0"/>
    </xf>
    <xf numFmtId="0" fontId="24" fillId="7" borderId="13" xfId="0" applyFont="1" applyFill="1" applyBorder="1" applyAlignment="1" applyProtection="1">
      <alignment horizontal="center" vertical="center"/>
      <protection locked="0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22" fillId="7" borderId="1" xfId="0" applyFont="1" applyFill="1" applyBorder="1" applyAlignment="1" applyProtection="1">
      <alignment horizontal="center" vertical="center"/>
      <protection locked="0"/>
    </xf>
    <xf numFmtId="0" fontId="22" fillId="7" borderId="2" xfId="0" applyFont="1" applyFill="1" applyBorder="1" applyAlignment="1" applyProtection="1">
      <alignment horizontal="center" vertical="center"/>
      <protection locked="0"/>
    </xf>
    <xf numFmtId="0" fontId="22" fillId="7" borderId="3" xfId="0" applyFont="1" applyFill="1" applyBorder="1" applyAlignment="1" applyProtection="1">
      <alignment horizontal="center" vertical="center"/>
      <protection locked="0"/>
    </xf>
    <xf numFmtId="0" fontId="22" fillId="7" borderId="4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22" fillId="7" borderId="14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164" fontId="22" fillId="7" borderId="1" xfId="0" applyNumberFormat="1" applyFont="1" applyFill="1" applyBorder="1" applyAlignment="1">
      <alignment vertical="center"/>
    </xf>
    <xf numFmtId="164" fontId="22" fillId="7" borderId="6" xfId="0" applyNumberFormat="1" applyFont="1" applyFill="1" applyBorder="1" applyAlignment="1">
      <alignment vertical="center"/>
    </xf>
    <xf numFmtId="164" fontId="22" fillId="7" borderId="14" xfId="0" applyNumberFormat="1" applyFont="1" applyFill="1" applyBorder="1" applyAlignment="1">
      <alignment horizontal="center" vertical="center" wrapText="1"/>
    </xf>
    <xf numFmtId="164" fontId="22" fillId="7" borderId="9" xfId="0" applyNumberFormat="1" applyFont="1" applyFill="1" applyBorder="1" applyAlignment="1">
      <alignment horizontal="center" vertical="center" wrapText="1"/>
    </xf>
    <xf numFmtId="164" fontId="22" fillId="7" borderId="14" xfId="0" applyNumberFormat="1" applyFont="1" applyFill="1" applyBorder="1" applyAlignment="1">
      <alignment horizontal="center" vertical="center"/>
    </xf>
    <xf numFmtId="164" fontId="22" fillId="7" borderId="9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164" fontId="21" fillId="0" borderId="12" xfId="0" applyNumberFormat="1" applyFont="1" applyBorder="1" applyAlignment="1">
      <alignment vertical="center"/>
    </xf>
    <xf numFmtId="0" fontId="28" fillId="2" borderId="35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43" fontId="28" fillId="2" borderId="38" xfId="1" applyFont="1" applyFill="1" applyBorder="1" applyAlignment="1">
      <alignment horizontal="center" vertical="center"/>
    </xf>
    <xf numFmtId="43" fontId="28" fillId="2" borderId="37" xfId="1" applyFont="1" applyFill="1" applyBorder="1" applyAlignment="1">
      <alignment horizontal="center" vertical="center"/>
    </xf>
    <xf numFmtId="43" fontId="28" fillId="2" borderId="36" xfId="1" applyFont="1" applyFill="1" applyBorder="1" applyAlignment="1">
      <alignment horizontal="center" vertical="center"/>
    </xf>
    <xf numFmtId="43" fontId="28" fillId="2" borderId="32" xfId="1" applyFont="1" applyFill="1" applyBorder="1" applyAlignment="1">
      <alignment horizontal="center" vertical="center"/>
    </xf>
    <xf numFmtId="43" fontId="28" fillId="2" borderId="30" xfId="1" applyFont="1" applyFill="1" applyBorder="1" applyAlignment="1">
      <alignment horizontal="center" vertical="center"/>
    </xf>
    <xf numFmtId="43" fontId="28" fillId="2" borderId="26" xfId="1" applyFont="1" applyFill="1" applyBorder="1" applyAlignment="1">
      <alignment horizontal="center" vertical="center"/>
    </xf>
    <xf numFmtId="43" fontId="28" fillId="2" borderId="32" xfId="1" applyFont="1" applyFill="1" applyBorder="1" applyAlignment="1">
      <alignment horizontal="center" vertical="center" wrapText="1"/>
    </xf>
    <xf numFmtId="43" fontId="28" fillId="2" borderId="26" xfId="1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left" vertical="center" wrapText="1"/>
    </xf>
    <xf numFmtId="0" fontId="27" fillId="4" borderId="29" xfId="0" applyFont="1" applyFill="1" applyBorder="1" applyAlignment="1">
      <alignment horizontal="left" vertical="center" wrapText="1"/>
    </xf>
    <xf numFmtId="0" fontId="27" fillId="4" borderId="31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left" vertical="center"/>
    </xf>
    <xf numFmtId="0" fontId="27" fillId="4" borderId="29" xfId="0" applyFont="1" applyFill="1" applyBorder="1" applyAlignment="1">
      <alignment horizontal="left" vertical="center"/>
    </xf>
    <xf numFmtId="0" fontId="28" fillId="4" borderId="31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28" fillId="4" borderId="29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27" fillId="4" borderId="31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 vertical="center" wrapText="1"/>
    </xf>
    <xf numFmtId="0" fontId="27" fillId="4" borderId="29" xfId="0" applyFont="1" applyFill="1" applyBorder="1" applyAlignment="1">
      <alignment horizontal="center" vertical="center" wrapText="1"/>
    </xf>
    <xf numFmtId="0" fontId="28" fillId="4" borderId="31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0" fontId="28" fillId="4" borderId="29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 applyProtection="1">
      <alignment horizontal="center" vertical="center"/>
      <protection locked="0"/>
    </xf>
    <xf numFmtId="0" fontId="22" fillId="7" borderId="46" xfId="0" applyFont="1" applyFill="1" applyBorder="1" applyAlignment="1">
      <alignment horizontal="center" vertical="center"/>
    </xf>
    <xf numFmtId="0" fontId="22" fillId="7" borderId="45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14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/>
    </xf>
    <xf numFmtId="0" fontId="2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/>
    </xf>
    <xf numFmtId="0" fontId="21" fillId="0" borderId="0" xfId="0" applyFont="1" applyAlignment="1">
      <alignment horizontal="left" wrapText="1"/>
    </xf>
  </cellXfs>
  <cellStyles count="5">
    <cellStyle name="Énfasis6" xfId="3" builtinId="49"/>
    <cellStyle name="Millares" xfId="1" builtinId="3"/>
    <cellStyle name="Moneda" xfId="4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800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71</xdr:row>
      <xdr:rowOff>152400</xdr:rowOff>
    </xdr:from>
    <xdr:to>
      <xdr:col>7</xdr:col>
      <xdr:colOff>828675</xdr:colOff>
      <xdr:row>74</xdr:row>
      <xdr:rowOff>76200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2849225"/>
          <a:ext cx="71818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mireles\Desktop\2019\ESTADOS%20FINANCIEROS\6.-%20JUNIO%202019\Notas%20Estados%20Financieros%20Balanza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mireles\Downloads\PAPEL%20DE%20TRABAJO%20INTEGRACION%20DE%20PASIVOS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mireles\Desktop\2019\LEY%20DE%20DISIPLINA%20FINANCIERA\4.-%20CUARTO%20TRIMESTRE%202019\PAPEL%20DE%20TRABAJO%20INTEGRACION%20DE%20PASIVOS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fijo"/>
      <sheetName val="oCT"/>
      <sheetName val="NOV"/>
      <sheetName val="Feb"/>
      <sheetName val="ABR"/>
      <sheetName val="JUN"/>
      <sheetName val="Balanza Ju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ACTIVO</v>
          </cell>
          <cell r="C1">
            <v>2878703510.1399999</v>
          </cell>
          <cell r="D1">
            <v>3673620771.1399999</v>
          </cell>
          <cell r="E1">
            <v>3615843176.4400001</v>
          </cell>
          <cell r="F1">
            <v>2936481104.8400002</v>
          </cell>
        </row>
        <row r="2">
          <cell r="B2" t="str">
            <v>ACTIVO CIRCULANTE</v>
          </cell>
          <cell r="C2">
            <v>559400250.61000001</v>
          </cell>
          <cell r="D2">
            <v>3583594542.9200001</v>
          </cell>
          <cell r="E2">
            <v>3594305883.25</v>
          </cell>
          <cell r="F2">
            <v>548688910.27999997</v>
          </cell>
        </row>
        <row r="3">
          <cell r="B3" t="str">
            <v>Efectivo y Equivalentes</v>
          </cell>
          <cell r="C3">
            <v>546385098.13</v>
          </cell>
          <cell r="D3">
            <v>3461636904.9699998</v>
          </cell>
          <cell r="E3">
            <v>3473409286.3299999</v>
          </cell>
          <cell r="F3">
            <v>534612716.76999998</v>
          </cell>
        </row>
        <row r="4">
          <cell r="B4" t="str">
            <v>Efectivo</v>
          </cell>
          <cell r="C4">
            <v>56998</v>
          </cell>
          <cell r="D4">
            <v>82571759</v>
          </cell>
          <cell r="E4">
            <v>82569759</v>
          </cell>
          <cell r="F4">
            <v>58998</v>
          </cell>
        </row>
        <row r="5">
          <cell r="B5" t="str">
            <v>Fondo Fijo</v>
          </cell>
          <cell r="C5">
            <v>56998</v>
          </cell>
          <cell r="D5">
            <v>2000</v>
          </cell>
          <cell r="E5">
            <v>0</v>
          </cell>
          <cell r="F5">
            <v>58998</v>
          </cell>
        </row>
        <row r="6">
          <cell r="B6" t="str">
            <v>Recaudación en proceso</v>
          </cell>
          <cell r="C6">
            <v>0</v>
          </cell>
          <cell r="D6">
            <v>82569759</v>
          </cell>
          <cell r="E6">
            <v>82569759</v>
          </cell>
          <cell r="F6">
            <v>0</v>
          </cell>
        </row>
        <row r="7">
          <cell r="B7" t="str">
            <v>Bancos/Tesorería</v>
          </cell>
          <cell r="C7">
            <v>77978100.129999995</v>
          </cell>
          <cell r="D7">
            <v>1936794779.8299999</v>
          </cell>
          <cell r="E7">
            <v>1937769161.1900001</v>
          </cell>
          <cell r="F7">
            <v>77003718.769999996</v>
          </cell>
        </row>
        <row r="8">
          <cell r="B8" t="str">
            <v>Banco del Bajio S.A.</v>
          </cell>
          <cell r="C8">
            <v>39373739.240000002</v>
          </cell>
          <cell r="D8">
            <v>164645456.81999999</v>
          </cell>
          <cell r="E8">
            <v>164470334.59</v>
          </cell>
          <cell r="F8">
            <v>39548861.469999999</v>
          </cell>
        </row>
        <row r="9">
          <cell r="B9" t="str">
            <v>Bajio Predial 22301910101</v>
          </cell>
          <cell r="C9">
            <v>78870.52</v>
          </cell>
          <cell r="D9">
            <v>6223636.6299999999</v>
          </cell>
          <cell r="E9">
            <v>6074130.0700000003</v>
          </cell>
          <cell r="F9">
            <v>228377.08</v>
          </cell>
        </row>
        <row r="10">
          <cell r="B10" t="str">
            <v>Bajío GASTOS INTERNOS 14595565 0101</v>
          </cell>
          <cell r="C10">
            <v>390165.39</v>
          </cell>
          <cell r="D10">
            <v>1235145.58</v>
          </cell>
          <cell r="E10">
            <v>1242910.3899999999</v>
          </cell>
          <cell r="F10">
            <v>382400.58</v>
          </cell>
        </row>
        <row r="11">
          <cell r="B11" t="str">
            <v>Bajío  CONTRATO ARRENDAMIENTO VEHICULAR 14802409</v>
          </cell>
          <cell r="C11">
            <v>3821.38</v>
          </cell>
          <cell r="D11">
            <v>0.03</v>
          </cell>
          <cell r="E11">
            <v>0</v>
          </cell>
          <cell r="F11">
            <v>3821.41</v>
          </cell>
        </row>
        <row r="12">
          <cell r="B12" t="str">
            <v>Bajío  FONDO DE AHORRO  14952881 0101</v>
          </cell>
          <cell r="C12">
            <v>354416.67</v>
          </cell>
          <cell r="D12">
            <v>5287848.6399999997</v>
          </cell>
          <cell r="E12">
            <v>5600000</v>
          </cell>
          <cell r="F12">
            <v>42265.31</v>
          </cell>
        </row>
        <row r="13">
          <cell r="B13" t="str">
            <v>Bajío FONDO DE CONTINGENCIAS 17706870 0101</v>
          </cell>
          <cell r="C13">
            <v>163701.66</v>
          </cell>
          <cell r="D13">
            <v>5934447.5800000001</v>
          </cell>
          <cell r="E13">
            <v>6050000</v>
          </cell>
          <cell r="F13">
            <v>48149.24</v>
          </cell>
        </row>
        <row r="14">
          <cell r="B14" t="str">
            <v>Bajío FONDO DE DESASTRES NATURALES 17707365 0101</v>
          </cell>
          <cell r="C14">
            <v>181047.58</v>
          </cell>
          <cell r="D14">
            <v>10962925.92</v>
          </cell>
          <cell r="E14">
            <v>11050000</v>
          </cell>
          <cell r="F14">
            <v>93973.5</v>
          </cell>
        </row>
        <row r="15">
          <cell r="B15" t="str">
            <v>Bajío PARTICIPACIONES FEDERALES 2018</v>
          </cell>
          <cell r="C15">
            <v>473243.58</v>
          </cell>
          <cell r="D15">
            <v>56533372.119999997</v>
          </cell>
          <cell r="E15">
            <v>56631458.560000002</v>
          </cell>
          <cell r="F15">
            <v>375157.14</v>
          </cell>
        </row>
        <row r="16">
          <cell r="B16" t="str">
            <v>Bajío PROGRAMA DE BECAS MUNICIPALES</v>
          </cell>
          <cell r="C16">
            <v>180281.2</v>
          </cell>
          <cell r="D16">
            <v>3.48</v>
          </cell>
          <cell r="E16">
            <v>0</v>
          </cell>
          <cell r="F16">
            <v>180284.68</v>
          </cell>
        </row>
        <row r="17">
          <cell r="B17" t="str">
            <v>Bajío COMPLEMENTO DE PARTICIPACIONES 2017</v>
          </cell>
          <cell r="C17">
            <v>51917.08</v>
          </cell>
          <cell r="D17">
            <v>0.43</v>
          </cell>
          <cell r="E17">
            <v>0</v>
          </cell>
          <cell r="F17">
            <v>51917.51</v>
          </cell>
        </row>
        <row r="18">
          <cell r="B18" t="str">
            <v>Bajío PARTICIPACIONES FEDERALES 2019</v>
          </cell>
          <cell r="C18">
            <v>370333.42</v>
          </cell>
          <cell r="D18">
            <v>70218890.700000003</v>
          </cell>
          <cell r="E18">
            <v>69913859.519999996</v>
          </cell>
          <cell r="F18">
            <v>675364.6</v>
          </cell>
        </row>
        <row r="19">
          <cell r="B19" t="str">
            <v>Bajio Fortalecimiento Financiero 2019 ( Estatal)</v>
          </cell>
          <cell r="C19">
            <v>823530.36</v>
          </cell>
          <cell r="D19">
            <v>6.86</v>
          </cell>
          <cell r="E19">
            <v>0</v>
          </cell>
          <cell r="F19">
            <v>823537.22</v>
          </cell>
        </row>
        <row r="20">
          <cell r="B20" t="str">
            <v>Bajio Gasto Directo Obra Pública 24200818</v>
          </cell>
          <cell r="C20">
            <v>302320.40000000002</v>
          </cell>
          <cell r="D20">
            <v>8020008.2800000003</v>
          </cell>
          <cell r="E20">
            <v>7907976.0499999998</v>
          </cell>
          <cell r="F20">
            <v>414352.63</v>
          </cell>
        </row>
        <row r="21">
          <cell r="B21" t="str">
            <v>Bajio "APOYO EXTRAORDINARIO NO REGULARIZABLE PARA EL FORTALECIMIENTO FINANCIERO DEL MUNICIPIO DE CORREGIDORA DE PARTICIPACIONES FEDERALES 2019"</v>
          </cell>
          <cell r="C21">
            <v>36000090</v>
          </cell>
          <cell r="D21">
            <v>229170.57</v>
          </cell>
          <cell r="E21">
            <v>0</v>
          </cell>
          <cell r="F21">
            <v>36229260.57</v>
          </cell>
        </row>
        <row r="22">
          <cell r="B22" t="str">
            <v>Banorte</v>
          </cell>
          <cell r="C22">
            <v>3137444.34</v>
          </cell>
          <cell r="D22">
            <v>71992951.019999996</v>
          </cell>
          <cell r="E22">
            <v>73849258.840000004</v>
          </cell>
          <cell r="F22">
            <v>1281136.52</v>
          </cell>
        </row>
        <row r="23">
          <cell r="B23" t="str">
            <v>Banorte Predial 0850284193</v>
          </cell>
          <cell r="C23">
            <v>280539.59999999998</v>
          </cell>
          <cell r="D23">
            <v>1768981.61</v>
          </cell>
          <cell r="E23">
            <v>1763964.05</v>
          </cell>
          <cell r="F23">
            <v>285557.15999999997</v>
          </cell>
        </row>
        <row r="24">
          <cell r="B24" t="str">
            <v>Banorte Gastos Internos 0849481848</v>
          </cell>
          <cell r="C24">
            <v>1596082.9</v>
          </cell>
          <cell r="D24">
            <v>42322690.030000001</v>
          </cell>
          <cell r="E24">
            <v>43428204.600000001</v>
          </cell>
          <cell r="F24">
            <v>490568.33</v>
          </cell>
        </row>
        <row r="25">
          <cell r="B25" t="str">
            <v>Banorte Pago domiciliado Emprestito 0849481820</v>
          </cell>
          <cell r="C25">
            <v>188307.64</v>
          </cell>
          <cell r="D25">
            <v>1100958.1499999999</v>
          </cell>
          <cell r="E25">
            <v>1146804.3600000001</v>
          </cell>
          <cell r="F25">
            <v>142461.43</v>
          </cell>
        </row>
        <row r="26">
          <cell r="B26" t="str">
            <v>Banorte 0280543965 GASTO DIRECTO OBRA PUBLICA</v>
          </cell>
          <cell r="C26">
            <v>474714.87</v>
          </cell>
          <cell r="D26">
            <v>47507.13</v>
          </cell>
          <cell r="E26">
            <v>522222</v>
          </cell>
          <cell r="F26">
            <v>0</v>
          </cell>
        </row>
        <row r="27">
          <cell r="B27" t="str">
            <v>Banorte 0486652584 PARTICIPACIONES 2017</v>
          </cell>
          <cell r="C27">
            <v>597799.32999999996</v>
          </cell>
          <cell r="D27">
            <v>26752814.100000001</v>
          </cell>
          <cell r="E27">
            <v>26988063.829999998</v>
          </cell>
          <cell r="F27">
            <v>362549.6</v>
          </cell>
        </row>
        <row r="28">
          <cell r="B28" t="str">
            <v>Bancomer</v>
          </cell>
          <cell r="C28">
            <v>4468198.67</v>
          </cell>
          <cell r="D28">
            <v>157196473.74000001</v>
          </cell>
          <cell r="E28">
            <v>159360312.72999999</v>
          </cell>
          <cell r="F28">
            <v>2304359.6800000002</v>
          </cell>
        </row>
        <row r="29">
          <cell r="B29" t="str">
            <v>Bancomer Predial 0154035402</v>
          </cell>
          <cell r="C29">
            <v>1391987.27</v>
          </cell>
          <cell r="D29">
            <v>14050080.07</v>
          </cell>
          <cell r="E29">
            <v>14501682.859999999</v>
          </cell>
          <cell r="F29">
            <v>940384.48</v>
          </cell>
        </row>
        <row r="30">
          <cell r="B30" t="str">
            <v>Bancomer Predial TPV 0102872927</v>
          </cell>
          <cell r="C30">
            <v>1125313.27</v>
          </cell>
          <cell r="D30">
            <v>21916595.039999999</v>
          </cell>
          <cell r="E30">
            <v>22751363.710000001</v>
          </cell>
          <cell r="F30">
            <v>290544.59999999998</v>
          </cell>
        </row>
        <row r="31">
          <cell r="B31" t="str">
            <v>BANCOMER RECAUDACION PREDIAL 0105502721</v>
          </cell>
          <cell r="C31">
            <v>577365.6</v>
          </cell>
          <cell r="D31">
            <v>69906112.950000003</v>
          </cell>
          <cell r="E31">
            <v>69463275.629999995</v>
          </cell>
          <cell r="F31">
            <v>1020202.92</v>
          </cell>
        </row>
        <row r="32">
          <cell r="B32" t="str">
            <v>BBVA BANCOMER SERVICIOS PERSONALES</v>
          </cell>
          <cell r="C32">
            <v>39725.449999999997</v>
          </cell>
          <cell r="D32">
            <v>29145343.84</v>
          </cell>
          <cell r="E32">
            <v>29143990.530000001</v>
          </cell>
          <cell r="F32">
            <v>41078.76</v>
          </cell>
        </row>
        <row r="33">
          <cell r="B33" t="str">
            <v>PROVISION DE PASIVOS RELACIONES CONTRACTUALES LAB</v>
          </cell>
          <cell r="C33">
            <v>1333807.08</v>
          </cell>
          <cell r="D33">
            <v>22178341.84</v>
          </cell>
          <cell r="E33">
            <v>23500000</v>
          </cell>
          <cell r="F33">
            <v>12148.92</v>
          </cell>
        </row>
        <row r="34">
          <cell r="B34" t="str">
            <v>Banamex</v>
          </cell>
          <cell r="C34">
            <v>218167.2</v>
          </cell>
          <cell r="D34">
            <v>520468.98</v>
          </cell>
          <cell r="E34">
            <v>300320.75</v>
          </cell>
          <cell r="F34">
            <v>438315.43</v>
          </cell>
        </row>
        <row r="35">
          <cell r="B35" t="str">
            <v>Banamex Predial 70032846139</v>
          </cell>
          <cell r="C35">
            <v>29946</v>
          </cell>
          <cell r="D35">
            <v>0</v>
          </cell>
          <cell r="E35">
            <v>0</v>
          </cell>
          <cell r="F35">
            <v>29946</v>
          </cell>
        </row>
        <row r="36">
          <cell r="B36" t="str">
            <v>Banamex Predial 7005/6028623</v>
          </cell>
          <cell r="C36">
            <v>188221.2</v>
          </cell>
          <cell r="D36">
            <v>520468.98</v>
          </cell>
          <cell r="E36">
            <v>300320.75</v>
          </cell>
          <cell r="F36">
            <v>408369.43</v>
          </cell>
        </row>
        <row r="37">
          <cell r="B37" t="str">
            <v>Scotiabank</v>
          </cell>
          <cell r="C37">
            <v>144869.87</v>
          </cell>
          <cell r="D37">
            <v>80880541.510000005</v>
          </cell>
          <cell r="E37">
            <v>80807372.530000001</v>
          </cell>
          <cell r="F37">
            <v>218038.85</v>
          </cell>
        </row>
        <row r="38">
          <cell r="B38" t="str">
            <v>Scotiabank Predial 3503877175</v>
          </cell>
          <cell r="C38">
            <v>144869.87</v>
          </cell>
          <cell r="D38">
            <v>80880541.510000005</v>
          </cell>
          <cell r="E38">
            <v>80807372.530000001</v>
          </cell>
          <cell r="F38">
            <v>218038.85</v>
          </cell>
        </row>
        <row r="39">
          <cell r="B39" t="str">
            <v>Santander</v>
          </cell>
          <cell r="C39">
            <v>182384.77</v>
          </cell>
          <cell r="D39">
            <v>459863.07</v>
          </cell>
          <cell r="E39">
            <v>272729.28000000003</v>
          </cell>
          <cell r="F39">
            <v>369518.56</v>
          </cell>
        </row>
        <row r="40">
          <cell r="B40" t="str">
            <v>Santander Predial 65502165609</v>
          </cell>
          <cell r="C40">
            <v>182384.77</v>
          </cell>
          <cell r="D40">
            <v>459863.07</v>
          </cell>
          <cell r="E40">
            <v>272729.28000000003</v>
          </cell>
          <cell r="F40">
            <v>369518.56</v>
          </cell>
        </row>
        <row r="41">
          <cell r="B41" t="str">
            <v>BANREGIO</v>
          </cell>
          <cell r="C41">
            <v>119210.93</v>
          </cell>
          <cell r="D41">
            <v>502139145.17000002</v>
          </cell>
          <cell r="E41">
            <v>502100000</v>
          </cell>
          <cell r="F41">
            <v>158356.1</v>
          </cell>
        </row>
        <row r="42">
          <cell r="B42" t="str">
            <v>BANREGIO Predial 165987360011</v>
          </cell>
          <cell r="C42">
            <v>119210.93</v>
          </cell>
          <cell r="D42">
            <v>502139145.17000002</v>
          </cell>
          <cell r="E42">
            <v>502100000</v>
          </cell>
          <cell r="F42">
            <v>158356.1</v>
          </cell>
        </row>
        <row r="43">
          <cell r="B43" t="str">
            <v>BANCO MULTIVA SA</v>
          </cell>
          <cell r="C43">
            <v>590686.09</v>
          </cell>
          <cell r="D43">
            <v>381950.2</v>
          </cell>
          <cell r="E43">
            <v>731221</v>
          </cell>
          <cell r="F43">
            <v>241415.29</v>
          </cell>
        </row>
        <row r="44">
          <cell r="B44" t="str">
            <v>BANCO MULTIVA SA PREDIAL 00004719287</v>
          </cell>
          <cell r="C44">
            <v>145565.57</v>
          </cell>
          <cell r="D44">
            <v>350099.20000000001</v>
          </cell>
          <cell r="E44">
            <v>350000</v>
          </cell>
          <cell r="F44">
            <v>145664.76999999999</v>
          </cell>
        </row>
        <row r="45">
          <cell r="B45" t="str">
            <v>BANCO MULTIVA SA DEPOSITO REFERENCIADO 00006570356</v>
          </cell>
          <cell r="C45">
            <v>445120.52</v>
          </cell>
          <cell r="D45">
            <v>31851</v>
          </cell>
          <cell r="E45">
            <v>381221</v>
          </cell>
          <cell r="F45">
            <v>95750.52</v>
          </cell>
        </row>
        <row r="46">
          <cell r="B46" t="str">
            <v>BANCO AFIRME SA</v>
          </cell>
          <cell r="C46">
            <v>101790.01</v>
          </cell>
          <cell r="D46">
            <v>1327.67</v>
          </cell>
          <cell r="E46">
            <v>528.79</v>
          </cell>
          <cell r="F46">
            <v>102588.89</v>
          </cell>
        </row>
        <row r="47">
          <cell r="B47" t="str">
            <v>AFIRME PREDIAL 16291002971</v>
          </cell>
          <cell r="C47">
            <v>101790.01</v>
          </cell>
          <cell r="D47">
            <v>1327.67</v>
          </cell>
          <cell r="E47">
            <v>528.79</v>
          </cell>
          <cell r="F47">
            <v>102588.89</v>
          </cell>
        </row>
        <row r="48">
          <cell r="B48" t="str">
            <v>BANCO INTERACCIONES</v>
          </cell>
          <cell r="C48">
            <v>160.4</v>
          </cell>
          <cell r="D48">
            <v>0</v>
          </cell>
          <cell r="E48">
            <v>0</v>
          </cell>
          <cell r="F48">
            <v>160.4</v>
          </cell>
        </row>
        <row r="49">
          <cell r="B49" t="str">
            <v>INTERACCIONES PREDIAL 300182818</v>
          </cell>
          <cell r="C49">
            <v>160.4</v>
          </cell>
          <cell r="D49">
            <v>0</v>
          </cell>
          <cell r="E49">
            <v>0</v>
          </cell>
          <cell r="F49">
            <v>160.4</v>
          </cell>
        </row>
        <row r="50">
          <cell r="B50" t="str">
            <v>BANCO MONEX</v>
          </cell>
          <cell r="C50">
            <v>94727.16</v>
          </cell>
          <cell r="D50">
            <v>872776831.37</v>
          </cell>
          <cell r="E50">
            <v>872737703.70000005</v>
          </cell>
          <cell r="F50">
            <v>133854.82999999999</v>
          </cell>
        </row>
        <row r="51">
          <cell r="B51" t="str">
            <v>MONEX PREDIAL 2934974</v>
          </cell>
          <cell r="C51">
            <v>94727.16</v>
          </cell>
          <cell r="D51">
            <v>872776831.37</v>
          </cell>
          <cell r="E51">
            <v>872737703.70000005</v>
          </cell>
          <cell r="F51">
            <v>133854.82999999999</v>
          </cell>
        </row>
        <row r="52">
          <cell r="B52" t="str">
            <v>Banco del Bajio S.A.</v>
          </cell>
          <cell r="C52">
            <v>20539598.329999998</v>
          </cell>
          <cell r="D52">
            <v>11629559.83</v>
          </cell>
          <cell r="E52">
            <v>8735058.3900000006</v>
          </cell>
          <cell r="F52">
            <v>23434099.77</v>
          </cell>
        </row>
        <row r="53">
          <cell r="B53" t="str">
            <v>Bajio GEQ 2017 PAQUETE 4</v>
          </cell>
          <cell r="C53">
            <v>0</v>
          </cell>
          <cell r="D53">
            <v>6</v>
          </cell>
          <cell r="E53">
            <v>6</v>
          </cell>
          <cell r="F53">
            <v>0</v>
          </cell>
        </row>
        <row r="54">
          <cell r="B54" t="str">
            <v>Bajio FISM 2019</v>
          </cell>
          <cell r="C54">
            <v>5850892.3799999999</v>
          </cell>
          <cell r="D54">
            <v>1202624</v>
          </cell>
          <cell r="E54">
            <v>0</v>
          </cell>
          <cell r="F54">
            <v>7053516.3799999999</v>
          </cell>
        </row>
        <row r="55">
          <cell r="B55" t="str">
            <v>Bajio FORTAMUN 2019</v>
          </cell>
          <cell r="C55">
            <v>14572454.6</v>
          </cell>
          <cell r="D55">
            <v>10426927.859999999</v>
          </cell>
          <cell r="E55">
            <v>8735052.3900000006</v>
          </cell>
          <cell r="F55">
            <v>16264330.07</v>
          </cell>
        </row>
        <row r="56">
          <cell r="B56" t="str">
            <v>Bajio Inspeccion y Vigilancia 24200800</v>
          </cell>
          <cell r="C56">
            <v>116251.35</v>
          </cell>
          <cell r="D56">
            <v>1.97</v>
          </cell>
          <cell r="E56">
            <v>0</v>
          </cell>
          <cell r="F56">
            <v>116253.32</v>
          </cell>
        </row>
        <row r="57">
          <cell r="B57" t="str">
            <v>Banorte</v>
          </cell>
          <cell r="C57">
            <v>345141.46</v>
          </cell>
          <cell r="D57">
            <v>74169451.409999996</v>
          </cell>
          <cell r="E57">
            <v>74404320.590000004</v>
          </cell>
          <cell r="F57">
            <v>110272.28</v>
          </cell>
        </row>
        <row r="58">
          <cell r="B58" t="str">
            <v>Banorte FONDO DE RESERVA  0250291737</v>
          </cell>
          <cell r="C58">
            <v>138917.42000000001</v>
          </cell>
          <cell r="D58">
            <v>8500987.9600000009</v>
          </cell>
          <cell r="E58">
            <v>8600000</v>
          </cell>
          <cell r="F58">
            <v>39905.379999999997</v>
          </cell>
        </row>
        <row r="59">
          <cell r="B59" t="str">
            <v>Banorte EMPRESTITO 2014 0250291746</v>
          </cell>
          <cell r="C59">
            <v>206223.04</v>
          </cell>
          <cell r="D59">
            <v>65668462.479999997</v>
          </cell>
          <cell r="E59">
            <v>65804318.619999997</v>
          </cell>
          <cell r="F59">
            <v>70366.899999999994</v>
          </cell>
        </row>
        <row r="60">
          <cell r="B60" t="str">
            <v>Banorte INSPECCION Y VIGILIANCIA 0495826882</v>
          </cell>
          <cell r="C60">
            <v>1</v>
          </cell>
          <cell r="D60">
            <v>0.97</v>
          </cell>
          <cell r="E60">
            <v>1.97</v>
          </cell>
          <cell r="F60">
            <v>0</v>
          </cell>
        </row>
        <row r="61">
          <cell r="B61" t="str">
            <v>Bancomer</v>
          </cell>
          <cell r="C61">
            <v>8661981.6600000001</v>
          </cell>
          <cell r="D61">
            <v>759.04</v>
          </cell>
          <cell r="E61">
            <v>0</v>
          </cell>
          <cell r="F61">
            <v>8662740.6999999993</v>
          </cell>
        </row>
        <row r="62">
          <cell r="B62" t="str">
            <v>FORTASEG 2019</v>
          </cell>
          <cell r="C62">
            <v>6680664.9100000001</v>
          </cell>
          <cell r="D62">
            <v>724.92</v>
          </cell>
          <cell r="E62">
            <v>0</v>
          </cell>
          <cell r="F62">
            <v>6681389.8300000001</v>
          </cell>
        </row>
        <row r="63">
          <cell r="B63" t="str">
            <v>FORTASEG COPARTICIPACION 2019</v>
          </cell>
          <cell r="C63">
            <v>1981316.75</v>
          </cell>
          <cell r="D63">
            <v>34.119999999999997</v>
          </cell>
          <cell r="E63">
            <v>0</v>
          </cell>
          <cell r="F63">
            <v>1981350.87</v>
          </cell>
        </row>
        <row r="64">
          <cell r="B64" t="str">
            <v>Inversiones Temporales (Hasta 3 meses)</v>
          </cell>
          <cell r="C64">
            <v>468350000</v>
          </cell>
          <cell r="D64">
            <v>1442270000</v>
          </cell>
          <cell r="E64">
            <v>1453070000</v>
          </cell>
          <cell r="F64">
            <v>457550000</v>
          </cell>
        </row>
        <row r="65">
          <cell r="B65" t="str">
            <v>Bajio</v>
          </cell>
          <cell r="C65">
            <v>109700000</v>
          </cell>
          <cell r="D65">
            <v>116550000</v>
          </cell>
          <cell r="E65">
            <v>111200000</v>
          </cell>
          <cell r="F65">
            <v>115050000</v>
          </cell>
        </row>
        <row r="66">
          <cell r="B66" t="str">
            <v>Bajio Predial 22301910101</v>
          </cell>
          <cell r="C66">
            <v>0</v>
          </cell>
          <cell r="D66">
            <v>600000</v>
          </cell>
          <cell r="E66">
            <v>0</v>
          </cell>
          <cell r="F66">
            <v>600000</v>
          </cell>
        </row>
        <row r="67">
          <cell r="B67" t="str">
            <v>Bajio  FONDO DE AHORRO cuenta 14952881</v>
          </cell>
          <cell r="C67">
            <v>1500000</v>
          </cell>
          <cell r="D67">
            <v>3550000</v>
          </cell>
          <cell r="E67">
            <v>3000000</v>
          </cell>
          <cell r="F67">
            <v>2050000</v>
          </cell>
        </row>
        <row r="68">
          <cell r="B68" t="str">
            <v>Bajio  FONDO DE CONTINGENCIAS cuenta 17706870</v>
          </cell>
          <cell r="C68">
            <v>5900000</v>
          </cell>
          <cell r="D68">
            <v>6050000</v>
          </cell>
          <cell r="E68">
            <v>5900000</v>
          </cell>
          <cell r="F68">
            <v>6050000</v>
          </cell>
        </row>
        <row r="69">
          <cell r="B69" t="str">
            <v>Bajio  FONDO DE DESASTRES NATURALES cuenta 17707365</v>
          </cell>
          <cell r="C69">
            <v>10900000</v>
          </cell>
          <cell r="D69">
            <v>11050000</v>
          </cell>
          <cell r="E69">
            <v>10900000</v>
          </cell>
          <cell r="F69">
            <v>11050000</v>
          </cell>
        </row>
        <row r="70">
          <cell r="B70" t="str">
            <v>Bajio  PARTICIPACIONES 2018 cuenta 20570305</v>
          </cell>
          <cell r="C70">
            <v>56400000</v>
          </cell>
          <cell r="D70">
            <v>47700000</v>
          </cell>
          <cell r="E70">
            <v>56400000</v>
          </cell>
          <cell r="F70">
            <v>47700000</v>
          </cell>
        </row>
        <row r="71">
          <cell r="B71" t="str">
            <v>Bajio  PARTICIPACIONES 2019 cuenta 23824253</v>
          </cell>
          <cell r="C71">
            <v>35000000</v>
          </cell>
          <cell r="D71">
            <v>47600000</v>
          </cell>
          <cell r="E71">
            <v>35000000</v>
          </cell>
          <cell r="F71">
            <v>47600000</v>
          </cell>
        </row>
        <row r="72">
          <cell r="B72" t="str">
            <v>Banorte</v>
          </cell>
          <cell r="C72">
            <v>29400000</v>
          </cell>
          <cell r="D72">
            <v>37550000</v>
          </cell>
          <cell r="E72">
            <v>37150000</v>
          </cell>
          <cell r="F72">
            <v>29800000</v>
          </cell>
        </row>
        <row r="73">
          <cell r="B73" t="str">
            <v>Banorte PARTICIPACIONES 2017 CONTRATO 0503335890</v>
          </cell>
          <cell r="C73">
            <v>26600000</v>
          </cell>
          <cell r="D73">
            <v>28950000</v>
          </cell>
          <cell r="E73">
            <v>28650000</v>
          </cell>
          <cell r="F73">
            <v>26900000</v>
          </cell>
        </row>
        <row r="74">
          <cell r="B74" t="str">
            <v>Banorte FONDO DE RESERVA CTA 250291737</v>
          </cell>
          <cell r="C74">
            <v>2800000</v>
          </cell>
          <cell r="D74">
            <v>8600000</v>
          </cell>
          <cell r="E74">
            <v>8500000</v>
          </cell>
          <cell r="F74">
            <v>2900000</v>
          </cell>
        </row>
        <row r="75">
          <cell r="B75" t="str">
            <v>Bancomer</v>
          </cell>
          <cell r="C75">
            <v>58500000</v>
          </cell>
          <cell r="D75">
            <v>65100000</v>
          </cell>
          <cell r="E75">
            <v>58900000</v>
          </cell>
          <cell r="F75">
            <v>64700000</v>
          </cell>
        </row>
        <row r="76">
          <cell r="B76" t="str">
            <v>Bancomer predial 0154035402 contrato 1369307982</v>
          </cell>
          <cell r="C76">
            <v>3500000</v>
          </cell>
          <cell r="D76">
            <v>5800000</v>
          </cell>
          <cell r="E76">
            <v>3500000</v>
          </cell>
          <cell r="F76">
            <v>5800000</v>
          </cell>
        </row>
        <row r="77">
          <cell r="B77" t="str">
            <v>Bancomer  PROVISION DE PASIVOScontrato 1370794007</v>
          </cell>
          <cell r="C77">
            <v>22000000</v>
          </cell>
          <cell r="D77">
            <v>23500000</v>
          </cell>
          <cell r="E77">
            <v>22000000</v>
          </cell>
          <cell r="F77">
            <v>23500000</v>
          </cell>
        </row>
        <row r="78">
          <cell r="B78" t="str">
            <v>Bancomer RECAUDACION PREDIAL  contrato 1370951021</v>
          </cell>
          <cell r="C78">
            <v>33000000</v>
          </cell>
          <cell r="D78">
            <v>35000000</v>
          </cell>
          <cell r="E78">
            <v>33000000</v>
          </cell>
          <cell r="F78">
            <v>35000000</v>
          </cell>
        </row>
        <row r="79">
          <cell r="B79" t="str">
            <v>Bancomer RECAUDACION PREDIAL  0102872927</v>
          </cell>
          <cell r="C79">
            <v>0</v>
          </cell>
          <cell r="D79">
            <v>800000</v>
          </cell>
          <cell r="E79">
            <v>400000</v>
          </cell>
          <cell r="F79">
            <v>400000</v>
          </cell>
        </row>
        <row r="80">
          <cell r="B80" t="str">
            <v>Scotiabank</v>
          </cell>
          <cell r="C80">
            <v>0</v>
          </cell>
          <cell r="D80">
            <v>60400000</v>
          </cell>
          <cell r="E80">
            <v>60400000</v>
          </cell>
          <cell r="F80">
            <v>0</v>
          </cell>
        </row>
        <row r="81">
          <cell r="B81" t="str">
            <v>Scotiabank Predial cta 03503877175</v>
          </cell>
          <cell r="C81">
            <v>0</v>
          </cell>
          <cell r="D81">
            <v>60400000</v>
          </cell>
          <cell r="E81">
            <v>60400000</v>
          </cell>
          <cell r="F81">
            <v>0</v>
          </cell>
        </row>
        <row r="82">
          <cell r="B82" t="str">
            <v>BANCO MONEX</v>
          </cell>
          <cell r="C82">
            <v>257750000</v>
          </cell>
          <cell r="D82">
            <v>598770000</v>
          </cell>
          <cell r="E82">
            <v>856520000</v>
          </cell>
          <cell r="F82">
            <v>0</v>
          </cell>
        </row>
        <row r="83">
          <cell r="B83" t="str">
            <v>BANCO MONEX SA 2934974</v>
          </cell>
          <cell r="C83">
            <v>257750000</v>
          </cell>
          <cell r="D83">
            <v>598770000</v>
          </cell>
          <cell r="E83">
            <v>856520000</v>
          </cell>
          <cell r="F83">
            <v>0</v>
          </cell>
        </row>
        <row r="84">
          <cell r="B84" t="str">
            <v>Banorte</v>
          </cell>
          <cell r="C84">
            <v>13000000</v>
          </cell>
          <cell r="D84">
            <v>65800000</v>
          </cell>
          <cell r="E84">
            <v>65600000</v>
          </cell>
          <cell r="F84">
            <v>13200000</v>
          </cell>
        </row>
        <row r="85">
          <cell r="B85" t="str">
            <v>Banorte EMPRESTITO 0250291746 contrato 0503077080</v>
          </cell>
          <cell r="C85">
            <v>13000000</v>
          </cell>
          <cell r="D85">
            <v>65800000</v>
          </cell>
          <cell r="E85">
            <v>65600000</v>
          </cell>
          <cell r="F85">
            <v>13200000</v>
          </cell>
        </row>
        <row r="86">
          <cell r="B86" t="str">
            <v>BANCO MULTIVA SA</v>
          </cell>
          <cell r="C86">
            <v>0</v>
          </cell>
          <cell r="D86">
            <v>498100000</v>
          </cell>
          <cell r="E86">
            <v>263300000</v>
          </cell>
          <cell r="F86">
            <v>234800000</v>
          </cell>
        </row>
        <row r="87">
          <cell r="B87" t="str">
            <v>Banregio Predial cta 165987360011</v>
          </cell>
          <cell r="C87">
            <v>0</v>
          </cell>
          <cell r="D87">
            <v>498100000</v>
          </cell>
          <cell r="E87">
            <v>263300000</v>
          </cell>
          <cell r="F87">
            <v>234800000</v>
          </cell>
        </row>
        <row r="88">
          <cell r="B88" t="str">
            <v>Otros Efectivos y Equivalentes</v>
          </cell>
          <cell r="C88">
            <v>0</v>
          </cell>
          <cell r="D88">
            <v>366.14</v>
          </cell>
          <cell r="E88">
            <v>366.14</v>
          </cell>
          <cell r="F88">
            <v>0</v>
          </cell>
        </row>
        <row r="89">
          <cell r="B89" t="str">
            <v>Redondeo</v>
          </cell>
          <cell r="C89">
            <v>0</v>
          </cell>
          <cell r="D89">
            <v>366.14</v>
          </cell>
          <cell r="E89">
            <v>366.14</v>
          </cell>
          <cell r="F89">
            <v>0</v>
          </cell>
        </row>
        <row r="90">
          <cell r="B90" t="str">
            <v>Derechos a Recibir Efectivo o Equivalentes</v>
          </cell>
          <cell r="C90">
            <v>1611844.4</v>
          </cell>
          <cell r="D90">
            <v>119413214.81</v>
          </cell>
          <cell r="E90">
            <v>118977260</v>
          </cell>
          <cell r="F90">
            <v>2047799.21</v>
          </cell>
        </row>
        <row r="91">
          <cell r="B91" t="str">
            <v>Cuentas por Cobrar a Corto Plazo</v>
          </cell>
          <cell r="C91">
            <v>240381.96</v>
          </cell>
          <cell r="D91">
            <v>0</v>
          </cell>
          <cell r="E91">
            <v>199569.95</v>
          </cell>
          <cell r="F91">
            <v>40812.01</v>
          </cell>
        </row>
        <row r="92">
          <cell r="B92" t="str">
            <v>Deudores Diversos por Cobrar a Corto Plazo</v>
          </cell>
          <cell r="C92">
            <v>1321462.44</v>
          </cell>
          <cell r="D92">
            <v>2510714.71</v>
          </cell>
          <cell r="E92">
            <v>1875189.95</v>
          </cell>
          <cell r="F92">
            <v>1956987.2</v>
          </cell>
        </row>
        <row r="93">
          <cell r="B93" t="str">
            <v>Ingresos por Recuperar a Corto Plazo</v>
          </cell>
          <cell r="C93">
            <v>0</v>
          </cell>
          <cell r="D93">
            <v>116887500.09999999</v>
          </cell>
          <cell r="E93">
            <v>116887500.09999999</v>
          </cell>
          <cell r="F93">
            <v>0</v>
          </cell>
        </row>
        <row r="94">
          <cell r="B94" t="str">
            <v>Deudores por Anticipos de la Tesorería a Corto Plazo</v>
          </cell>
          <cell r="C94">
            <v>50000</v>
          </cell>
          <cell r="D94">
            <v>15000</v>
          </cell>
          <cell r="E94">
            <v>15000</v>
          </cell>
          <cell r="F94">
            <v>50000</v>
          </cell>
        </row>
        <row r="95">
          <cell r="B95" t="str">
            <v>Derechos a Recibir Bienes o Servicios</v>
          </cell>
          <cell r="C95">
            <v>11403308.09</v>
          </cell>
          <cell r="D95">
            <v>2544423.14</v>
          </cell>
          <cell r="E95">
            <v>1919336.92</v>
          </cell>
          <cell r="F95">
            <v>12028394.310000001</v>
          </cell>
        </row>
        <row r="96">
          <cell r="B96" t="str">
            <v>Anticipo a Contratistas por Obras Públicas a Corto Plazo</v>
          </cell>
          <cell r="C96">
            <v>11403308.09</v>
          </cell>
          <cell r="D96">
            <v>2544423.14</v>
          </cell>
          <cell r="E96">
            <v>1919336.92</v>
          </cell>
          <cell r="F96">
            <v>12028394.310000001</v>
          </cell>
        </row>
        <row r="97">
          <cell r="B97" t="str">
            <v>ACTIVO NO CIRCULANTE</v>
          </cell>
          <cell r="C97">
            <v>2319303259.52</v>
          </cell>
          <cell r="D97">
            <v>90026228.219999999</v>
          </cell>
          <cell r="E97">
            <v>21537293.190000001</v>
          </cell>
          <cell r="F97">
            <v>2387792194.5500002</v>
          </cell>
        </row>
        <row r="98">
          <cell r="B98" t="str">
            <v>Inversiones Financieras a Largo Plazo</v>
          </cell>
          <cell r="C98">
            <v>32257275.890000001</v>
          </cell>
          <cell r="D98">
            <v>0</v>
          </cell>
          <cell r="E98">
            <v>0</v>
          </cell>
          <cell r="F98">
            <v>32257275.890000001</v>
          </cell>
        </row>
        <row r="99">
          <cell r="B99" t="str">
            <v>Fideicomisos, Mandatos y Contratos Análogos</v>
          </cell>
          <cell r="C99">
            <v>32257275.890000001</v>
          </cell>
          <cell r="D99">
            <v>0</v>
          </cell>
          <cell r="E99">
            <v>0</v>
          </cell>
          <cell r="F99">
            <v>32257275.890000001</v>
          </cell>
        </row>
        <row r="100">
          <cell r="B100" t="str">
            <v>Fideicomisos, Mandatos y Contratos Analogos de Municipios</v>
          </cell>
          <cell r="C100">
            <v>32257275.890000001</v>
          </cell>
          <cell r="D100">
            <v>0</v>
          </cell>
          <cell r="E100">
            <v>0</v>
          </cell>
          <cell r="F100">
            <v>32257275.890000001</v>
          </cell>
        </row>
        <row r="101">
          <cell r="B101" t="str">
            <v>Fideicomiso para el pago de pensiones y jubilaciones</v>
          </cell>
          <cell r="C101">
            <v>25625695.699999999</v>
          </cell>
          <cell r="D101">
            <v>0</v>
          </cell>
          <cell r="E101">
            <v>0</v>
          </cell>
          <cell r="F101">
            <v>25625695.699999999</v>
          </cell>
        </row>
        <row r="102">
          <cell r="B102" t="str">
            <v>Fideicomiso para el pago de Alumbrado</v>
          </cell>
          <cell r="C102">
            <v>6631580.1900000004</v>
          </cell>
          <cell r="D102">
            <v>0</v>
          </cell>
          <cell r="E102">
            <v>0</v>
          </cell>
          <cell r="F102">
            <v>6631580.1900000004</v>
          </cell>
        </row>
        <row r="103">
          <cell r="B103" t="str">
            <v>Derechos a Recibir Efectivo o Equivalentes a Largo Plazo</v>
          </cell>
          <cell r="C103">
            <v>13919038.02</v>
          </cell>
          <cell r="D103">
            <v>0</v>
          </cell>
          <cell r="E103">
            <v>0</v>
          </cell>
          <cell r="F103">
            <v>13919038.02</v>
          </cell>
        </row>
        <row r="104">
          <cell r="B104" t="str">
            <v>Deudores Diversos a Largo Plazo</v>
          </cell>
          <cell r="C104">
            <v>2835327.09</v>
          </cell>
          <cell r="D104">
            <v>0</v>
          </cell>
          <cell r="E104">
            <v>0</v>
          </cell>
          <cell r="F104">
            <v>2835327.09</v>
          </cell>
        </row>
        <row r="105">
          <cell r="B105" t="str">
            <v>Otros Derechos a Recibir Efectivo o Equivalentes a Largo Plazo</v>
          </cell>
          <cell r="C105">
            <v>11083710.93</v>
          </cell>
          <cell r="D105">
            <v>0</v>
          </cell>
          <cell r="E105">
            <v>0</v>
          </cell>
          <cell r="F105">
            <v>11083710.93</v>
          </cell>
        </row>
        <row r="106">
          <cell r="B106" t="str">
            <v>Bienes Inmuebles, Infraestructura y Construcciones en Proceso</v>
          </cell>
          <cell r="C106">
            <v>2069870446.01</v>
          </cell>
          <cell r="D106">
            <v>82114624.709999993</v>
          </cell>
          <cell r="E106">
            <v>15337911.789999999</v>
          </cell>
          <cell r="F106">
            <v>2136647158.9300001</v>
          </cell>
        </row>
        <row r="107">
          <cell r="B107" t="str">
            <v>Terrenos</v>
          </cell>
          <cell r="C107">
            <v>1604246777.76</v>
          </cell>
          <cell r="D107">
            <v>62553052.229999997</v>
          </cell>
          <cell r="E107">
            <v>14929849.23</v>
          </cell>
          <cell r="F107">
            <v>1651869980.76</v>
          </cell>
        </row>
        <row r="108">
          <cell r="B108" t="str">
            <v>Terrenos</v>
          </cell>
          <cell r="C108">
            <v>1604246777.76</v>
          </cell>
          <cell r="D108">
            <v>62553052.229999997</v>
          </cell>
          <cell r="E108">
            <v>14929849.23</v>
          </cell>
          <cell r="F108">
            <v>1651869980.76</v>
          </cell>
        </row>
        <row r="109">
          <cell r="B109" t="str">
            <v>Edificios no Habitacionales</v>
          </cell>
          <cell r="C109">
            <v>176880970.38</v>
          </cell>
          <cell r="D109">
            <v>0</v>
          </cell>
          <cell r="E109">
            <v>0</v>
          </cell>
          <cell r="F109">
            <v>176880970.38</v>
          </cell>
        </row>
        <row r="110">
          <cell r="B110" t="str">
            <v>Construcciones en Proceso en Bienes de Dominio Público</v>
          </cell>
          <cell r="C110">
            <v>288742697.87</v>
          </cell>
          <cell r="D110">
            <v>19561572.48</v>
          </cell>
          <cell r="E110">
            <v>408062.56</v>
          </cell>
          <cell r="F110">
            <v>307896207.79000002</v>
          </cell>
        </row>
        <row r="111">
          <cell r="B111" t="str">
            <v>División de Terrenos y Construcción de Obras de Urbanización en Proceso</v>
          </cell>
          <cell r="C111">
            <v>288742697.87</v>
          </cell>
          <cell r="D111">
            <v>19561572.48</v>
          </cell>
          <cell r="E111">
            <v>408062.56</v>
          </cell>
          <cell r="F111">
            <v>307896207.79000002</v>
          </cell>
        </row>
        <row r="112">
          <cell r="B112" t="str">
            <v>Bienes Muebles</v>
          </cell>
          <cell r="C112">
            <v>248019311.81999999</v>
          </cell>
          <cell r="D112">
            <v>2499730.06</v>
          </cell>
          <cell r="E112">
            <v>704199.57</v>
          </cell>
          <cell r="F112">
            <v>249814842.31</v>
          </cell>
        </row>
        <row r="113">
          <cell r="B113" t="str">
            <v>Mobiliario y Equipo de Administración</v>
          </cell>
          <cell r="C113">
            <v>58222443.329999998</v>
          </cell>
          <cell r="D113">
            <v>1286040.71</v>
          </cell>
          <cell r="E113">
            <v>250918.71</v>
          </cell>
          <cell r="F113">
            <v>59257565.329999998</v>
          </cell>
        </row>
        <row r="114">
          <cell r="B114" t="str">
            <v>Muebles de oficina y estantería</v>
          </cell>
          <cell r="C114">
            <v>13045217.32</v>
          </cell>
          <cell r="D114">
            <v>38549.120000000003</v>
          </cell>
          <cell r="E114">
            <v>6746.56</v>
          </cell>
          <cell r="F114">
            <v>13077019.880000001</v>
          </cell>
        </row>
        <row r="115">
          <cell r="B115" t="str">
            <v>Muebles, excepto de oficina y estanteria</v>
          </cell>
          <cell r="C115">
            <v>404044.09</v>
          </cell>
          <cell r="D115">
            <v>248538.18</v>
          </cell>
          <cell r="E115">
            <v>234900</v>
          </cell>
          <cell r="F115">
            <v>417682.27</v>
          </cell>
        </row>
        <row r="116">
          <cell r="B116" t="str">
            <v>Equipo de cómputo y de tecnología de la información</v>
          </cell>
          <cell r="C116">
            <v>42632064.659999996</v>
          </cell>
          <cell r="D116">
            <v>950241.26</v>
          </cell>
          <cell r="E116">
            <v>0</v>
          </cell>
          <cell r="F116">
            <v>43582305.920000002</v>
          </cell>
        </row>
        <row r="117">
          <cell r="B117" t="str">
            <v>Otros mobiliarios y equipos de administración</v>
          </cell>
          <cell r="C117">
            <v>2141117.2599999998</v>
          </cell>
          <cell r="D117">
            <v>48712.15</v>
          </cell>
          <cell r="E117">
            <v>9272.15</v>
          </cell>
          <cell r="F117">
            <v>2180557.2599999998</v>
          </cell>
        </row>
        <row r="118">
          <cell r="B118" t="str">
            <v>Mobiliario y Equipo Educacional y Recreativo</v>
          </cell>
          <cell r="C118">
            <v>21079693.48</v>
          </cell>
          <cell r="D118">
            <v>236665.26</v>
          </cell>
          <cell r="E118">
            <v>34627.160000000003</v>
          </cell>
          <cell r="F118">
            <v>21281731.579999998</v>
          </cell>
        </row>
        <row r="119">
          <cell r="B119" t="str">
            <v>Equipos y Aparatos Audiovisuales</v>
          </cell>
          <cell r="C119">
            <v>16485074.07</v>
          </cell>
          <cell r="D119">
            <v>103424.18</v>
          </cell>
          <cell r="E119">
            <v>9628</v>
          </cell>
          <cell r="F119">
            <v>16578870.25</v>
          </cell>
        </row>
        <row r="120">
          <cell r="B120" t="str">
            <v>Aparatos deportivos</v>
          </cell>
          <cell r="C120">
            <v>232160.08</v>
          </cell>
          <cell r="D120">
            <v>0</v>
          </cell>
          <cell r="E120">
            <v>0</v>
          </cell>
          <cell r="F120">
            <v>232160.08</v>
          </cell>
        </row>
        <row r="121">
          <cell r="B121" t="str">
            <v>Cámaras Fotográficas y de Video</v>
          </cell>
          <cell r="C121">
            <v>3127053.91</v>
          </cell>
          <cell r="D121">
            <v>133241.07999999999</v>
          </cell>
          <cell r="E121">
            <v>24999.16</v>
          </cell>
          <cell r="F121">
            <v>3235295.83</v>
          </cell>
        </row>
        <row r="122">
          <cell r="B122" t="str">
            <v>Otro mobiliario y equipo educacional y recreativo</v>
          </cell>
          <cell r="C122">
            <v>1235405.42</v>
          </cell>
          <cell r="D122">
            <v>0</v>
          </cell>
          <cell r="E122">
            <v>0</v>
          </cell>
          <cell r="F122">
            <v>1235405.42</v>
          </cell>
        </row>
        <row r="123">
          <cell r="B123" t="str">
            <v>Equipo e Instrumental Médico y de Laboratorio</v>
          </cell>
          <cell r="C123">
            <v>773693.92</v>
          </cell>
          <cell r="D123">
            <v>194880</v>
          </cell>
          <cell r="E123">
            <v>194880</v>
          </cell>
          <cell r="F123">
            <v>773693.92</v>
          </cell>
        </row>
        <row r="124">
          <cell r="B124" t="str">
            <v>Equipo Médico y de Laboratorio</v>
          </cell>
          <cell r="C124">
            <v>773693.92</v>
          </cell>
          <cell r="D124">
            <v>194880</v>
          </cell>
          <cell r="E124">
            <v>194880</v>
          </cell>
          <cell r="F124">
            <v>773693.92</v>
          </cell>
        </row>
        <row r="125">
          <cell r="B125" t="str">
            <v>Equipo de Transporte</v>
          </cell>
          <cell r="C125">
            <v>21735047.760000002</v>
          </cell>
          <cell r="D125">
            <v>149002</v>
          </cell>
          <cell r="E125">
            <v>0</v>
          </cell>
          <cell r="F125">
            <v>21884049.760000002</v>
          </cell>
        </row>
        <row r="126">
          <cell r="B126" t="str">
            <v>Automóviles y Equipo Terrestre</v>
          </cell>
          <cell r="C126">
            <v>16367795.09</v>
          </cell>
          <cell r="D126">
            <v>0</v>
          </cell>
          <cell r="E126">
            <v>0</v>
          </cell>
          <cell r="F126">
            <v>16367795.09</v>
          </cell>
        </row>
        <row r="127">
          <cell r="B127" t="str">
            <v>Carrocerías y Remolques</v>
          </cell>
          <cell r="C127">
            <v>334201.8</v>
          </cell>
          <cell r="D127">
            <v>149002</v>
          </cell>
          <cell r="E127">
            <v>0</v>
          </cell>
          <cell r="F127">
            <v>483203.8</v>
          </cell>
        </row>
        <row r="128">
          <cell r="B128" t="str">
            <v>Equipo Aeroespacial</v>
          </cell>
          <cell r="C128">
            <v>623444.99</v>
          </cell>
          <cell r="D128">
            <v>0</v>
          </cell>
          <cell r="E128">
            <v>0</v>
          </cell>
          <cell r="F128">
            <v>623444.99</v>
          </cell>
        </row>
        <row r="129">
          <cell r="B129" t="str">
            <v>Embarcaciones</v>
          </cell>
          <cell r="C129">
            <v>54088.94</v>
          </cell>
          <cell r="D129">
            <v>0</v>
          </cell>
          <cell r="E129">
            <v>0</v>
          </cell>
          <cell r="F129">
            <v>54088.94</v>
          </cell>
        </row>
        <row r="130">
          <cell r="B130" t="str">
            <v>Otros equipos de transporte</v>
          </cell>
          <cell r="C130">
            <v>4355516.9400000004</v>
          </cell>
          <cell r="D130">
            <v>0</v>
          </cell>
          <cell r="E130">
            <v>0</v>
          </cell>
          <cell r="F130">
            <v>4355516.9400000004</v>
          </cell>
        </row>
        <row r="131">
          <cell r="B131" t="str">
            <v>Equipo de Defensa y Seguridad</v>
          </cell>
          <cell r="C131">
            <v>54159550.670000002</v>
          </cell>
          <cell r="D131">
            <v>0</v>
          </cell>
          <cell r="E131">
            <v>0</v>
          </cell>
          <cell r="F131">
            <v>54159550.670000002</v>
          </cell>
        </row>
        <row r="132">
          <cell r="B132" t="str">
            <v>Equipo de Defensa y Seguridad</v>
          </cell>
          <cell r="C132">
            <v>54159550.670000002</v>
          </cell>
          <cell r="D132">
            <v>0</v>
          </cell>
          <cell r="E132">
            <v>0</v>
          </cell>
          <cell r="F132">
            <v>54159550.670000002</v>
          </cell>
        </row>
        <row r="133">
          <cell r="B133" t="str">
            <v>Maquinaria, Otros Equipos y Herramientas</v>
          </cell>
          <cell r="C133">
            <v>92024638.659999996</v>
          </cell>
          <cell r="D133">
            <v>633142.09</v>
          </cell>
          <cell r="E133">
            <v>223773.7</v>
          </cell>
          <cell r="F133">
            <v>92434007.049999997</v>
          </cell>
        </row>
        <row r="134">
          <cell r="B134" t="str">
            <v>Maquinaria y Equipo Agropecuario</v>
          </cell>
          <cell r="C134">
            <v>1055045.76</v>
          </cell>
          <cell r="D134">
            <v>191956.8</v>
          </cell>
          <cell r="E134">
            <v>143967.6</v>
          </cell>
          <cell r="F134">
            <v>1103034.96</v>
          </cell>
        </row>
        <row r="135">
          <cell r="B135" t="str">
            <v>Maquinaria y Equipo Industrial</v>
          </cell>
          <cell r="C135">
            <v>181772.04</v>
          </cell>
          <cell r="D135">
            <v>0</v>
          </cell>
          <cell r="E135">
            <v>0</v>
          </cell>
          <cell r="F135">
            <v>181772.04</v>
          </cell>
        </row>
        <row r="136">
          <cell r="B136" t="str">
            <v>Maquinaria y Equipo de Construcción</v>
          </cell>
          <cell r="C136">
            <v>67057020.509999998</v>
          </cell>
          <cell r="D136">
            <v>0</v>
          </cell>
          <cell r="E136">
            <v>3333.85</v>
          </cell>
          <cell r="F136">
            <v>67053686.659999996</v>
          </cell>
        </row>
        <row r="137">
          <cell r="B137" t="str">
            <v>Sistemas de Aire Acondicionado, Calefacción y de Refrigeración Industrial y Comercial</v>
          </cell>
          <cell r="C137">
            <v>3792790.04</v>
          </cell>
          <cell r="D137">
            <v>143455.22</v>
          </cell>
          <cell r="E137">
            <v>0</v>
          </cell>
          <cell r="F137">
            <v>3936245.26</v>
          </cell>
        </row>
        <row r="138">
          <cell r="B138" t="str">
            <v>Equipo de Comunicación y Telecomunicación</v>
          </cell>
          <cell r="C138">
            <v>8636706.4499999993</v>
          </cell>
          <cell r="D138">
            <v>35540.080000000002</v>
          </cell>
          <cell r="E138">
            <v>0</v>
          </cell>
          <cell r="F138">
            <v>8672246.5299999993</v>
          </cell>
        </row>
        <row r="139">
          <cell r="B139" t="str">
            <v>Equipos de generación electrica, aparatos y accesorios electricos</v>
          </cell>
          <cell r="C139">
            <v>851371.19</v>
          </cell>
          <cell r="D139">
            <v>43616</v>
          </cell>
          <cell r="E139">
            <v>0</v>
          </cell>
          <cell r="F139">
            <v>894987.19</v>
          </cell>
        </row>
        <row r="140">
          <cell r="B140" t="str">
            <v>Herramientas Y Maquinas - Herramientas</v>
          </cell>
          <cell r="C140">
            <v>3354308.38</v>
          </cell>
          <cell r="D140">
            <v>42593.58</v>
          </cell>
          <cell r="E140">
            <v>15127.97</v>
          </cell>
          <cell r="F140">
            <v>3381773.99</v>
          </cell>
        </row>
        <row r="141">
          <cell r="B141" t="str">
            <v>Otros Equipos</v>
          </cell>
          <cell r="C141">
            <v>7095624.29</v>
          </cell>
          <cell r="D141">
            <v>175980.41</v>
          </cell>
          <cell r="E141">
            <v>61344.28</v>
          </cell>
          <cell r="F141">
            <v>7210260.4199999999</v>
          </cell>
        </row>
        <row r="142">
          <cell r="B142" t="str">
            <v>Colecciones, Obras de Arte y Objetos Valiosos</v>
          </cell>
          <cell r="C142">
            <v>24244</v>
          </cell>
          <cell r="D142">
            <v>0</v>
          </cell>
          <cell r="E142">
            <v>0</v>
          </cell>
          <cell r="F142">
            <v>24244</v>
          </cell>
        </row>
        <row r="143">
          <cell r="B143" t="str">
            <v>Bienes Artisticos Culturales y Cientificos</v>
          </cell>
          <cell r="C143">
            <v>24244</v>
          </cell>
          <cell r="D143">
            <v>0</v>
          </cell>
          <cell r="E143">
            <v>0</v>
          </cell>
          <cell r="F143">
            <v>24244</v>
          </cell>
        </row>
        <row r="144">
          <cell r="B144" t="str">
            <v>Activos Intangibles</v>
          </cell>
          <cell r="C144">
            <v>52968432.189999998</v>
          </cell>
          <cell r="D144">
            <v>5406331.6500000004</v>
          </cell>
          <cell r="E144">
            <v>2593409.9700000002</v>
          </cell>
          <cell r="F144">
            <v>55781353.869999997</v>
          </cell>
        </row>
        <row r="145">
          <cell r="B145" t="str">
            <v>Software</v>
          </cell>
          <cell r="C145">
            <v>44052750.219999999</v>
          </cell>
          <cell r="D145">
            <v>4870819.97</v>
          </cell>
          <cell r="E145">
            <v>2593409.9700000002</v>
          </cell>
          <cell r="F145">
            <v>46330160.219999999</v>
          </cell>
        </row>
        <row r="146">
          <cell r="B146" t="str">
            <v>Software</v>
          </cell>
          <cell r="C146">
            <v>44052750.219999999</v>
          </cell>
          <cell r="D146">
            <v>4870819.97</v>
          </cell>
          <cell r="E146">
            <v>2593409.9700000002</v>
          </cell>
          <cell r="F146">
            <v>46330160.219999999</v>
          </cell>
        </row>
        <row r="147">
          <cell r="B147" t="str">
            <v>Patentes, Marcas y Derechos</v>
          </cell>
          <cell r="C147">
            <v>314903.53000000003</v>
          </cell>
          <cell r="D147">
            <v>0</v>
          </cell>
          <cell r="E147">
            <v>0</v>
          </cell>
          <cell r="F147">
            <v>314903.53000000003</v>
          </cell>
        </row>
        <row r="148">
          <cell r="B148" t="str">
            <v>Patentes</v>
          </cell>
          <cell r="C148">
            <v>311674.59999999998</v>
          </cell>
          <cell r="D148">
            <v>0</v>
          </cell>
          <cell r="E148">
            <v>0</v>
          </cell>
          <cell r="F148">
            <v>311674.59999999998</v>
          </cell>
        </row>
        <row r="149">
          <cell r="B149" t="str">
            <v>Marcas</v>
          </cell>
          <cell r="C149">
            <v>3228.93</v>
          </cell>
          <cell r="D149">
            <v>0</v>
          </cell>
          <cell r="E149">
            <v>0</v>
          </cell>
          <cell r="F149">
            <v>3228.93</v>
          </cell>
        </row>
        <row r="150">
          <cell r="B150" t="str">
            <v>Licencias</v>
          </cell>
          <cell r="C150">
            <v>8233932.96</v>
          </cell>
          <cell r="D150">
            <v>535511.68000000005</v>
          </cell>
          <cell r="E150">
            <v>0</v>
          </cell>
          <cell r="F150">
            <v>8769444.6400000006</v>
          </cell>
        </row>
        <row r="151">
          <cell r="B151" t="str">
            <v>Licencias Informáticas e Intelectuales</v>
          </cell>
          <cell r="C151">
            <v>8233932.96</v>
          </cell>
          <cell r="D151">
            <v>535511.68000000005</v>
          </cell>
          <cell r="E151">
            <v>0</v>
          </cell>
          <cell r="F151">
            <v>8769444.6400000006</v>
          </cell>
        </row>
        <row r="152">
          <cell r="B152" t="str">
            <v>Otros Activos Intangibles</v>
          </cell>
          <cell r="C152">
            <v>366845.48</v>
          </cell>
          <cell r="D152">
            <v>0</v>
          </cell>
          <cell r="E152">
            <v>0</v>
          </cell>
          <cell r="F152">
            <v>366845.48</v>
          </cell>
        </row>
        <row r="153">
          <cell r="B153" t="str">
            <v>Otros activos intangibles</v>
          </cell>
          <cell r="C153">
            <v>366845.48</v>
          </cell>
          <cell r="D153">
            <v>0</v>
          </cell>
          <cell r="E153">
            <v>0</v>
          </cell>
          <cell r="F153">
            <v>366845.48</v>
          </cell>
        </row>
        <row r="154">
          <cell r="B154" t="str">
            <v>Depreciación, Deterioro y Amortización Acumulada de Bienes</v>
          </cell>
          <cell r="C154">
            <v>-97731244.409999996</v>
          </cell>
          <cell r="D154">
            <v>5541.8</v>
          </cell>
          <cell r="E154">
            <v>2901771.86</v>
          </cell>
          <cell r="F154">
            <v>-100627474.47</v>
          </cell>
        </row>
        <row r="155">
          <cell r="B155" t="str">
            <v>Depreciación Acumulada de Bienes Muebles</v>
          </cell>
          <cell r="C155">
            <v>-89710005.519999996</v>
          </cell>
          <cell r="D155">
            <v>5541.8</v>
          </cell>
          <cell r="E155">
            <v>2475756.0699999998</v>
          </cell>
          <cell r="F155">
            <v>-92180219.790000007</v>
          </cell>
        </row>
        <row r="156">
          <cell r="B156" t="str">
            <v>Mobiliario y Equipo de Administración</v>
          </cell>
          <cell r="C156">
            <v>-35500592.079999998</v>
          </cell>
          <cell r="D156">
            <v>0</v>
          </cell>
          <cell r="E156">
            <v>693766.86</v>
          </cell>
          <cell r="F156">
            <v>-36194358.939999998</v>
          </cell>
        </row>
        <row r="157">
          <cell r="B157" t="str">
            <v>Mobiliario y Equipo Educacional y Recreativo</v>
          </cell>
          <cell r="C157">
            <v>-13238608.23</v>
          </cell>
          <cell r="D157">
            <v>5541.8</v>
          </cell>
          <cell r="E157">
            <v>457946.31</v>
          </cell>
          <cell r="F157">
            <v>-13691012.74</v>
          </cell>
        </row>
        <row r="158">
          <cell r="B158" t="str">
            <v>Equipo e Instrumental Medico y de Laboratorio</v>
          </cell>
          <cell r="C158">
            <v>-230312.72</v>
          </cell>
          <cell r="D158">
            <v>0</v>
          </cell>
          <cell r="E158">
            <v>12743.43</v>
          </cell>
          <cell r="F158">
            <v>-243056.15</v>
          </cell>
        </row>
        <row r="159">
          <cell r="B159" t="str">
            <v>Equipo de Transporte</v>
          </cell>
          <cell r="C159">
            <v>-20089623.34</v>
          </cell>
          <cell r="D159">
            <v>0</v>
          </cell>
          <cell r="E159">
            <v>477432.53</v>
          </cell>
          <cell r="F159">
            <v>-20567055.870000001</v>
          </cell>
        </row>
        <row r="160">
          <cell r="B160" t="str">
            <v>Equipo de Defensa y Seguridad</v>
          </cell>
          <cell r="C160">
            <v>-10697672.15</v>
          </cell>
          <cell r="D160">
            <v>0</v>
          </cell>
          <cell r="E160">
            <v>537465.4</v>
          </cell>
          <cell r="F160">
            <v>-11235137.550000001</v>
          </cell>
        </row>
        <row r="161">
          <cell r="B161" t="str">
            <v>Maquinaria, Otros Equipos y Herramientas</v>
          </cell>
          <cell r="C161">
            <v>-9953197</v>
          </cell>
          <cell r="D161">
            <v>0</v>
          </cell>
          <cell r="E161">
            <v>296401.53999999998</v>
          </cell>
          <cell r="F161">
            <v>-10249598.539999999</v>
          </cell>
        </row>
        <row r="162">
          <cell r="B162" t="str">
            <v>Amortización Acumulada de Activos Intangibles</v>
          </cell>
          <cell r="C162">
            <v>-8021238.8899999997</v>
          </cell>
          <cell r="D162">
            <v>0</v>
          </cell>
          <cell r="E162">
            <v>426015.79</v>
          </cell>
          <cell r="F162">
            <v>-8447254.6799999997</v>
          </cell>
        </row>
        <row r="163">
          <cell r="B163" t="str">
            <v>Software</v>
          </cell>
          <cell r="C163">
            <v>-6038439.8499999996</v>
          </cell>
          <cell r="D163">
            <v>0</v>
          </cell>
          <cell r="E163">
            <v>359793.03</v>
          </cell>
          <cell r="F163">
            <v>-6398232.8799999999</v>
          </cell>
        </row>
        <row r="164">
          <cell r="B164" t="str">
            <v>Licencias</v>
          </cell>
          <cell r="C164">
            <v>-1982799.04</v>
          </cell>
          <cell r="D164">
            <v>0</v>
          </cell>
          <cell r="E164">
            <v>66222.759999999995</v>
          </cell>
          <cell r="F164">
            <v>-2049021.8</v>
          </cell>
        </row>
        <row r="165">
          <cell r="B165" t="str">
            <v>PASIVO</v>
          </cell>
          <cell r="C165">
            <v>147832204.44</v>
          </cell>
          <cell r="D165">
            <v>155740011.46000001</v>
          </cell>
          <cell r="E165">
            <v>161242576.09999999</v>
          </cell>
          <cell r="F165">
            <v>153334769.08000001</v>
          </cell>
        </row>
        <row r="166">
          <cell r="B166" t="str">
            <v>PASIVO CIRCULANTE</v>
          </cell>
          <cell r="C166">
            <v>98956312.010000005</v>
          </cell>
          <cell r="D166">
            <v>155076249.03</v>
          </cell>
          <cell r="E166">
            <v>161230328.66999999</v>
          </cell>
          <cell r="F166">
            <v>105110391.65000001</v>
          </cell>
        </row>
        <row r="167">
          <cell r="B167" t="str">
            <v>Cuentas por Pagar a Corto Plazo</v>
          </cell>
          <cell r="C167">
            <v>16872316.98</v>
          </cell>
          <cell r="D167">
            <v>137362873.53</v>
          </cell>
          <cell r="E167">
            <v>145517450.25</v>
          </cell>
          <cell r="F167">
            <v>25026893.699999999</v>
          </cell>
        </row>
        <row r="168">
          <cell r="B168" t="str">
            <v>Servicios Personales por Pagar a Corto Plazo</v>
          </cell>
          <cell r="C168">
            <v>0</v>
          </cell>
          <cell r="D168">
            <v>31400422.940000001</v>
          </cell>
          <cell r="E168">
            <v>31424309.879999999</v>
          </cell>
          <cell r="F168">
            <v>23886.94</v>
          </cell>
        </row>
        <row r="169">
          <cell r="B169" t="str">
            <v>Proveedores por Pagar a Corto Plazo</v>
          </cell>
          <cell r="C169">
            <v>6517251.4100000001</v>
          </cell>
          <cell r="D169">
            <v>73538074.430000007</v>
          </cell>
          <cell r="E169">
            <v>78623732.090000004</v>
          </cell>
          <cell r="F169">
            <v>11602909.07</v>
          </cell>
        </row>
        <row r="170">
          <cell r="B170" t="str">
            <v>Contratistas por Obras Públicas por Pagar a Corto Plazo</v>
          </cell>
          <cell r="C170">
            <v>195130.93</v>
          </cell>
          <cell r="D170">
            <v>8265842.1799999997</v>
          </cell>
          <cell r="E170">
            <v>8166249.0099999998</v>
          </cell>
          <cell r="F170">
            <v>95537.76</v>
          </cell>
        </row>
        <row r="171">
          <cell r="B171" t="str">
            <v>Transferencias Otorgadas por Pagar a Corto Plazo</v>
          </cell>
          <cell r="C171">
            <v>13000</v>
          </cell>
          <cell r="D171">
            <v>4344340.22</v>
          </cell>
          <cell r="E171">
            <v>4366882.16</v>
          </cell>
          <cell r="F171">
            <v>35541.94</v>
          </cell>
        </row>
        <row r="172">
          <cell r="B172" t="str">
            <v>Intereses, Comisiones y Otros Gastos de la Deuda Pública por Pagar a Corto Plazo</v>
          </cell>
          <cell r="C172">
            <v>0</v>
          </cell>
          <cell r="D172">
            <v>449085.38</v>
          </cell>
          <cell r="E172">
            <v>449085.38</v>
          </cell>
          <cell r="F172">
            <v>0</v>
          </cell>
        </row>
        <row r="173">
          <cell r="B173" t="str">
            <v>Retenciones y Contribuciones por Pagar a Corto Plazo</v>
          </cell>
          <cell r="C173">
            <v>8004298.4900000002</v>
          </cell>
          <cell r="D173">
            <v>7548203.5599999996</v>
          </cell>
          <cell r="E173">
            <v>9103584.0500000007</v>
          </cell>
          <cell r="F173">
            <v>9559678.9800000004</v>
          </cell>
        </row>
        <row r="174">
          <cell r="B174" t="str">
            <v>Retencion 10%  Honorarios GC 2019</v>
          </cell>
          <cell r="C174">
            <v>106546.68</v>
          </cell>
          <cell r="D174">
            <v>119246.68</v>
          </cell>
          <cell r="E174">
            <v>87292.76</v>
          </cell>
          <cell r="F174">
            <v>74592.759999999995</v>
          </cell>
        </row>
        <row r="175">
          <cell r="B175" t="str">
            <v>Retencion 10%  Arrendamiento GC 2019</v>
          </cell>
          <cell r="C175">
            <v>12155.17</v>
          </cell>
          <cell r="D175">
            <v>12155.17</v>
          </cell>
          <cell r="E175">
            <v>12155.17</v>
          </cell>
          <cell r="F175">
            <v>12155.17</v>
          </cell>
        </row>
        <row r="176">
          <cell r="B176" t="str">
            <v>Retencion de isr  Empleados GC 2019</v>
          </cell>
          <cell r="C176">
            <v>4550718.38</v>
          </cell>
          <cell r="D176">
            <v>4644863.95</v>
          </cell>
          <cell r="E176">
            <v>5322827.82</v>
          </cell>
          <cell r="F176">
            <v>5228682.25</v>
          </cell>
        </row>
        <row r="177">
          <cell r="B177" t="str">
            <v>Retencion de isr Empleados Forta 2019</v>
          </cell>
          <cell r="C177">
            <v>0</v>
          </cell>
          <cell r="D177">
            <v>0</v>
          </cell>
          <cell r="E177">
            <v>481286.69</v>
          </cell>
          <cell r="F177">
            <v>481286.69</v>
          </cell>
        </row>
        <row r="178">
          <cell r="B178" t="str">
            <v>Retencion de iss Empleados GC Provision</v>
          </cell>
          <cell r="C178">
            <v>1455042.4</v>
          </cell>
          <cell r="D178">
            <v>0</v>
          </cell>
          <cell r="E178">
            <v>191009.4</v>
          </cell>
          <cell r="F178">
            <v>1646051.8</v>
          </cell>
        </row>
        <row r="179">
          <cell r="B179" t="str">
            <v>Retencion de iss Empleados Forta Provision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B180" t="str">
            <v>Colegio De Ingenieros Ret. 2 Al Millar</v>
          </cell>
          <cell r="C180">
            <v>1433.52</v>
          </cell>
          <cell r="D180">
            <v>2918.58</v>
          </cell>
          <cell r="E180">
            <v>2338.69</v>
          </cell>
          <cell r="F180">
            <v>853.63</v>
          </cell>
        </row>
        <row r="181">
          <cell r="B181" t="str">
            <v>Retencion 5 Al Millar C.M.I.C</v>
          </cell>
          <cell r="C181">
            <v>5182.03</v>
          </cell>
          <cell r="D181">
            <v>12502.56</v>
          </cell>
          <cell r="E181">
            <v>13322.04</v>
          </cell>
          <cell r="F181">
            <v>6001.51</v>
          </cell>
        </row>
        <row r="182">
          <cell r="B182" t="str">
            <v>2% Federacion</v>
          </cell>
          <cell r="C182">
            <v>0.97</v>
          </cell>
          <cell r="D182">
            <v>4198.13</v>
          </cell>
          <cell r="E182">
            <v>4198.13</v>
          </cell>
          <cell r="F182">
            <v>0.97</v>
          </cell>
        </row>
        <row r="183">
          <cell r="B183" t="str">
            <v>Estado 8%</v>
          </cell>
          <cell r="C183">
            <v>0.57999999999999996</v>
          </cell>
          <cell r="D183">
            <v>16792.509999999998</v>
          </cell>
          <cell r="E183">
            <v>16792.509999999998</v>
          </cell>
          <cell r="F183">
            <v>0.57999999999999996</v>
          </cell>
        </row>
        <row r="184">
          <cell r="B184" t="str">
            <v>Fondo Ahorro Municipio Sindicato 2018</v>
          </cell>
          <cell r="C184">
            <v>1818109.12</v>
          </cell>
          <cell r="D184">
            <v>330183.71999999997</v>
          </cell>
          <cell r="E184">
            <v>567018.57999999996</v>
          </cell>
          <cell r="F184">
            <v>2054943.98</v>
          </cell>
        </row>
        <row r="185">
          <cell r="B185" t="str">
            <v>Caja Inmaculada 2018</v>
          </cell>
          <cell r="C185">
            <v>0</v>
          </cell>
          <cell r="D185">
            <v>1119549</v>
          </cell>
          <cell r="E185">
            <v>1119549</v>
          </cell>
          <cell r="F185">
            <v>0</v>
          </cell>
        </row>
        <row r="186">
          <cell r="B186" t="str">
            <v>Aport. Ayuda Social Sindicalizados 2018</v>
          </cell>
          <cell r="C186">
            <v>0</v>
          </cell>
          <cell r="D186">
            <v>19660.96</v>
          </cell>
          <cell r="E186">
            <v>19660.96</v>
          </cell>
          <cell r="F186">
            <v>0</v>
          </cell>
        </row>
        <row r="187">
          <cell r="B187" t="str">
            <v>Seguros Metlife Mexico, S.A. 2018</v>
          </cell>
          <cell r="C187">
            <v>0</v>
          </cell>
          <cell r="D187">
            <v>34034.57</v>
          </cell>
          <cell r="E187">
            <v>34034.57</v>
          </cell>
          <cell r="F187">
            <v>0</v>
          </cell>
        </row>
        <row r="188">
          <cell r="B188" t="str">
            <v>Seguros Argos S.A. De C.V. 2018</v>
          </cell>
          <cell r="C188">
            <v>0</v>
          </cell>
          <cell r="D188">
            <v>7955.36</v>
          </cell>
          <cell r="E188">
            <v>7955.36</v>
          </cell>
          <cell r="F188">
            <v>0</v>
          </cell>
        </row>
        <row r="189">
          <cell r="B189" t="str">
            <v>Cuota Sindical 2018</v>
          </cell>
          <cell r="C189">
            <v>0</v>
          </cell>
          <cell r="D189">
            <v>32478.05</v>
          </cell>
          <cell r="E189">
            <v>32478.05</v>
          </cell>
          <cell r="F189">
            <v>0</v>
          </cell>
        </row>
        <row r="190">
          <cell r="B190" t="str">
            <v>Administradora De Caja Bienestar Sa De C 2018</v>
          </cell>
          <cell r="C190">
            <v>0</v>
          </cell>
          <cell r="D190">
            <v>28746.76</v>
          </cell>
          <cell r="E190">
            <v>28746.76</v>
          </cell>
          <cell r="F190">
            <v>0</v>
          </cell>
        </row>
        <row r="191">
          <cell r="B191" t="str">
            <v>Prestamo Sindicato 2018</v>
          </cell>
          <cell r="C191">
            <v>0</v>
          </cell>
          <cell r="D191">
            <v>47867.35</v>
          </cell>
          <cell r="E191">
            <v>47867.35</v>
          </cell>
          <cell r="F191">
            <v>0</v>
          </cell>
        </row>
        <row r="192">
          <cell r="B192" t="str">
            <v>Prestamo Caja Gonzalo Vega, S.C.L. 2018</v>
          </cell>
          <cell r="C192">
            <v>0</v>
          </cell>
          <cell r="D192">
            <v>590808</v>
          </cell>
          <cell r="E192">
            <v>590808</v>
          </cell>
          <cell r="F192">
            <v>0</v>
          </cell>
        </row>
        <row r="193">
          <cell r="B193" t="str">
            <v>Seguros El Potosi S. A. 2018</v>
          </cell>
          <cell r="C193">
            <v>0</v>
          </cell>
          <cell r="D193">
            <v>67219.570000000007</v>
          </cell>
          <cell r="E193">
            <v>67219.570000000007</v>
          </cell>
          <cell r="F193">
            <v>0</v>
          </cell>
        </row>
        <row r="194">
          <cell r="B194" t="str">
            <v>Pension Alimenticia 2018</v>
          </cell>
          <cell r="C194">
            <v>9022.5300000000007</v>
          </cell>
          <cell r="D194">
            <v>338877.26</v>
          </cell>
          <cell r="E194">
            <v>338877.26</v>
          </cell>
          <cell r="F194">
            <v>9022.5300000000007</v>
          </cell>
        </row>
        <row r="195">
          <cell r="B195" t="str">
            <v>Pension Alimenticia Forta 2019</v>
          </cell>
          <cell r="C195">
            <v>0</v>
          </cell>
          <cell r="D195">
            <v>66105.8</v>
          </cell>
          <cell r="E195">
            <v>66105.8</v>
          </cell>
          <cell r="F195">
            <v>0</v>
          </cell>
        </row>
        <row r="196">
          <cell r="B196" t="str">
            <v>Retencion por penalización</v>
          </cell>
          <cell r="C196">
            <v>46087.11</v>
          </cell>
          <cell r="D196">
            <v>0</v>
          </cell>
          <cell r="E196">
            <v>0</v>
          </cell>
          <cell r="F196">
            <v>46087.11</v>
          </cell>
        </row>
        <row r="197">
          <cell r="B197" t="str">
            <v>Polideportivo Candiles SAPI DE CV Directo</v>
          </cell>
          <cell r="C197">
            <v>0</v>
          </cell>
          <cell r="D197">
            <v>1008</v>
          </cell>
          <cell r="E197">
            <v>1008</v>
          </cell>
          <cell r="F197">
            <v>0</v>
          </cell>
        </row>
        <row r="198">
          <cell r="B198" t="str">
            <v>IMPULSORA PROMOBIEN, S.A. DE C.V</v>
          </cell>
          <cell r="C198">
            <v>0</v>
          </cell>
          <cell r="D198">
            <v>51031.58</v>
          </cell>
          <cell r="E198">
            <v>51031.58</v>
          </cell>
          <cell r="F198">
            <v>0</v>
          </cell>
        </row>
        <row r="199">
          <cell r="B199" t="str">
            <v>Devoluciones de la Ley de Ingresos por Pagar a Corto Plazo</v>
          </cell>
          <cell r="C199">
            <v>50895.8</v>
          </cell>
          <cell r="D199">
            <v>141833.03</v>
          </cell>
          <cell r="E199">
            <v>144880.87</v>
          </cell>
          <cell r="F199">
            <v>53943.64</v>
          </cell>
        </row>
        <row r="200">
          <cell r="B200" t="str">
            <v>Otras Cuentas por Pagar a Corto Plazo</v>
          </cell>
          <cell r="C200">
            <v>2091740.35</v>
          </cell>
          <cell r="D200">
            <v>11675071.789999999</v>
          </cell>
          <cell r="E200">
            <v>13238726.810000001</v>
          </cell>
          <cell r="F200">
            <v>3655395.37</v>
          </cell>
        </row>
        <row r="201">
          <cell r="B201" t="str">
            <v>Otras Cuentas por Pagar a Corto Plazo</v>
          </cell>
          <cell r="C201">
            <v>1607127.35</v>
          </cell>
          <cell r="D201">
            <v>11649393.460000001</v>
          </cell>
          <cell r="E201">
            <v>13095348.48</v>
          </cell>
          <cell r="F201">
            <v>3053082.37</v>
          </cell>
        </row>
        <row r="202">
          <cell r="B202" t="str">
            <v>Retencion por Servicios de Emergencia</v>
          </cell>
          <cell r="C202">
            <v>229900</v>
          </cell>
          <cell r="D202">
            <v>100</v>
          </cell>
          <cell r="E202">
            <v>108800</v>
          </cell>
          <cell r="F202">
            <v>338600</v>
          </cell>
        </row>
        <row r="203">
          <cell r="B203" t="str">
            <v>Comisión Federal de Electricidad (DAP)</v>
          </cell>
          <cell r="C203">
            <v>0</v>
          </cell>
          <cell r="D203">
            <v>18178.330000000002</v>
          </cell>
          <cell r="E203">
            <v>18178.330000000002</v>
          </cell>
          <cell r="F203">
            <v>0</v>
          </cell>
        </row>
        <row r="204">
          <cell r="B204" t="str">
            <v>Devolución ISR Paramunicipales</v>
          </cell>
          <cell r="C204">
            <v>199413</v>
          </cell>
          <cell r="D204">
            <v>0</v>
          </cell>
          <cell r="E204">
            <v>0</v>
          </cell>
          <cell r="F204">
            <v>199413</v>
          </cell>
        </row>
        <row r="205">
          <cell r="B205" t="str">
            <v>Retención por servicios de atención, erradicación de la violencia contra las mujeres y transversalización de la igualdad de género</v>
          </cell>
          <cell r="C205">
            <v>5600</v>
          </cell>
          <cell r="D205">
            <v>0</v>
          </cell>
          <cell r="E205">
            <v>1600</v>
          </cell>
          <cell r="F205">
            <v>7200</v>
          </cell>
        </row>
        <row r="206">
          <cell r="B206" t="str">
            <v>Retención por protección ambiental y cambio climático</v>
          </cell>
          <cell r="C206">
            <v>49700</v>
          </cell>
          <cell r="D206">
            <v>7400</v>
          </cell>
          <cell r="E206">
            <v>14800</v>
          </cell>
          <cell r="F206">
            <v>57100</v>
          </cell>
        </row>
        <row r="207">
          <cell r="B207" t="str">
            <v>Porción a Corto Plazo de la Deuda Pública a Largo Plazo</v>
          </cell>
          <cell r="C207">
            <v>7818180</v>
          </cell>
          <cell r="D207">
            <v>651515</v>
          </cell>
          <cell r="E207">
            <v>651515</v>
          </cell>
          <cell r="F207">
            <v>7818180</v>
          </cell>
        </row>
        <row r="208">
          <cell r="B208" t="str">
            <v>Porción a Corto Plazo de la Deuda Pública Interna</v>
          </cell>
          <cell r="C208">
            <v>7818180</v>
          </cell>
          <cell r="D208">
            <v>651515</v>
          </cell>
          <cell r="E208">
            <v>651515</v>
          </cell>
          <cell r="F208">
            <v>7818180</v>
          </cell>
        </row>
        <row r="209">
          <cell r="B209" t="str">
            <v>Porción a Corto Plazo de los Prestamos de la Deuda Pública Interna</v>
          </cell>
          <cell r="C209">
            <v>7818180</v>
          </cell>
          <cell r="D209">
            <v>651515</v>
          </cell>
          <cell r="E209">
            <v>651515</v>
          </cell>
          <cell r="F209">
            <v>7818180</v>
          </cell>
        </row>
        <row r="210">
          <cell r="B210" t="str">
            <v>Banco Mercantil del Norte S.A.</v>
          </cell>
          <cell r="C210">
            <v>7818180</v>
          </cell>
          <cell r="D210">
            <v>651515</v>
          </cell>
          <cell r="E210">
            <v>651515</v>
          </cell>
          <cell r="F210">
            <v>7818180</v>
          </cell>
        </row>
        <row r="211">
          <cell r="B211" t="str">
            <v>Provisiones a Corto Plazo</v>
          </cell>
          <cell r="C211">
            <v>73549440.609999999</v>
          </cell>
          <cell r="D211">
            <v>16854691</v>
          </cell>
          <cell r="E211">
            <v>14738211.939999999</v>
          </cell>
          <cell r="F211">
            <v>71432961.549999997</v>
          </cell>
        </row>
        <row r="212">
          <cell r="B212" t="str">
            <v>Provisión para Demandas y Juicios a Corto Plazo</v>
          </cell>
          <cell r="C212">
            <v>27259773.969999999</v>
          </cell>
          <cell r="D212">
            <v>1685903.05</v>
          </cell>
          <cell r="E212">
            <v>1263752.0900000001</v>
          </cell>
          <cell r="F212">
            <v>26837623.010000002</v>
          </cell>
        </row>
        <row r="213">
          <cell r="B213" t="str">
            <v>Otras Provisiones a Corto Plazo</v>
          </cell>
          <cell r="C213">
            <v>46289666.640000001</v>
          </cell>
          <cell r="D213">
            <v>15168787.949999999</v>
          </cell>
          <cell r="E213">
            <v>13474459.85</v>
          </cell>
          <cell r="F213">
            <v>44595338.539999999</v>
          </cell>
        </row>
        <row r="214">
          <cell r="B214" t="str">
            <v>Provision Aguinaldo Gasto Corriente</v>
          </cell>
          <cell r="C214">
            <v>16533950.84</v>
          </cell>
          <cell r="D214">
            <v>96209.42</v>
          </cell>
          <cell r="E214">
            <v>3333819.69</v>
          </cell>
          <cell r="F214">
            <v>19771561.109999999</v>
          </cell>
        </row>
        <row r="215">
          <cell r="B215" t="str">
            <v>Provision Prima Vacacional Gasto Corriente</v>
          </cell>
          <cell r="C215">
            <v>4414049.09</v>
          </cell>
          <cell r="D215">
            <v>9617139.5199999996</v>
          </cell>
          <cell r="E215">
            <v>5203090.43</v>
          </cell>
          <cell r="F215">
            <v>0</v>
          </cell>
        </row>
        <row r="216">
          <cell r="B216" t="str">
            <v>Provision Impuesto S Nomina Gto Corriente</v>
          </cell>
          <cell r="C216">
            <v>592614.88</v>
          </cell>
          <cell r="D216">
            <v>592614.88</v>
          </cell>
          <cell r="E216">
            <v>716580.25</v>
          </cell>
          <cell r="F216">
            <v>716580.25</v>
          </cell>
        </row>
        <row r="217">
          <cell r="B217" t="str">
            <v>Provision Aguinaldo Fortamun</v>
          </cell>
          <cell r="C217">
            <v>7860359.9699999997</v>
          </cell>
          <cell r="D217">
            <v>0</v>
          </cell>
          <cell r="E217">
            <v>1569390.47</v>
          </cell>
          <cell r="F217">
            <v>9429750.4399999995</v>
          </cell>
        </row>
        <row r="218">
          <cell r="B218" t="str">
            <v>Provision Prima Vacacional Fortamun</v>
          </cell>
          <cell r="C218">
            <v>2211245.12</v>
          </cell>
          <cell r="D218">
            <v>4862824.13</v>
          </cell>
          <cell r="E218">
            <v>2651579.0099999998</v>
          </cell>
          <cell r="F218">
            <v>0</v>
          </cell>
        </row>
        <row r="219">
          <cell r="B219" t="str">
            <v>Provision de Pasivos Derivados de Relaciones Laborales</v>
          </cell>
          <cell r="C219">
            <v>14677446.74</v>
          </cell>
          <cell r="D219">
            <v>0</v>
          </cell>
          <cell r="E219">
            <v>0</v>
          </cell>
          <cell r="F219">
            <v>14677446.74</v>
          </cell>
        </row>
        <row r="220">
          <cell r="B220" t="str">
            <v>Otros Pasivos a Corto Plazo</v>
          </cell>
          <cell r="C220">
            <v>716374.42</v>
          </cell>
          <cell r="D220">
            <v>207169.5</v>
          </cell>
          <cell r="E220">
            <v>323151.48</v>
          </cell>
          <cell r="F220">
            <v>832356.4</v>
          </cell>
        </row>
        <row r="221">
          <cell r="B221" t="str">
            <v>Ingresos por Clasificar</v>
          </cell>
          <cell r="C221">
            <v>716374.42</v>
          </cell>
          <cell r="D221">
            <v>207169.5</v>
          </cell>
          <cell r="E221">
            <v>323151.48</v>
          </cell>
          <cell r="F221">
            <v>832356.4</v>
          </cell>
        </row>
        <row r="222">
          <cell r="B222" t="str">
            <v>PASIVO NO CIRCULANTE</v>
          </cell>
          <cell r="C222">
            <v>48875892.43</v>
          </cell>
          <cell r="D222">
            <v>663762.43000000005</v>
          </cell>
          <cell r="E222">
            <v>12247.43</v>
          </cell>
          <cell r="F222">
            <v>48224377.43</v>
          </cell>
        </row>
        <row r="223">
          <cell r="B223" t="str">
            <v>Cuentas por Pagar a Largo Plazo</v>
          </cell>
          <cell r="C223">
            <v>12247.43</v>
          </cell>
          <cell r="D223">
            <v>12247.43</v>
          </cell>
          <cell r="E223">
            <v>12247.43</v>
          </cell>
          <cell r="F223">
            <v>12247.43</v>
          </cell>
        </row>
        <row r="224">
          <cell r="B224" t="str">
            <v>Contratistas por Obras Públicas por Pagar a Largo Plazo</v>
          </cell>
          <cell r="C224">
            <v>12247.43</v>
          </cell>
          <cell r="D224">
            <v>12247.43</v>
          </cell>
          <cell r="E224">
            <v>12247.43</v>
          </cell>
          <cell r="F224">
            <v>12247.43</v>
          </cell>
        </row>
        <row r="225">
          <cell r="B225" t="str">
            <v>Deuda Pública a Largo Plazo</v>
          </cell>
          <cell r="C225">
            <v>48863645</v>
          </cell>
          <cell r="D225">
            <v>651515</v>
          </cell>
          <cell r="E225">
            <v>0</v>
          </cell>
          <cell r="F225">
            <v>48212130</v>
          </cell>
        </row>
        <row r="226">
          <cell r="B226" t="str">
            <v>Préstamos de la Deuda Pública Interna por Pagar a Largo Plazo</v>
          </cell>
          <cell r="C226">
            <v>48863645</v>
          </cell>
          <cell r="D226">
            <v>651515</v>
          </cell>
          <cell r="E226">
            <v>0</v>
          </cell>
          <cell r="F226">
            <v>48212130</v>
          </cell>
        </row>
        <row r="227">
          <cell r="B227" t="str">
            <v>Banco Mercantil del Norte SA</v>
          </cell>
          <cell r="C227">
            <v>48863645</v>
          </cell>
          <cell r="D227">
            <v>651515</v>
          </cell>
          <cell r="E227">
            <v>0</v>
          </cell>
          <cell r="F227">
            <v>48212130</v>
          </cell>
        </row>
        <row r="228">
          <cell r="B228" t="str">
            <v>HACIENDA PÚBLICA/ PATRIMONIO</v>
          </cell>
          <cell r="C228">
            <v>2458441061.0900002</v>
          </cell>
          <cell r="D228">
            <v>15028837.58</v>
          </cell>
          <cell r="E228">
            <v>62558911.229999997</v>
          </cell>
          <cell r="F228">
            <v>2505971134.7399998</v>
          </cell>
        </row>
        <row r="229">
          <cell r="B229" t="str">
            <v>HACIENDA PÚBLICA/PATRIMONIO CONTRIBUIDO</v>
          </cell>
          <cell r="C229">
            <v>676239352.70000005</v>
          </cell>
          <cell r="D229">
            <v>6856491.9199999999</v>
          </cell>
          <cell r="E229">
            <v>48946802.600000001</v>
          </cell>
          <cell r="F229">
            <v>718329663.38</v>
          </cell>
        </row>
        <row r="230">
          <cell r="B230" t="str">
            <v>Aportaciones</v>
          </cell>
          <cell r="C230">
            <v>1160792.51</v>
          </cell>
          <cell r="D230">
            <v>0</v>
          </cell>
          <cell r="E230">
            <v>0</v>
          </cell>
          <cell r="F230">
            <v>1160792.51</v>
          </cell>
        </row>
        <row r="231">
          <cell r="B231" t="str">
            <v>Donaciones de Capital</v>
          </cell>
          <cell r="C231">
            <v>675078560.19000006</v>
          </cell>
          <cell r="D231">
            <v>6856491.9199999999</v>
          </cell>
          <cell r="E231">
            <v>48946802.600000001</v>
          </cell>
          <cell r="F231">
            <v>717168870.87</v>
          </cell>
        </row>
        <row r="232">
          <cell r="B232" t="str">
            <v>HACIENDA PÚBLICA /PATRIMONIO GENERADO</v>
          </cell>
          <cell r="C232">
            <v>1782201708.3900001</v>
          </cell>
          <cell r="D232">
            <v>8172345.6600000001</v>
          </cell>
          <cell r="E232">
            <v>13612108.630000001</v>
          </cell>
          <cell r="F232">
            <v>1787641471.3599999</v>
          </cell>
        </row>
        <row r="233">
          <cell r="B233" t="str">
            <v>Resultados de Ejercicios Anteriores</v>
          </cell>
          <cell r="C233">
            <v>1779214395.6900001</v>
          </cell>
          <cell r="D233">
            <v>8172345.6600000001</v>
          </cell>
          <cell r="E233">
            <v>13612108.630000001</v>
          </cell>
          <cell r="F233">
            <v>1784654158.6600001</v>
          </cell>
        </row>
        <row r="234">
          <cell r="B234" t="str">
            <v>resultados de ejercicios anteriores</v>
          </cell>
          <cell r="C234">
            <v>1128951836.24</v>
          </cell>
          <cell r="D234">
            <v>4034828</v>
          </cell>
          <cell r="E234">
            <v>10237796.029999999</v>
          </cell>
          <cell r="F234">
            <v>1135154804.27</v>
          </cell>
        </row>
        <row r="235">
          <cell r="B235" t="str">
            <v>resultado de ejercicio 2013</v>
          </cell>
          <cell r="C235">
            <v>-196169344.24000001</v>
          </cell>
          <cell r="D235">
            <v>0</v>
          </cell>
          <cell r="E235">
            <v>0</v>
          </cell>
          <cell r="F235">
            <v>-196169344.24000001</v>
          </cell>
        </row>
        <row r="236">
          <cell r="B236" t="str">
            <v>resultado de ejercicio 2014</v>
          </cell>
          <cell r="C236">
            <v>17661790.170000002</v>
          </cell>
          <cell r="D236">
            <v>80969.2</v>
          </cell>
          <cell r="E236">
            <v>0</v>
          </cell>
          <cell r="F236">
            <v>17580820.969999999</v>
          </cell>
        </row>
        <row r="237">
          <cell r="B237" t="str">
            <v>resultado de ejercicio 2015</v>
          </cell>
          <cell r="C237">
            <v>161214669.16999999</v>
          </cell>
          <cell r="D237">
            <v>554.75</v>
          </cell>
          <cell r="E237">
            <v>0</v>
          </cell>
          <cell r="F237">
            <v>161214114.41999999</v>
          </cell>
        </row>
        <row r="238">
          <cell r="B238" t="str">
            <v>resultado de ejercicio 2016</v>
          </cell>
          <cell r="C238">
            <v>192308559.16</v>
          </cell>
          <cell r="D238">
            <v>0</v>
          </cell>
          <cell r="E238">
            <v>0</v>
          </cell>
          <cell r="F238">
            <v>192308559.16</v>
          </cell>
        </row>
        <row r="239">
          <cell r="B239" t="str">
            <v>resultado de ejercicio 2017</v>
          </cell>
          <cell r="C239">
            <v>2427553.9300000002</v>
          </cell>
          <cell r="D239">
            <v>4038529.31</v>
          </cell>
          <cell r="E239">
            <v>3368453.6</v>
          </cell>
          <cell r="F239">
            <v>1757478.22</v>
          </cell>
        </row>
        <row r="240">
          <cell r="B240" t="str">
            <v>resultado de ejercicio 2018</v>
          </cell>
          <cell r="C240">
            <v>472819331.25999999</v>
          </cell>
          <cell r="D240">
            <v>17464.400000000001</v>
          </cell>
          <cell r="E240">
            <v>5859</v>
          </cell>
          <cell r="F240">
            <v>472807725.86000001</v>
          </cell>
        </row>
        <row r="241">
          <cell r="B241" t="str">
            <v>Revalúos</v>
          </cell>
          <cell r="C241">
            <v>2987312.7</v>
          </cell>
          <cell r="D241">
            <v>0</v>
          </cell>
          <cell r="E241">
            <v>0</v>
          </cell>
          <cell r="F241">
            <v>2987312.7</v>
          </cell>
        </row>
        <row r="242">
          <cell r="B242" t="str">
            <v>Revalúo de Bienes Inmuebles</v>
          </cell>
          <cell r="C242">
            <v>2987312.7</v>
          </cell>
          <cell r="D242">
            <v>0</v>
          </cell>
          <cell r="E242">
            <v>0</v>
          </cell>
          <cell r="F242">
            <v>2987312.7</v>
          </cell>
        </row>
        <row r="243">
          <cell r="B243" t="str">
            <v>INGRESOS Y OTROS BENEFICIOS</v>
          </cell>
          <cell r="C243">
            <v>728243755.22000003</v>
          </cell>
          <cell r="D243">
            <v>6711281.9500000002</v>
          </cell>
          <cell r="E243">
            <v>109497017.84999999</v>
          </cell>
          <cell r="F243">
            <v>831029491.12</v>
          </cell>
        </row>
        <row r="244">
          <cell r="B244" t="str">
            <v>INGRESOS DE GESTIÓN</v>
          </cell>
          <cell r="C244">
            <v>477903161.88</v>
          </cell>
          <cell r="D244">
            <v>3314700.95</v>
          </cell>
          <cell r="E244">
            <v>59448560.130000003</v>
          </cell>
          <cell r="F244">
            <v>534037021.06</v>
          </cell>
        </row>
        <row r="245">
          <cell r="B245" t="str">
            <v>Impuestos</v>
          </cell>
          <cell r="C245">
            <v>340115577.63999999</v>
          </cell>
          <cell r="D245">
            <v>2884372.29</v>
          </cell>
          <cell r="E245">
            <v>36403724.18</v>
          </cell>
          <cell r="F245">
            <v>373634929.52999997</v>
          </cell>
        </row>
        <row r="246">
          <cell r="B246" t="str">
            <v>Impuestos Sobre los Ingresos</v>
          </cell>
          <cell r="C246">
            <v>913237</v>
          </cell>
          <cell r="D246">
            <v>0</v>
          </cell>
          <cell r="E246">
            <v>178750</v>
          </cell>
          <cell r="F246">
            <v>1091987</v>
          </cell>
        </row>
        <row r="247">
          <cell r="B247" t="str">
            <v>Entretenimientos públicos</v>
          </cell>
          <cell r="C247">
            <v>913237</v>
          </cell>
          <cell r="D247">
            <v>0</v>
          </cell>
          <cell r="E247">
            <v>178750</v>
          </cell>
          <cell r="F247">
            <v>1091987</v>
          </cell>
        </row>
        <row r="248">
          <cell r="B248" t="str">
            <v>Impuesto sobre espectáculos públicos establecidos por un periodo de tiempo</v>
          </cell>
          <cell r="C248">
            <v>913237</v>
          </cell>
          <cell r="D248">
            <v>0</v>
          </cell>
          <cell r="E248">
            <v>178750</v>
          </cell>
          <cell r="F248">
            <v>1091987</v>
          </cell>
        </row>
        <row r="249">
          <cell r="B249" t="str">
            <v>Impuestos Sobre el Patrimonio</v>
          </cell>
          <cell r="C249">
            <v>331868999.14999998</v>
          </cell>
          <cell r="D249">
            <v>484280.33</v>
          </cell>
          <cell r="E249">
            <v>32283908.66</v>
          </cell>
          <cell r="F249">
            <v>363668627.48000002</v>
          </cell>
        </row>
        <row r="250">
          <cell r="B250" t="str">
            <v>Impuestos predial</v>
          </cell>
          <cell r="C250">
            <v>196936970.15000001</v>
          </cell>
          <cell r="D250">
            <v>190584.9</v>
          </cell>
          <cell r="E250">
            <v>3915306.04</v>
          </cell>
          <cell r="F250">
            <v>200661691.28999999</v>
          </cell>
        </row>
        <row r="251">
          <cell r="B251" t="str">
            <v>Impuesto sobre traslado de dominio de Inmuebles</v>
          </cell>
          <cell r="C251">
            <v>133354613.13</v>
          </cell>
          <cell r="D251">
            <v>0</v>
          </cell>
          <cell r="E251">
            <v>25117257.530000001</v>
          </cell>
          <cell r="F251">
            <v>158471870.66</v>
          </cell>
        </row>
        <row r="252">
          <cell r="B252" t="str">
            <v>Impuesto sobre fraccionamientos, condominios, subdivisión y re lotificación de predios</v>
          </cell>
          <cell r="C252">
            <v>1577415.87</v>
          </cell>
          <cell r="D252">
            <v>293695.43</v>
          </cell>
          <cell r="E252">
            <v>3251345.09</v>
          </cell>
          <cell r="F252">
            <v>4535065.53</v>
          </cell>
        </row>
        <row r="253">
          <cell r="B253" t="str">
            <v>Impuesto sobre fraccionamiento y condominios</v>
          </cell>
          <cell r="C253">
            <v>1112452.31</v>
          </cell>
          <cell r="D253">
            <v>293695.43</v>
          </cell>
          <cell r="E253">
            <v>3156588.06</v>
          </cell>
          <cell r="F253">
            <v>3975344.94</v>
          </cell>
        </row>
        <row r="254">
          <cell r="B254" t="str">
            <v>Impuesto por fusión y subdivisión</v>
          </cell>
          <cell r="C254">
            <v>464963.56</v>
          </cell>
          <cell r="D254">
            <v>0</v>
          </cell>
          <cell r="E254">
            <v>94757.03</v>
          </cell>
          <cell r="F254">
            <v>559720.59</v>
          </cell>
        </row>
        <row r="255">
          <cell r="B255" t="str">
            <v>Accesorios de Impuestos</v>
          </cell>
          <cell r="C255">
            <v>6782752</v>
          </cell>
          <cell r="D255">
            <v>2400091.96</v>
          </cell>
          <cell r="E255">
            <v>3895557.69</v>
          </cell>
          <cell r="F255">
            <v>8278217.7300000004</v>
          </cell>
        </row>
        <row r="256">
          <cell r="B256" t="str">
            <v>Accesorios sobre Impuestos</v>
          </cell>
          <cell r="C256">
            <v>6782752</v>
          </cell>
          <cell r="D256">
            <v>2400091.96</v>
          </cell>
          <cell r="E256">
            <v>3895557.69</v>
          </cell>
          <cell r="F256">
            <v>8278217.7300000004</v>
          </cell>
        </row>
        <row r="257">
          <cell r="B257" t="str">
            <v>Otros Impuestos</v>
          </cell>
          <cell r="C257">
            <v>550589.49</v>
          </cell>
          <cell r="D257">
            <v>0</v>
          </cell>
          <cell r="E257">
            <v>45507.83</v>
          </cell>
          <cell r="F257">
            <v>596097.31999999995</v>
          </cell>
        </row>
        <row r="258">
          <cell r="B258" t="str">
            <v>Impuesto para Educación y Obras Públicas Municipales</v>
          </cell>
          <cell r="C258">
            <v>550589.49</v>
          </cell>
          <cell r="D258">
            <v>0</v>
          </cell>
          <cell r="E258">
            <v>45507.83</v>
          </cell>
          <cell r="F258">
            <v>596097.31999999995</v>
          </cell>
        </row>
        <row r="259">
          <cell r="B259" t="str">
            <v>Derechos</v>
          </cell>
          <cell r="C259">
            <v>68181882.959999993</v>
          </cell>
          <cell r="D259">
            <v>346007.32</v>
          </cell>
          <cell r="E259">
            <v>14217329.189999999</v>
          </cell>
          <cell r="F259">
            <v>82053204.829999998</v>
          </cell>
        </row>
        <row r="260">
          <cell r="B260" t="str">
            <v>Derechos por el Uso, Goce, Aprovechamiento o Explotación de Bienes de Dominio Público</v>
          </cell>
          <cell r="C260">
            <v>1439704.61</v>
          </cell>
          <cell r="D260">
            <v>0</v>
          </cell>
          <cell r="E260">
            <v>206271.14</v>
          </cell>
          <cell r="F260">
            <v>1645975.75</v>
          </cell>
        </row>
        <row r="261">
          <cell r="B261" t="str">
            <v>Derechos por el Uso, Goce, Aprovechamiento o Explotación de Bienes de Dominio Público</v>
          </cell>
          <cell r="C261">
            <v>1439704.61</v>
          </cell>
          <cell r="D261">
            <v>0</v>
          </cell>
          <cell r="E261">
            <v>206271.14</v>
          </cell>
          <cell r="F261">
            <v>1645975.75</v>
          </cell>
        </row>
        <row r="262">
          <cell r="B262" t="str">
            <v>Por el uso de unidades deportivas</v>
          </cell>
          <cell r="C262">
            <v>89429.48</v>
          </cell>
          <cell r="D262">
            <v>0</v>
          </cell>
          <cell r="E262">
            <v>13350</v>
          </cell>
          <cell r="F262">
            <v>102779.48</v>
          </cell>
        </row>
        <row r="263">
          <cell r="B263" t="str">
            <v>Por el uso de canchas en centros deportivos</v>
          </cell>
          <cell r="C263">
            <v>440678.13</v>
          </cell>
          <cell r="D263">
            <v>0</v>
          </cell>
          <cell r="E263">
            <v>75714.14</v>
          </cell>
          <cell r="F263">
            <v>516392.27</v>
          </cell>
        </row>
        <row r="264">
          <cell r="B264" t="str">
            <v>Por el uso de la vía pública para el ejercicio del comercio ambulante</v>
          </cell>
          <cell r="C264">
            <v>693675</v>
          </cell>
          <cell r="D264">
            <v>0</v>
          </cell>
          <cell r="E264">
            <v>77772</v>
          </cell>
          <cell r="F264">
            <v>771447</v>
          </cell>
        </row>
        <row r="265">
          <cell r="B265" t="str">
            <v>Establecimientos que no cuentan con cajones de estacionamiento</v>
          </cell>
          <cell r="C265">
            <v>212622</v>
          </cell>
          <cell r="D265">
            <v>0</v>
          </cell>
          <cell r="E265">
            <v>39435</v>
          </cell>
          <cell r="F265">
            <v>252057</v>
          </cell>
        </row>
        <row r="266">
          <cell r="B266" t="str">
            <v>Por el uso de zonas autorizadas para vehículos de transporte público y de carga</v>
          </cell>
          <cell r="C266">
            <v>3300</v>
          </cell>
          <cell r="D266">
            <v>0</v>
          </cell>
          <cell r="E266">
            <v>0</v>
          </cell>
          <cell r="F266">
            <v>3300</v>
          </cell>
        </row>
        <row r="267">
          <cell r="B267" t="str">
            <v>Derechos por Prestación de Servicios</v>
          </cell>
          <cell r="C267">
            <v>65661205.549999997</v>
          </cell>
          <cell r="D267">
            <v>338842.72</v>
          </cell>
          <cell r="E267">
            <v>13806005.35</v>
          </cell>
          <cell r="F267">
            <v>79128368.180000007</v>
          </cell>
        </row>
        <row r="268">
          <cell r="B268" t="str">
            <v>Servicios relacionados con la obtención y revalidación de licencia municipal de funcionamiento</v>
          </cell>
          <cell r="C268">
            <v>3351120.73</v>
          </cell>
          <cell r="D268">
            <v>0</v>
          </cell>
          <cell r="E268">
            <v>250396.75</v>
          </cell>
          <cell r="F268">
            <v>3601517.48</v>
          </cell>
        </row>
        <row r="269">
          <cell r="B269" t="str">
            <v>Placa, resello o modificación del empadronamiento sin venta de alcohol</v>
          </cell>
          <cell r="C269">
            <v>1313230.1299999999</v>
          </cell>
          <cell r="D269">
            <v>0</v>
          </cell>
          <cell r="E269">
            <v>118846.92</v>
          </cell>
          <cell r="F269">
            <v>1432077.05</v>
          </cell>
        </row>
        <row r="270">
          <cell r="B270" t="str">
            <v>Placa, resello o modificación del empadronamiento con venta de bebidas alcohólicas</v>
          </cell>
          <cell r="C270">
            <v>2037890.6</v>
          </cell>
          <cell r="D270">
            <v>0</v>
          </cell>
          <cell r="E270">
            <v>131549.82999999999</v>
          </cell>
          <cell r="F270">
            <v>2169440.4300000002</v>
          </cell>
        </row>
        <row r="271">
          <cell r="B271" t="str">
            <v>Servicios relacionados con construcciones y urbanizaciones</v>
          </cell>
          <cell r="C271">
            <v>19041207.25</v>
          </cell>
          <cell r="D271">
            <v>277624.71999999997</v>
          </cell>
          <cell r="E271">
            <v>5424520.7699999996</v>
          </cell>
          <cell r="F271">
            <v>24188103.300000001</v>
          </cell>
        </row>
        <row r="272">
          <cell r="B272" t="str">
            <v>Por derechos de trámite y autorización para Licencia de Construcción</v>
          </cell>
          <cell r="C272">
            <v>5027655.6799999997</v>
          </cell>
          <cell r="D272">
            <v>0</v>
          </cell>
          <cell r="E272">
            <v>2176214.65</v>
          </cell>
          <cell r="F272">
            <v>7203870.3300000001</v>
          </cell>
        </row>
        <row r="273">
          <cell r="B273" t="str">
            <v>Regularización, ya sea total o parcial de acuerdo al avance de la obra</v>
          </cell>
          <cell r="C273">
            <v>2501568.42</v>
          </cell>
          <cell r="D273">
            <v>0</v>
          </cell>
          <cell r="E273">
            <v>575653.32999999996</v>
          </cell>
          <cell r="F273">
            <v>3077221.75</v>
          </cell>
        </row>
        <row r="274">
          <cell r="B274" t="str">
            <v>Licencia de construcción, por emisión de orden de demolición</v>
          </cell>
          <cell r="C274">
            <v>2631.42</v>
          </cell>
          <cell r="D274">
            <v>0</v>
          </cell>
          <cell r="E274">
            <v>0</v>
          </cell>
          <cell r="F274">
            <v>2631.42</v>
          </cell>
        </row>
        <row r="275">
          <cell r="B275" t="str">
            <v>Licencia de construcción, por la construcción de tapiales</v>
          </cell>
          <cell r="C275">
            <v>75913</v>
          </cell>
          <cell r="D275">
            <v>0</v>
          </cell>
          <cell r="E275">
            <v>20539.7</v>
          </cell>
          <cell r="F275">
            <v>96452.7</v>
          </cell>
        </row>
        <row r="276">
          <cell r="B276" t="str">
            <v>Constancia de alineamiento</v>
          </cell>
          <cell r="C276">
            <v>484736.71</v>
          </cell>
          <cell r="D276">
            <v>0</v>
          </cell>
          <cell r="E276">
            <v>114207.49</v>
          </cell>
          <cell r="F276">
            <v>598944.19999999995</v>
          </cell>
        </row>
        <row r="277">
          <cell r="B277" t="str">
            <v>Derechos de nomenclatura de calles en fraccionamientos</v>
          </cell>
          <cell r="C277">
            <v>8733</v>
          </cell>
          <cell r="D277">
            <v>0</v>
          </cell>
          <cell r="E277">
            <v>2768.32</v>
          </cell>
          <cell r="F277">
            <v>11501.32</v>
          </cell>
        </row>
        <row r="278">
          <cell r="B278" t="str">
            <v>Designación de número oficial de fraccionamiento o condominio</v>
          </cell>
          <cell r="C278">
            <v>704450</v>
          </cell>
          <cell r="D278">
            <v>0</v>
          </cell>
          <cell r="E278">
            <v>108460</v>
          </cell>
          <cell r="F278">
            <v>812910</v>
          </cell>
        </row>
        <row r="279">
          <cell r="B279" t="str">
            <v>Verificación y expedición de aviso de terminación de obra</v>
          </cell>
          <cell r="C279">
            <v>1490745.54</v>
          </cell>
          <cell r="D279">
            <v>0</v>
          </cell>
          <cell r="E279">
            <v>351107.71</v>
          </cell>
          <cell r="F279">
            <v>1841853.25</v>
          </cell>
        </row>
        <row r="280">
          <cell r="B280" t="str">
            <v>Revisión de proyectos arquitectónicos</v>
          </cell>
          <cell r="C280">
            <v>726982.74</v>
          </cell>
          <cell r="D280">
            <v>0</v>
          </cell>
          <cell r="E280">
            <v>290844.24</v>
          </cell>
          <cell r="F280">
            <v>1017826.98</v>
          </cell>
        </row>
        <row r="281">
          <cell r="B281" t="str">
            <v>Por la revisión proyecto de fraccionamientos</v>
          </cell>
          <cell r="C281">
            <v>9720</v>
          </cell>
          <cell r="D281">
            <v>0</v>
          </cell>
          <cell r="E281">
            <v>0</v>
          </cell>
          <cell r="F281">
            <v>9720</v>
          </cell>
        </row>
        <row r="282">
          <cell r="B282" t="str">
            <v>Por el visto bueno de proyecto de fraccionamiento</v>
          </cell>
          <cell r="C282">
            <v>15565</v>
          </cell>
          <cell r="D282">
            <v>0</v>
          </cell>
          <cell r="E282">
            <v>11965</v>
          </cell>
          <cell r="F282">
            <v>27530</v>
          </cell>
        </row>
        <row r="283">
          <cell r="B283" t="str">
            <v>Licencias o permisos por fusión, división o subdivisión</v>
          </cell>
          <cell r="C283">
            <v>165170</v>
          </cell>
          <cell r="D283">
            <v>0</v>
          </cell>
          <cell r="E283">
            <v>43820</v>
          </cell>
          <cell r="F283">
            <v>208990</v>
          </cell>
        </row>
        <row r="284">
          <cell r="B284" t="str">
            <v>Estudio de factibilidad y expedición del dictamen de fusión, división o subdivisión pago inicial</v>
          </cell>
          <cell r="C284">
            <v>31950</v>
          </cell>
          <cell r="D284">
            <v>1350</v>
          </cell>
          <cell r="E284">
            <v>7200</v>
          </cell>
          <cell r="F284">
            <v>37800</v>
          </cell>
        </row>
        <row r="285">
          <cell r="B285" t="str">
            <v>Dictamen técnico para la licencia y ejecución de obras de urbanización</v>
          </cell>
          <cell r="C285">
            <v>754516.59</v>
          </cell>
          <cell r="D285">
            <v>0</v>
          </cell>
          <cell r="E285">
            <v>0</v>
          </cell>
          <cell r="F285">
            <v>754516.59</v>
          </cell>
        </row>
        <row r="286">
          <cell r="B286" t="str">
            <v>Por dictamen técnico para autorización provisional para venta de lotes de fraccionamientos</v>
          </cell>
          <cell r="C286">
            <v>13000</v>
          </cell>
          <cell r="D286">
            <v>0</v>
          </cell>
          <cell r="E286">
            <v>0</v>
          </cell>
          <cell r="F286">
            <v>13000</v>
          </cell>
        </row>
        <row r="287">
          <cell r="B287" t="str">
            <v>Autorización provisional por 60 días para inicio de obra</v>
          </cell>
          <cell r="C287">
            <v>58320</v>
          </cell>
          <cell r="D287">
            <v>0</v>
          </cell>
          <cell r="E287">
            <v>6480</v>
          </cell>
          <cell r="F287">
            <v>64800</v>
          </cell>
        </row>
        <row r="288">
          <cell r="B288" t="str">
            <v>Dictamen técnico para la autorización definitiva y recepción de fraccionamientos</v>
          </cell>
          <cell r="C288">
            <v>26000</v>
          </cell>
          <cell r="D288">
            <v>0</v>
          </cell>
          <cell r="E288">
            <v>0</v>
          </cell>
          <cell r="F288">
            <v>26000</v>
          </cell>
        </row>
        <row r="289">
          <cell r="B289" t="str">
            <v>Por licencia para fraccionar de acuerdo a la superficie susceptible a lotificar de fraccionamientos</v>
          </cell>
          <cell r="C289">
            <v>147329.14000000001</v>
          </cell>
          <cell r="D289">
            <v>0</v>
          </cell>
          <cell r="E289">
            <v>0</v>
          </cell>
          <cell r="F289">
            <v>147329.14000000001</v>
          </cell>
        </row>
        <row r="290">
          <cell r="B290" t="str">
            <v>Por el dictamen técnico para la renovación de licencia de fraccionamientos</v>
          </cell>
          <cell r="C290">
            <v>26000</v>
          </cell>
          <cell r="D290">
            <v>0</v>
          </cell>
          <cell r="E290">
            <v>0</v>
          </cell>
          <cell r="F290">
            <v>26000</v>
          </cell>
        </row>
        <row r="291">
          <cell r="B291" t="str">
            <v>Por la Relotificacion o modificación de Visto Bueno de proyecto de lotificación de Fraccionamientos</v>
          </cell>
          <cell r="C291">
            <v>50385</v>
          </cell>
          <cell r="D291">
            <v>0</v>
          </cell>
          <cell r="E291">
            <v>0</v>
          </cell>
          <cell r="F291">
            <v>50385</v>
          </cell>
        </row>
        <row r="292">
          <cell r="B292" t="str">
            <v>Por otros conceptos</v>
          </cell>
          <cell r="C292">
            <v>91210</v>
          </cell>
          <cell r="D292">
            <v>0</v>
          </cell>
          <cell r="E292">
            <v>0</v>
          </cell>
          <cell r="F292">
            <v>91210</v>
          </cell>
        </row>
        <row r="293">
          <cell r="B293" t="str">
            <v>Por el Dictamen Técnico para la autorización de Nomenclatura para desarrollos inmobiliarios</v>
          </cell>
          <cell r="C293">
            <v>13000</v>
          </cell>
          <cell r="D293">
            <v>0</v>
          </cell>
          <cell r="E293">
            <v>13000</v>
          </cell>
          <cell r="F293">
            <v>26000</v>
          </cell>
        </row>
        <row r="294">
          <cell r="B294" t="str">
            <v>Dictamen Técnico para la Relotificación habitacional</v>
          </cell>
          <cell r="C294">
            <v>13000</v>
          </cell>
          <cell r="D294">
            <v>0</v>
          </cell>
          <cell r="E294">
            <v>0</v>
          </cell>
          <cell r="F294">
            <v>13000</v>
          </cell>
        </row>
        <row r="295">
          <cell r="B295" t="str">
            <v>Dictamen Técnico para la renovación de la Autorización de Venta de Lotes habitacional</v>
          </cell>
          <cell r="C295">
            <v>13000</v>
          </cell>
          <cell r="D295">
            <v>0</v>
          </cell>
          <cell r="E295">
            <v>0</v>
          </cell>
          <cell r="F295">
            <v>13000</v>
          </cell>
        </row>
        <row r="296">
          <cell r="B296" t="str">
            <v>Renovación de la autorización de la Licencia de Ejecución de Obras de Urbanización</v>
          </cell>
          <cell r="C296">
            <v>56760</v>
          </cell>
          <cell r="D296">
            <v>0</v>
          </cell>
          <cell r="E296">
            <v>0</v>
          </cell>
          <cell r="F296">
            <v>56760</v>
          </cell>
        </row>
        <row r="297">
          <cell r="B297" t="str">
            <v>Búsqueda y reposición de planos y documentos</v>
          </cell>
          <cell r="C297">
            <v>38400</v>
          </cell>
          <cell r="D297">
            <v>0</v>
          </cell>
          <cell r="E297">
            <v>12060</v>
          </cell>
          <cell r="F297">
            <v>50460</v>
          </cell>
        </row>
        <row r="298">
          <cell r="B298" t="str">
            <v>Emisión del sello de planos para desarrollos inmobiliarios en cualquier modalidad</v>
          </cell>
          <cell r="C298">
            <v>0</v>
          </cell>
          <cell r="D298">
            <v>0</v>
          </cell>
          <cell r="E298">
            <v>4260</v>
          </cell>
          <cell r="F298">
            <v>4260</v>
          </cell>
        </row>
        <row r="299">
          <cell r="B299" t="str">
            <v>Por la certificación de documentos o planos</v>
          </cell>
          <cell r="C299">
            <v>0</v>
          </cell>
          <cell r="D299">
            <v>0</v>
          </cell>
          <cell r="E299">
            <v>150</v>
          </cell>
          <cell r="F299">
            <v>150</v>
          </cell>
        </row>
        <row r="300">
          <cell r="B300" t="str">
            <v>Revisión de proyecto para condominios</v>
          </cell>
          <cell r="C300">
            <v>6480</v>
          </cell>
          <cell r="D300">
            <v>0</v>
          </cell>
          <cell r="E300">
            <v>0</v>
          </cell>
          <cell r="F300">
            <v>6480</v>
          </cell>
        </row>
        <row r="301">
          <cell r="B301" t="str">
            <v>Visto bueno de proyectos y denominación para condominios</v>
          </cell>
          <cell r="C301">
            <v>193550</v>
          </cell>
          <cell r="D301">
            <v>0</v>
          </cell>
          <cell r="E301">
            <v>49635</v>
          </cell>
          <cell r="F301">
            <v>243185</v>
          </cell>
        </row>
        <row r="302">
          <cell r="B302" t="str">
            <v>Por la licencia de ejecución de obras de urbanización de condominio</v>
          </cell>
          <cell r="C302">
            <v>107455</v>
          </cell>
          <cell r="D302">
            <v>0</v>
          </cell>
          <cell r="E302">
            <v>8770</v>
          </cell>
          <cell r="F302">
            <v>116225</v>
          </cell>
        </row>
        <row r="303">
          <cell r="B303" t="str">
            <v>Emisión de la Declaratoria de Régimen de Propiedad en Condominio</v>
          </cell>
          <cell r="C303">
            <v>101175</v>
          </cell>
          <cell r="D303">
            <v>0</v>
          </cell>
          <cell r="E303">
            <v>900</v>
          </cell>
          <cell r="F303">
            <v>102075</v>
          </cell>
        </row>
        <row r="304">
          <cell r="B304" t="str">
            <v>Por las ventas de unidades privativas</v>
          </cell>
          <cell r="C304">
            <v>6510</v>
          </cell>
          <cell r="D304">
            <v>0</v>
          </cell>
          <cell r="E304">
            <v>0</v>
          </cell>
          <cell r="F304">
            <v>6510</v>
          </cell>
        </row>
        <row r="305">
          <cell r="B305" t="str">
            <v>Dictamen técnico aprobatorio de la ejecución de las obras de urbanización de condominio</v>
          </cell>
          <cell r="C305">
            <v>29325</v>
          </cell>
          <cell r="D305">
            <v>0</v>
          </cell>
          <cell r="E305">
            <v>0</v>
          </cell>
          <cell r="F305">
            <v>29325</v>
          </cell>
        </row>
        <row r="306">
          <cell r="B306" t="str">
            <v>Renovación y/o modificación  de la Autorización para Venta de Unidades Privativas</v>
          </cell>
          <cell r="C306">
            <v>0</v>
          </cell>
          <cell r="D306">
            <v>0</v>
          </cell>
          <cell r="E306">
            <v>13000</v>
          </cell>
          <cell r="F306">
            <v>13000</v>
          </cell>
        </row>
        <row r="307">
          <cell r="B307" t="str">
            <v>Expedición de copias fotostáticas</v>
          </cell>
          <cell r="C307">
            <v>5912</v>
          </cell>
          <cell r="D307">
            <v>0</v>
          </cell>
          <cell r="E307">
            <v>1151</v>
          </cell>
          <cell r="F307">
            <v>7063</v>
          </cell>
        </row>
        <row r="308">
          <cell r="B308" t="str">
            <v>Expedición de copias fotostáticas simples de planos de cartografía</v>
          </cell>
          <cell r="C308">
            <v>22070</v>
          </cell>
          <cell r="D308">
            <v>0</v>
          </cell>
          <cell r="E308">
            <v>0</v>
          </cell>
          <cell r="F308">
            <v>22070</v>
          </cell>
        </row>
        <row r="309">
          <cell r="B309" t="str">
            <v>Licencia provisional de construcción</v>
          </cell>
          <cell r="C309">
            <v>14160</v>
          </cell>
          <cell r="D309">
            <v>0</v>
          </cell>
          <cell r="E309">
            <v>590</v>
          </cell>
          <cell r="F309">
            <v>14750</v>
          </cell>
        </row>
        <row r="310">
          <cell r="B310" t="str">
            <v>Supervisión de obras de urbanización en fraccionamientos y condominios</v>
          </cell>
          <cell r="C310">
            <v>874406.59</v>
          </cell>
          <cell r="D310">
            <v>0</v>
          </cell>
          <cell r="E310">
            <v>4164.2</v>
          </cell>
          <cell r="F310">
            <v>878570.79</v>
          </cell>
        </row>
        <row r="311">
          <cell r="B311" t="str">
            <v>Expedición de impresiones simples de planos</v>
          </cell>
          <cell r="C311">
            <v>870</v>
          </cell>
          <cell r="D311">
            <v>0</v>
          </cell>
          <cell r="E311">
            <v>0</v>
          </cell>
          <cell r="F311">
            <v>870</v>
          </cell>
        </row>
        <row r="312">
          <cell r="B312" t="str">
            <v>Ruptura y reparación de pavimento en vía pública</v>
          </cell>
          <cell r="C312">
            <v>127184.1</v>
          </cell>
          <cell r="D312">
            <v>0</v>
          </cell>
          <cell r="E312">
            <v>500831.4</v>
          </cell>
          <cell r="F312">
            <v>628015.5</v>
          </cell>
        </row>
        <row r="313">
          <cell r="B313" t="str">
            <v>Estudio de factibilidad de giro y expedición de dictamen</v>
          </cell>
          <cell r="C313">
            <v>45450</v>
          </cell>
          <cell r="D313">
            <v>0</v>
          </cell>
          <cell r="E313">
            <v>10800</v>
          </cell>
          <cell r="F313">
            <v>56250</v>
          </cell>
        </row>
        <row r="314">
          <cell r="B314" t="str">
            <v>Estudio y expedición de dictamen de uso de suelo</v>
          </cell>
          <cell r="C314">
            <v>3463005.74</v>
          </cell>
          <cell r="D314">
            <v>0</v>
          </cell>
          <cell r="E314">
            <v>321801.26</v>
          </cell>
          <cell r="F314">
            <v>3784807</v>
          </cell>
        </row>
        <row r="315">
          <cell r="B315" t="str">
            <v>Autorización de cambios de uso de suelo</v>
          </cell>
          <cell r="C315">
            <v>429092.08</v>
          </cell>
          <cell r="D315">
            <v>276274.71999999997</v>
          </cell>
          <cell r="E315">
            <v>600634.43999999994</v>
          </cell>
          <cell r="F315">
            <v>753451.8</v>
          </cell>
        </row>
        <row r="316">
          <cell r="B316" t="str">
            <v>Autorización de incremento de densidad en uso habitacional</v>
          </cell>
          <cell r="C316">
            <v>85357.85</v>
          </cell>
          <cell r="D316">
            <v>0</v>
          </cell>
          <cell r="E316">
            <v>0</v>
          </cell>
          <cell r="F316">
            <v>85357.85</v>
          </cell>
        </row>
        <row r="317">
          <cell r="B317" t="str">
            <v>Por otras verificaciones y dictámenes técnicos</v>
          </cell>
          <cell r="C317">
            <v>2170</v>
          </cell>
          <cell r="D317">
            <v>0</v>
          </cell>
          <cell r="E317">
            <v>0</v>
          </cell>
          <cell r="F317">
            <v>2170</v>
          </cell>
        </row>
        <row r="318">
          <cell r="B318" t="str">
            <v>Estudio para la emisión del Dictamen de Alturas</v>
          </cell>
          <cell r="C318">
            <v>30230</v>
          </cell>
          <cell r="D318">
            <v>0</v>
          </cell>
          <cell r="E318">
            <v>0</v>
          </cell>
          <cell r="F318">
            <v>30230</v>
          </cell>
        </row>
        <row r="319">
          <cell r="B319" t="str">
            <v>Servicios de vigilancia, inspección y control</v>
          </cell>
          <cell r="C319">
            <v>950061.65</v>
          </cell>
          <cell r="D319">
            <v>0</v>
          </cell>
          <cell r="E319">
            <v>173513.03</v>
          </cell>
          <cell r="F319">
            <v>1123574.68</v>
          </cell>
        </row>
        <row r="320">
          <cell r="B320" t="str">
            <v>Derecho de alumbrado público</v>
          </cell>
          <cell r="C320">
            <v>20214748.530000001</v>
          </cell>
          <cell r="D320">
            <v>0</v>
          </cell>
          <cell r="E320">
            <v>4851022.3</v>
          </cell>
          <cell r="F320">
            <v>25065770.829999998</v>
          </cell>
        </row>
        <row r="321">
          <cell r="B321" t="str">
            <v>Por convenio con CFE</v>
          </cell>
          <cell r="C321">
            <v>18710439.780000001</v>
          </cell>
          <cell r="D321">
            <v>0</v>
          </cell>
          <cell r="E321">
            <v>4851022.3</v>
          </cell>
          <cell r="F321">
            <v>23561462.079999998</v>
          </cell>
        </row>
        <row r="322">
          <cell r="B322" t="str">
            <v>Fijación proporcional determinada por el Municipio</v>
          </cell>
          <cell r="C322">
            <v>1504308.75</v>
          </cell>
          <cell r="D322">
            <v>0</v>
          </cell>
          <cell r="E322">
            <v>0</v>
          </cell>
          <cell r="F322">
            <v>1504308.75</v>
          </cell>
        </row>
        <row r="323">
          <cell r="B323" t="str">
            <v>Servicios prestados por el Registro Civil</v>
          </cell>
          <cell r="C323">
            <v>2320050</v>
          </cell>
          <cell r="D323">
            <v>1140</v>
          </cell>
          <cell r="E323">
            <v>384582</v>
          </cell>
          <cell r="F323">
            <v>2703492</v>
          </cell>
        </row>
        <row r="324">
          <cell r="B324" t="str">
            <v>Servicios ordinarios y extraordinarios de actas</v>
          </cell>
          <cell r="C324">
            <v>2319240</v>
          </cell>
          <cell r="D324">
            <v>1140</v>
          </cell>
          <cell r="E324">
            <v>384262</v>
          </cell>
          <cell r="F324">
            <v>2702362</v>
          </cell>
        </row>
        <row r="325">
          <cell r="B325" t="str">
            <v>Certificaciones</v>
          </cell>
          <cell r="C325">
            <v>810</v>
          </cell>
          <cell r="D325">
            <v>0</v>
          </cell>
          <cell r="E325">
            <v>320</v>
          </cell>
          <cell r="F325">
            <v>1130</v>
          </cell>
        </row>
        <row r="326">
          <cell r="B326" t="str">
            <v>Servicios prestados por la autoridad de seguridad pública, policía y tránsito municipal</v>
          </cell>
          <cell r="C326">
            <v>4200</v>
          </cell>
          <cell r="D326">
            <v>0</v>
          </cell>
          <cell r="E326">
            <v>0</v>
          </cell>
          <cell r="F326">
            <v>4200</v>
          </cell>
        </row>
        <row r="327">
          <cell r="B327" t="str">
            <v>Dictamen de factibilidad vial</v>
          </cell>
          <cell r="C327">
            <v>4200</v>
          </cell>
          <cell r="D327">
            <v>0</v>
          </cell>
          <cell r="E327">
            <v>0</v>
          </cell>
          <cell r="F327">
            <v>4200</v>
          </cell>
        </row>
        <row r="328">
          <cell r="B328" t="str">
            <v>Servicios públicos municipales</v>
          </cell>
          <cell r="C328">
            <v>5207215.43</v>
          </cell>
          <cell r="D328">
            <v>0</v>
          </cell>
          <cell r="E328">
            <v>514090.5</v>
          </cell>
          <cell r="F328">
            <v>5721305.9299999997</v>
          </cell>
        </row>
        <row r="329">
          <cell r="B329" t="str">
            <v>Otros servicios públicos municipales</v>
          </cell>
          <cell r="C329">
            <v>5150</v>
          </cell>
          <cell r="D329">
            <v>0</v>
          </cell>
          <cell r="E329">
            <v>0</v>
          </cell>
          <cell r="F329">
            <v>5150</v>
          </cell>
        </row>
        <row r="330">
          <cell r="B330" t="str">
            <v>Recolección de basura no doméstica en condominios y fraccionamientos con acceso controlado en cada domicilio</v>
          </cell>
          <cell r="C330">
            <v>730204.21</v>
          </cell>
          <cell r="D330">
            <v>0</v>
          </cell>
          <cell r="E330">
            <v>144116.99</v>
          </cell>
          <cell r="F330">
            <v>874321.2</v>
          </cell>
        </row>
        <row r="331">
          <cell r="B331" t="str">
            <v>Servicio de recolección de residuos sólidos domésticos con acc a dom</v>
          </cell>
          <cell r="C331">
            <v>2394940.7999999998</v>
          </cell>
          <cell r="D331">
            <v>0</v>
          </cell>
          <cell r="E331">
            <v>0</v>
          </cell>
          <cell r="F331">
            <v>2394940.7999999998</v>
          </cell>
        </row>
        <row r="332">
          <cell r="B332" t="str">
            <v>Servicio único de recolección de residuos sólidos domésticos por tonelada</v>
          </cell>
          <cell r="C332">
            <v>4840</v>
          </cell>
          <cell r="D332">
            <v>0</v>
          </cell>
          <cell r="E332">
            <v>2810</v>
          </cell>
          <cell r="F332">
            <v>7650</v>
          </cell>
        </row>
        <row r="333">
          <cell r="B333" t="str">
            <v>Comerciantes y prestadores de servicios que no generen mas de 400K</v>
          </cell>
          <cell r="C333">
            <v>1613861</v>
          </cell>
          <cell r="D333">
            <v>0</v>
          </cell>
          <cell r="E333">
            <v>73574.509999999995</v>
          </cell>
          <cell r="F333">
            <v>1687435.51</v>
          </cell>
        </row>
        <row r="334">
          <cell r="B334" t="str">
            <v>Por la recolección de rama y/o poda dentro de domicilio particular con el servicio de traslado al relleno sanitario</v>
          </cell>
          <cell r="C334">
            <v>10730</v>
          </cell>
          <cell r="D334">
            <v>0</v>
          </cell>
          <cell r="E334">
            <v>2540</v>
          </cell>
          <cell r="F334">
            <v>13270</v>
          </cell>
        </row>
        <row r="335">
          <cell r="B335" t="str">
            <v>Por recolección de residuos de volantes y similares de distribución gratuita</v>
          </cell>
          <cell r="C335">
            <v>12540</v>
          </cell>
          <cell r="D335">
            <v>0</v>
          </cell>
          <cell r="E335">
            <v>3420</v>
          </cell>
          <cell r="F335">
            <v>15960</v>
          </cell>
        </row>
        <row r="336">
          <cell r="B336" t="str">
            <v>Aseo publico y mantenimiento de infraestructura</v>
          </cell>
          <cell r="C336">
            <v>11900</v>
          </cell>
          <cell r="D336">
            <v>0</v>
          </cell>
          <cell r="E336">
            <v>2755</v>
          </cell>
          <cell r="F336">
            <v>14655</v>
          </cell>
        </row>
        <row r="337">
          <cell r="B337" t="str">
            <v>Mantenimiento de alumbrado público al interior de condominios</v>
          </cell>
          <cell r="C337">
            <v>73741</v>
          </cell>
          <cell r="D337">
            <v>0</v>
          </cell>
          <cell r="E337">
            <v>235609</v>
          </cell>
          <cell r="F337">
            <v>309350</v>
          </cell>
        </row>
        <row r="338">
          <cell r="B338" t="str">
            <v>Servicios prestados por la dependencia encargada de los servicios públicos municipales</v>
          </cell>
          <cell r="C338">
            <v>138673.42000000001</v>
          </cell>
          <cell r="D338">
            <v>0</v>
          </cell>
          <cell r="E338">
            <v>10820</v>
          </cell>
          <cell r="F338">
            <v>149493.42000000001</v>
          </cell>
        </row>
        <row r="339">
          <cell r="B339" t="str">
            <v>Por los servicios prestados por la Unidad de Control y Protección Animal</v>
          </cell>
          <cell r="C339">
            <v>159155</v>
          </cell>
          <cell r="D339">
            <v>0</v>
          </cell>
          <cell r="E339">
            <v>28595</v>
          </cell>
          <cell r="F339">
            <v>187750</v>
          </cell>
        </row>
        <row r="340">
          <cell r="B340" t="str">
            <v>Por bacheo de asfalto, empedrado, reparación de banquetas y guarniciones</v>
          </cell>
          <cell r="C340">
            <v>24385</v>
          </cell>
          <cell r="D340">
            <v>0</v>
          </cell>
          <cell r="E340">
            <v>4080</v>
          </cell>
          <cell r="F340">
            <v>28465</v>
          </cell>
        </row>
        <row r="341">
          <cell r="B341" t="str">
            <v>Por conexión de descarga domiciliaria a la red de alcantarillado</v>
          </cell>
          <cell r="C341">
            <v>19720</v>
          </cell>
          <cell r="D341">
            <v>0</v>
          </cell>
          <cell r="E341">
            <v>4930</v>
          </cell>
          <cell r="F341">
            <v>24650</v>
          </cell>
        </row>
        <row r="342">
          <cell r="B342" t="str">
            <v>Por la guarda de animales que transitan sin dueño</v>
          </cell>
          <cell r="C342">
            <v>3735</v>
          </cell>
          <cell r="D342">
            <v>0</v>
          </cell>
          <cell r="E342">
            <v>0</v>
          </cell>
          <cell r="F342">
            <v>3735</v>
          </cell>
        </row>
        <row r="343">
          <cell r="B343" t="str">
            <v>Servicio de eutanasia para mascotas</v>
          </cell>
          <cell r="C343">
            <v>3640</v>
          </cell>
          <cell r="D343">
            <v>0</v>
          </cell>
          <cell r="E343">
            <v>840</v>
          </cell>
          <cell r="F343">
            <v>4480</v>
          </cell>
        </row>
        <row r="344">
          <cell r="B344" t="str">
            <v>Servicios otorgados en los Panteones municipales</v>
          </cell>
          <cell r="C344">
            <v>904349.5</v>
          </cell>
          <cell r="D344">
            <v>57080.5</v>
          </cell>
          <cell r="E344">
            <v>278340</v>
          </cell>
          <cell r="F344">
            <v>1125609</v>
          </cell>
        </row>
        <row r="345">
          <cell r="B345" t="str">
            <v>Registro civil por traslado</v>
          </cell>
          <cell r="C345">
            <v>37490</v>
          </cell>
          <cell r="D345">
            <v>430</v>
          </cell>
          <cell r="E345">
            <v>8180</v>
          </cell>
          <cell r="F345">
            <v>45240</v>
          </cell>
        </row>
        <row r="346">
          <cell r="B346" t="str">
            <v>Registro civil por la exhumación</v>
          </cell>
          <cell r="C346">
            <v>3080</v>
          </cell>
          <cell r="D346">
            <v>0</v>
          </cell>
          <cell r="E346">
            <v>440</v>
          </cell>
          <cell r="F346">
            <v>3520</v>
          </cell>
        </row>
        <row r="347">
          <cell r="B347" t="str">
            <v>Registro civil por la inhumación</v>
          </cell>
          <cell r="C347">
            <v>75597.5</v>
          </cell>
          <cell r="D347">
            <v>217.5</v>
          </cell>
          <cell r="E347">
            <v>15275</v>
          </cell>
          <cell r="F347">
            <v>90655</v>
          </cell>
        </row>
        <row r="348">
          <cell r="B348" t="str">
            <v>Registro civil por la cremación</v>
          </cell>
          <cell r="C348">
            <v>151350</v>
          </cell>
          <cell r="D348">
            <v>435</v>
          </cell>
          <cell r="E348">
            <v>28095</v>
          </cell>
          <cell r="F348">
            <v>179010</v>
          </cell>
        </row>
        <row r="349">
          <cell r="B349" t="str">
            <v>Servicios públicos por la exhumación</v>
          </cell>
          <cell r="C349">
            <v>7400</v>
          </cell>
          <cell r="D349">
            <v>0</v>
          </cell>
          <cell r="E349">
            <v>0</v>
          </cell>
          <cell r="F349">
            <v>7400</v>
          </cell>
        </row>
        <row r="350">
          <cell r="B350" t="str">
            <v>Servicios públicos por la inhumación</v>
          </cell>
          <cell r="C350">
            <v>310670</v>
          </cell>
          <cell r="D350">
            <v>0</v>
          </cell>
          <cell r="E350">
            <v>75890</v>
          </cell>
          <cell r="F350">
            <v>386560</v>
          </cell>
        </row>
        <row r="351">
          <cell r="B351" t="str">
            <v>Servicios públicos Municipales - Por el servicio y/o usufructo de criptas en panteones municipales</v>
          </cell>
          <cell r="C351">
            <v>17170</v>
          </cell>
          <cell r="D351">
            <v>0</v>
          </cell>
          <cell r="E351">
            <v>0</v>
          </cell>
          <cell r="F351">
            <v>17170</v>
          </cell>
        </row>
        <row r="352">
          <cell r="B352" t="str">
            <v>Servicios públicos Municipales - Pago de perpetuidad de una fosa</v>
          </cell>
          <cell r="C352">
            <v>301592</v>
          </cell>
          <cell r="D352">
            <v>55998</v>
          </cell>
          <cell r="E352">
            <v>150460</v>
          </cell>
          <cell r="F352">
            <v>396054</v>
          </cell>
        </row>
        <row r="353">
          <cell r="B353" t="str">
            <v>Servicios otorgados por el Rastro municipal</v>
          </cell>
          <cell r="C353">
            <v>4518966.75</v>
          </cell>
          <cell r="D353">
            <v>1080</v>
          </cell>
          <cell r="E353">
            <v>888300.37</v>
          </cell>
          <cell r="F353">
            <v>5406187.1200000001</v>
          </cell>
        </row>
        <row r="354">
          <cell r="B354" t="str">
            <v>Rastro municipal: Sacrificio y procesamiento en hora normal</v>
          </cell>
          <cell r="C354">
            <v>4112182</v>
          </cell>
          <cell r="D354">
            <v>1080</v>
          </cell>
          <cell r="E354">
            <v>809060</v>
          </cell>
          <cell r="F354">
            <v>4920162</v>
          </cell>
        </row>
        <row r="355">
          <cell r="B355" t="str">
            <v>Rastro municipal: Sacrificio y procesamiento fuera de horario normal</v>
          </cell>
          <cell r="C355">
            <v>52070</v>
          </cell>
          <cell r="D355">
            <v>0</v>
          </cell>
          <cell r="E355">
            <v>9272</v>
          </cell>
          <cell r="F355">
            <v>61342</v>
          </cell>
        </row>
        <row r="356">
          <cell r="B356" t="str">
            <v>Rastro municipal: Uso de agua para lavado de vehículos</v>
          </cell>
          <cell r="C356">
            <v>52360</v>
          </cell>
          <cell r="D356">
            <v>0</v>
          </cell>
          <cell r="E356">
            <v>11880</v>
          </cell>
          <cell r="F356">
            <v>64240</v>
          </cell>
        </row>
        <row r="357">
          <cell r="B357" t="str">
            <v>Rastro municipal: Refrigeración de toda clase de animales en frigorífico</v>
          </cell>
          <cell r="C357">
            <v>287784.75</v>
          </cell>
          <cell r="D357">
            <v>0</v>
          </cell>
          <cell r="E357">
            <v>55353.37</v>
          </cell>
          <cell r="F357">
            <v>343138.12</v>
          </cell>
        </row>
        <row r="358">
          <cell r="B358" t="str">
            <v>Rastro municipal: Uso de corraletas para la guarda de animales</v>
          </cell>
          <cell r="C358">
            <v>14570</v>
          </cell>
          <cell r="D358">
            <v>0</v>
          </cell>
          <cell r="E358">
            <v>2735</v>
          </cell>
          <cell r="F358">
            <v>17305</v>
          </cell>
        </row>
        <row r="359">
          <cell r="B359" t="str">
            <v>Servicios prestados por la Secretaría del Ayuntamiento</v>
          </cell>
          <cell r="C359">
            <v>973805</v>
          </cell>
          <cell r="D359">
            <v>0</v>
          </cell>
          <cell r="E359">
            <v>332665</v>
          </cell>
          <cell r="F359">
            <v>1306470</v>
          </cell>
        </row>
        <row r="360">
          <cell r="B360" t="str">
            <v>Secretaria del Ayuntamiento: Expedición de credenciales de identificación</v>
          </cell>
          <cell r="C360">
            <v>17360</v>
          </cell>
          <cell r="D360">
            <v>0</v>
          </cell>
          <cell r="E360">
            <v>2660</v>
          </cell>
          <cell r="F360">
            <v>20020</v>
          </cell>
        </row>
        <row r="361">
          <cell r="B361" t="str">
            <v>Secretaria del Ayuntamiento: Expedición de constancias de la Secretaría del Ayuntamiento</v>
          </cell>
          <cell r="C361">
            <v>65820</v>
          </cell>
          <cell r="D361">
            <v>0</v>
          </cell>
          <cell r="E361">
            <v>7730</v>
          </cell>
          <cell r="F361">
            <v>73550</v>
          </cell>
        </row>
        <row r="362">
          <cell r="B362" t="str">
            <v>Secretaria del Ayuntamiento: Publicación en la gaceta municipal</v>
          </cell>
          <cell r="C362">
            <v>890625</v>
          </cell>
          <cell r="D362">
            <v>0</v>
          </cell>
          <cell r="E362">
            <v>322275</v>
          </cell>
          <cell r="F362">
            <v>1212900</v>
          </cell>
        </row>
        <row r="363">
          <cell r="B363" t="str">
            <v>Servicios prestados por otras autoridades municipales</v>
          </cell>
          <cell r="C363">
            <v>9125542.3599999994</v>
          </cell>
          <cell r="D363">
            <v>1917.5</v>
          </cell>
          <cell r="E363">
            <v>882087.66</v>
          </cell>
          <cell r="F363">
            <v>10005712.52</v>
          </cell>
        </row>
        <row r="364">
          <cell r="B364" t="str">
            <v>Curso bimestral con maestros pagados por el municipio hasta 2 talleres</v>
          </cell>
          <cell r="C364">
            <v>57893</v>
          </cell>
          <cell r="D364">
            <v>537.5</v>
          </cell>
          <cell r="E364">
            <v>6110</v>
          </cell>
          <cell r="F364">
            <v>63465.5</v>
          </cell>
        </row>
        <row r="365">
          <cell r="B365" t="str">
            <v>Talleres en la casa de las Artesanías</v>
          </cell>
          <cell r="C365">
            <v>1575</v>
          </cell>
          <cell r="D365">
            <v>0</v>
          </cell>
          <cell r="E365">
            <v>0</v>
          </cell>
          <cell r="F365">
            <v>1575</v>
          </cell>
        </row>
        <row r="366">
          <cell r="B366" t="str">
            <v>Impartición de talleres en instalaciones municipales con maestros no pagados por el Municipio bimestralmente</v>
          </cell>
          <cell r="C366">
            <v>69725</v>
          </cell>
          <cell r="D366">
            <v>0</v>
          </cell>
          <cell r="E366">
            <v>24240</v>
          </cell>
          <cell r="F366">
            <v>93965</v>
          </cell>
        </row>
        <row r="367">
          <cell r="B367" t="str">
            <v>Padrón de proveedores y usuarios</v>
          </cell>
          <cell r="C367">
            <v>439900</v>
          </cell>
          <cell r="D367">
            <v>0</v>
          </cell>
          <cell r="E367">
            <v>24600</v>
          </cell>
          <cell r="F367">
            <v>464500</v>
          </cell>
        </row>
        <row r="368">
          <cell r="B368" t="str">
            <v>Padrón de contratistas</v>
          </cell>
          <cell r="C368">
            <v>54510</v>
          </cell>
          <cell r="D368">
            <v>1380</v>
          </cell>
          <cell r="E368">
            <v>37970</v>
          </cell>
          <cell r="F368">
            <v>91100</v>
          </cell>
        </row>
        <row r="369">
          <cell r="B369" t="str">
            <v>Emisión de certificaciones y dictámenes emitidos por Protección Civil</v>
          </cell>
          <cell r="C369">
            <v>1164767</v>
          </cell>
          <cell r="D369">
            <v>0</v>
          </cell>
          <cell r="E369">
            <v>58713</v>
          </cell>
          <cell r="F369">
            <v>1223480</v>
          </cell>
        </row>
        <row r="370">
          <cell r="B370" t="str">
            <v>Expedición de la Autorización Ambiental al giro de la Dirección de Ecología y Medio Ambiente</v>
          </cell>
          <cell r="C370">
            <v>829871.14</v>
          </cell>
          <cell r="D370">
            <v>0</v>
          </cell>
          <cell r="E370">
            <v>40188.33</v>
          </cell>
          <cell r="F370">
            <v>870059.47</v>
          </cell>
        </row>
        <row r="371">
          <cell r="B371" t="str">
            <v>Emisión de dictamen de factibilidad de tala y/o reubicación de árboles</v>
          </cell>
          <cell r="C371">
            <v>16730</v>
          </cell>
          <cell r="D371">
            <v>0</v>
          </cell>
          <cell r="E371">
            <v>3745</v>
          </cell>
          <cell r="F371">
            <v>20475</v>
          </cell>
        </row>
        <row r="372">
          <cell r="B372" t="str">
            <v>Emisión del visto bueno para la operación de establecimientos dedicadas a crianza para animales y mascotas</v>
          </cell>
          <cell r="C372">
            <v>60090</v>
          </cell>
          <cell r="D372">
            <v>0</v>
          </cell>
          <cell r="E372">
            <v>0</v>
          </cell>
          <cell r="F372">
            <v>60090</v>
          </cell>
        </row>
        <row r="373">
          <cell r="B373" t="str">
            <v>Servicio de sanitarios públicos en espacios municipales</v>
          </cell>
          <cell r="C373">
            <v>36400</v>
          </cell>
          <cell r="D373">
            <v>0</v>
          </cell>
          <cell r="E373">
            <v>7600</v>
          </cell>
          <cell r="F373">
            <v>44000</v>
          </cell>
        </row>
        <row r="374">
          <cell r="B374" t="str">
            <v>Servicios a través de la unidad municipal de acceso a la información gubernamental</v>
          </cell>
          <cell r="C374">
            <v>12608</v>
          </cell>
          <cell r="D374">
            <v>0</v>
          </cell>
          <cell r="E374">
            <v>2750</v>
          </cell>
          <cell r="F374">
            <v>15358</v>
          </cell>
        </row>
        <row r="375">
          <cell r="B375" t="str">
            <v>Servicio que presta la Dirección Jurídica de la Contraloría Municipal</v>
          </cell>
          <cell r="C375">
            <v>174</v>
          </cell>
          <cell r="D375">
            <v>0</v>
          </cell>
          <cell r="E375">
            <v>0</v>
          </cell>
          <cell r="F375">
            <v>174</v>
          </cell>
        </row>
        <row r="376">
          <cell r="B376" t="str">
            <v>Autorización, revalidación o regularización de anuncios</v>
          </cell>
          <cell r="C376">
            <v>2172491.5699999998</v>
          </cell>
          <cell r="D376">
            <v>0</v>
          </cell>
          <cell r="E376">
            <v>546337.32999999996</v>
          </cell>
          <cell r="F376">
            <v>2718828.9</v>
          </cell>
        </row>
        <row r="377">
          <cell r="B377" t="str">
            <v>Autorización, revalidación o regularización de anuncios</v>
          </cell>
          <cell r="C377">
            <v>37380</v>
          </cell>
          <cell r="D377">
            <v>0</v>
          </cell>
          <cell r="E377">
            <v>11130</v>
          </cell>
          <cell r="F377">
            <v>48510</v>
          </cell>
        </row>
        <row r="378">
          <cell r="B378" t="str">
            <v>Anuncios y promociones publicitarias en calles</v>
          </cell>
          <cell r="C378">
            <v>440</v>
          </cell>
          <cell r="D378">
            <v>0</v>
          </cell>
          <cell r="E378">
            <v>0</v>
          </cell>
          <cell r="F378">
            <v>440</v>
          </cell>
        </row>
        <row r="379">
          <cell r="B379" t="str">
            <v>Anuncios y promociones publicitarias en establecimientos</v>
          </cell>
          <cell r="C379">
            <v>1650</v>
          </cell>
          <cell r="D379">
            <v>0</v>
          </cell>
          <cell r="E379">
            <v>0</v>
          </cell>
          <cell r="F379">
            <v>1650</v>
          </cell>
        </row>
        <row r="380">
          <cell r="B380" t="str">
            <v>Anuncios y promociones publicitarias realizadas por vehículo automotor en circulación o estacionado</v>
          </cell>
          <cell r="C380">
            <v>1700</v>
          </cell>
          <cell r="D380">
            <v>0</v>
          </cell>
          <cell r="E380">
            <v>0</v>
          </cell>
          <cell r="F380">
            <v>1700</v>
          </cell>
        </row>
        <row r="381">
          <cell r="B381" t="str">
            <v>Por tiempo extra para establecimientos con venta de bebidas alcohólicas</v>
          </cell>
          <cell r="C381">
            <v>3819864.65</v>
          </cell>
          <cell r="D381">
            <v>0</v>
          </cell>
          <cell r="E381">
            <v>70963</v>
          </cell>
          <cell r="F381">
            <v>3890827.65</v>
          </cell>
        </row>
        <row r="382">
          <cell r="B382" t="str">
            <v>Por tiempo extra para establecimientos sin venta de bebidas alcohólicas</v>
          </cell>
          <cell r="C382">
            <v>59724</v>
          </cell>
          <cell r="D382">
            <v>0</v>
          </cell>
          <cell r="E382">
            <v>4320</v>
          </cell>
          <cell r="F382">
            <v>64044</v>
          </cell>
        </row>
        <row r="383">
          <cell r="B383" t="str">
            <v>Opinión técnica de establecimientos para la venta, consumo o almacenaje de bebidas alcohólicas</v>
          </cell>
          <cell r="C383">
            <v>42009</v>
          </cell>
          <cell r="D383">
            <v>0</v>
          </cell>
          <cell r="E383">
            <v>10121</v>
          </cell>
          <cell r="F383">
            <v>52130</v>
          </cell>
        </row>
        <row r="384">
          <cell r="B384" t="str">
            <v>Obtención de bases de licitación Recurso Municipal y Estatal</v>
          </cell>
          <cell r="C384">
            <v>229540</v>
          </cell>
          <cell r="D384">
            <v>0</v>
          </cell>
          <cell r="E384">
            <v>32700</v>
          </cell>
          <cell r="F384">
            <v>262240</v>
          </cell>
        </row>
        <row r="385">
          <cell r="B385" t="str">
            <v>Otros derechos</v>
          </cell>
          <cell r="C385">
            <v>14700</v>
          </cell>
          <cell r="D385">
            <v>0</v>
          </cell>
          <cell r="E385">
            <v>0</v>
          </cell>
          <cell r="F385">
            <v>14700</v>
          </cell>
        </row>
        <row r="386">
          <cell r="B386" t="str">
            <v>Servicios de Desarrollo Urbano y Movilidad</v>
          </cell>
          <cell r="C386">
            <v>1800</v>
          </cell>
          <cell r="D386">
            <v>0</v>
          </cell>
          <cell r="E386">
            <v>600</v>
          </cell>
          <cell r="F386">
            <v>2400</v>
          </cell>
        </row>
        <row r="387">
          <cell r="B387" t="str">
            <v>Accesorios de Derechos</v>
          </cell>
          <cell r="C387">
            <v>1048572.8</v>
          </cell>
          <cell r="D387">
            <v>6864.6</v>
          </cell>
          <cell r="E387">
            <v>198002.7</v>
          </cell>
          <cell r="F387">
            <v>1239710.8999999999</v>
          </cell>
        </row>
        <row r="388">
          <cell r="B388" t="str">
            <v>Accesorios sobre derechos</v>
          </cell>
          <cell r="C388">
            <v>1048572.8</v>
          </cell>
          <cell r="D388">
            <v>6864.6</v>
          </cell>
          <cell r="E388">
            <v>198002.7</v>
          </cell>
          <cell r="F388">
            <v>1239710.8999999999</v>
          </cell>
        </row>
        <row r="389">
          <cell r="B389" t="str">
            <v>Otros Derechos</v>
          </cell>
          <cell r="C389">
            <v>32400</v>
          </cell>
          <cell r="D389">
            <v>300</v>
          </cell>
          <cell r="E389">
            <v>7050</v>
          </cell>
          <cell r="F389">
            <v>39150</v>
          </cell>
        </row>
        <row r="390">
          <cell r="B390" t="str">
            <v>Otros Derechos no incluidos en otros conceptos</v>
          </cell>
          <cell r="C390">
            <v>32400</v>
          </cell>
          <cell r="D390">
            <v>300</v>
          </cell>
          <cell r="E390">
            <v>7050</v>
          </cell>
          <cell r="F390">
            <v>39150</v>
          </cell>
        </row>
        <row r="391">
          <cell r="B391" t="str">
            <v>Expedición de constancias de no adeudo de contribuciones</v>
          </cell>
          <cell r="C391">
            <v>32400</v>
          </cell>
          <cell r="D391">
            <v>300</v>
          </cell>
          <cell r="E391">
            <v>7050</v>
          </cell>
          <cell r="F391">
            <v>39150</v>
          </cell>
        </row>
        <row r="392">
          <cell r="B392" t="str">
            <v>Productos de Tipo Corriente</v>
          </cell>
          <cell r="C392">
            <v>12173029.51</v>
          </cell>
          <cell r="D392">
            <v>2270</v>
          </cell>
          <cell r="E392">
            <v>2755969.1</v>
          </cell>
          <cell r="F392">
            <v>14926728.609999999</v>
          </cell>
        </row>
        <row r="393">
          <cell r="B393" t="str">
            <v>Productos Derivados del Uso y Aprovechamiento de Bienes no Sujetos a Régimen de Dominio Público</v>
          </cell>
          <cell r="C393">
            <v>12173029.51</v>
          </cell>
          <cell r="D393">
            <v>2270</v>
          </cell>
          <cell r="E393">
            <v>2755969.1</v>
          </cell>
          <cell r="F393">
            <v>14926728.609999999</v>
          </cell>
        </row>
        <row r="394">
          <cell r="B394" t="str">
            <v>Productos de tipo corriente</v>
          </cell>
          <cell r="C394">
            <v>12173029.51</v>
          </cell>
          <cell r="D394">
            <v>2270</v>
          </cell>
          <cell r="E394">
            <v>2755969.1</v>
          </cell>
          <cell r="F394">
            <v>14926728.609999999</v>
          </cell>
        </row>
        <row r="395">
          <cell r="B395" t="str">
            <v>Productos derivados del uso y aprovechamiento de bienes no sujetos a regimen de dominio publico</v>
          </cell>
          <cell r="C395">
            <v>233705</v>
          </cell>
          <cell r="D395">
            <v>2270</v>
          </cell>
          <cell r="E395">
            <v>24540</v>
          </cell>
          <cell r="F395">
            <v>255975</v>
          </cell>
        </row>
        <row r="396">
          <cell r="B396" t="str">
            <v>Productos Financieros por recursos propios</v>
          </cell>
          <cell r="C396">
            <v>7795033.9699999997</v>
          </cell>
          <cell r="D396">
            <v>0</v>
          </cell>
          <cell r="E396">
            <v>2006224.24</v>
          </cell>
          <cell r="F396">
            <v>9801258.2100000009</v>
          </cell>
        </row>
        <row r="397">
          <cell r="B397" t="str">
            <v>OTROS PRODUCTOS</v>
          </cell>
          <cell r="C397">
            <v>4144200.54</v>
          </cell>
          <cell r="D397">
            <v>0</v>
          </cell>
          <cell r="E397">
            <v>496034.29</v>
          </cell>
          <cell r="F397">
            <v>4640234.83</v>
          </cell>
        </row>
        <row r="398">
          <cell r="B398" t="str">
            <v>Otros</v>
          </cell>
          <cell r="C398">
            <v>90</v>
          </cell>
          <cell r="D398">
            <v>0</v>
          </cell>
          <cell r="E398">
            <v>229170.57</v>
          </cell>
          <cell r="F398">
            <v>229260.57</v>
          </cell>
        </row>
        <row r="399">
          <cell r="B399" t="str">
            <v>Aprovechamientos de Tipo Corriente</v>
          </cell>
          <cell r="C399">
            <v>7115883.5099999998</v>
          </cell>
          <cell r="D399">
            <v>8935.52</v>
          </cell>
          <cell r="E399">
            <v>1501759.43</v>
          </cell>
          <cell r="F399">
            <v>8608707.4199999999</v>
          </cell>
        </row>
        <row r="400">
          <cell r="B400" t="str">
            <v>Incentivos Derivados de la Colaboración Fiscal</v>
          </cell>
          <cell r="C400">
            <v>315900.49</v>
          </cell>
          <cell r="D400">
            <v>0</v>
          </cell>
          <cell r="E400">
            <v>186180.36</v>
          </cell>
          <cell r="F400">
            <v>502080.85</v>
          </cell>
        </row>
        <row r="401">
          <cell r="B401" t="str">
            <v>Aprovechamientos</v>
          </cell>
          <cell r="C401">
            <v>315900.49</v>
          </cell>
          <cell r="D401">
            <v>0</v>
          </cell>
          <cell r="E401">
            <v>186180.36</v>
          </cell>
          <cell r="F401">
            <v>502080.85</v>
          </cell>
        </row>
        <row r="402">
          <cell r="B402" t="str">
            <v>Incentivos derivados de la colaboración fiscal, Multas federales</v>
          </cell>
          <cell r="C402">
            <v>315900.49</v>
          </cell>
          <cell r="D402">
            <v>0</v>
          </cell>
          <cell r="E402">
            <v>186180.36</v>
          </cell>
          <cell r="F402">
            <v>502080.85</v>
          </cell>
        </row>
        <row r="403">
          <cell r="B403" t="str">
            <v>Multas</v>
          </cell>
          <cell r="C403">
            <v>4524525.3499999996</v>
          </cell>
          <cell r="D403">
            <v>1267</v>
          </cell>
          <cell r="E403">
            <v>1009351.03</v>
          </cell>
          <cell r="F403">
            <v>5532609.3799999999</v>
          </cell>
        </row>
        <row r="404">
          <cell r="B404" t="str">
            <v>Aprovechamientos - Multas</v>
          </cell>
          <cell r="C404">
            <v>4524525.3499999996</v>
          </cell>
          <cell r="D404">
            <v>1267</v>
          </cell>
          <cell r="E404">
            <v>1009351.03</v>
          </cell>
          <cell r="F404">
            <v>5532609.3799999999</v>
          </cell>
        </row>
        <row r="405">
          <cell r="B405" t="str">
            <v>Multas por la inobservancia a diversos ordenamientos</v>
          </cell>
          <cell r="C405">
            <v>4524525.3499999996</v>
          </cell>
          <cell r="D405">
            <v>1267</v>
          </cell>
          <cell r="E405">
            <v>1009351.03</v>
          </cell>
          <cell r="F405">
            <v>5532609.3799999999</v>
          </cell>
        </row>
        <row r="406">
          <cell r="B406" t="str">
            <v>Accesorios de Aprovechamientos</v>
          </cell>
          <cell r="C406">
            <v>91469.06</v>
          </cell>
          <cell r="D406">
            <v>0</v>
          </cell>
          <cell r="E406">
            <v>11131.66</v>
          </cell>
          <cell r="F406">
            <v>102600.72</v>
          </cell>
        </row>
        <row r="407">
          <cell r="B407" t="str">
            <v>Aprovechamientos de tipo corriente</v>
          </cell>
          <cell r="C407">
            <v>91469.06</v>
          </cell>
          <cell r="D407">
            <v>0</v>
          </cell>
          <cell r="E407">
            <v>11131.66</v>
          </cell>
          <cell r="F407">
            <v>102600.72</v>
          </cell>
        </row>
        <row r="408">
          <cell r="B408" t="str">
            <v>Accesorios de aprovechamientos</v>
          </cell>
          <cell r="C408">
            <v>91469.06</v>
          </cell>
          <cell r="D408">
            <v>0</v>
          </cell>
          <cell r="E408">
            <v>11131.66</v>
          </cell>
          <cell r="F408">
            <v>102600.72</v>
          </cell>
        </row>
        <row r="409">
          <cell r="B409" t="str">
            <v>Otros Aprovechamientos</v>
          </cell>
          <cell r="C409">
            <v>2183988.61</v>
          </cell>
          <cell r="D409">
            <v>7668.52</v>
          </cell>
          <cell r="E409">
            <v>295096.38</v>
          </cell>
          <cell r="F409">
            <v>2471416.4700000002</v>
          </cell>
        </row>
        <row r="410">
          <cell r="B410" t="str">
            <v>Otros Aprovechamientos</v>
          </cell>
          <cell r="C410">
            <v>2183988.61</v>
          </cell>
          <cell r="D410">
            <v>7668.52</v>
          </cell>
          <cell r="E410">
            <v>295096.38</v>
          </cell>
          <cell r="F410">
            <v>2471416.4700000002</v>
          </cell>
        </row>
        <row r="411">
          <cell r="B411" t="str">
            <v>Herencias, legados, donaciones y donativos</v>
          </cell>
          <cell r="C411">
            <v>6890.83</v>
          </cell>
          <cell r="D411">
            <v>0</v>
          </cell>
          <cell r="E411">
            <v>538</v>
          </cell>
          <cell r="F411">
            <v>7428.83</v>
          </cell>
        </row>
        <row r="412">
          <cell r="B412" t="str">
            <v>Reintegros</v>
          </cell>
          <cell r="C412">
            <v>202644.6</v>
          </cell>
          <cell r="D412">
            <v>7530.6</v>
          </cell>
          <cell r="E412">
            <v>15064.2</v>
          </cell>
          <cell r="F412">
            <v>210178.2</v>
          </cell>
        </row>
        <row r="413">
          <cell r="B413" t="str">
            <v>Servicios prestados por la Secretaría de Relaciones Exteriores</v>
          </cell>
          <cell r="C413">
            <v>1216295</v>
          </cell>
          <cell r="D413">
            <v>0</v>
          </cell>
          <cell r="E413">
            <v>271860</v>
          </cell>
          <cell r="F413">
            <v>1488155</v>
          </cell>
        </row>
        <row r="414">
          <cell r="B414" t="str">
            <v>Descuentos Provenientes de Recursos Humanos</v>
          </cell>
          <cell r="C414">
            <v>75627.03</v>
          </cell>
          <cell r="D414">
            <v>0</v>
          </cell>
          <cell r="E414">
            <v>3776.06</v>
          </cell>
          <cell r="F414">
            <v>79403.09</v>
          </cell>
        </row>
        <row r="415">
          <cell r="B415" t="str">
            <v>Otros Aprovechamientos</v>
          </cell>
          <cell r="C415">
            <v>682531.15</v>
          </cell>
          <cell r="D415">
            <v>137.91999999999999</v>
          </cell>
          <cell r="E415">
            <v>3858.12</v>
          </cell>
          <cell r="F415">
            <v>686251.35</v>
          </cell>
        </row>
        <row r="416">
          <cell r="B416" t="str">
            <v>Ingresos no Comprendidos en las Fracciones de la Ley de Ingresos Causados en Ejercicios Fiscales Anteriores Pendientes de Liquidación o Pago</v>
          </cell>
          <cell r="C416">
            <v>50316788.259999998</v>
          </cell>
          <cell r="D416">
            <v>73115.820000000007</v>
          </cell>
          <cell r="E416">
            <v>4569778.2300000004</v>
          </cell>
          <cell r="F416">
            <v>54813450.670000002</v>
          </cell>
        </row>
        <row r="417">
          <cell r="B417" t="str">
            <v>Impuestos no Comprendidos en las Fracciones de la Ley de Ingresos Causados en Ejercicios Fiscales Anteriores Pendientes de Liquidación o Pago</v>
          </cell>
          <cell r="C417">
            <v>50076570.259999998</v>
          </cell>
          <cell r="D417">
            <v>73115.820000000007</v>
          </cell>
          <cell r="E417">
            <v>4545301.2300000004</v>
          </cell>
          <cell r="F417">
            <v>54548755.670000002</v>
          </cell>
        </row>
        <row r="418">
          <cell r="B418" t="str">
            <v>Impuestos causados en ejercicios fiscales anteriores pendientes de liquidación o pago</v>
          </cell>
          <cell r="C418">
            <v>50076570.259999998</v>
          </cell>
          <cell r="D418">
            <v>73115.820000000007</v>
          </cell>
          <cell r="E418">
            <v>4545301.2300000004</v>
          </cell>
          <cell r="F418">
            <v>54548755.670000002</v>
          </cell>
        </row>
        <row r="419">
          <cell r="B419" t="str">
            <v>Impuestos causados en ejercicios fiscales anteriores Impuesto predial</v>
          </cell>
          <cell r="C419">
            <v>16604751.6</v>
          </cell>
          <cell r="D419">
            <v>73115.820000000007</v>
          </cell>
          <cell r="E419">
            <v>2244093.8199999998</v>
          </cell>
          <cell r="F419">
            <v>18775729.600000001</v>
          </cell>
        </row>
        <row r="420">
          <cell r="B420" t="str">
            <v>Impuestos causados en ejercicios fiscales anteriores Traslado de dominio</v>
          </cell>
          <cell r="C420">
            <v>32018063.719999999</v>
          </cell>
          <cell r="D420">
            <v>0</v>
          </cell>
          <cell r="E420">
            <v>2301207.41</v>
          </cell>
          <cell r="F420">
            <v>34319271.130000003</v>
          </cell>
        </row>
        <row r="421">
          <cell r="B421" t="str">
            <v>Impuestos causados en ejercicios fiscales anteriores Fraccionamientos, Condominios, Fusión , Subdivisión y Relot.</v>
          </cell>
          <cell r="C421">
            <v>1453754.94</v>
          </cell>
          <cell r="D421">
            <v>0</v>
          </cell>
          <cell r="E421">
            <v>0</v>
          </cell>
          <cell r="F421">
            <v>1453754.94</v>
          </cell>
        </row>
        <row r="422">
          <cell r="B422" t="str">
            <v>Contribuciones de Mejoras, Derechos, Productos y Aprovechamientos no Comprendidos en las Fracciones de la Ley de Ingresos Causados en Ejercicios Fiscales Anteriores Pendientes de Liquidación o Pago</v>
          </cell>
          <cell r="C422">
            <v>240218</v>
          </cell>
          <cell r="D422">
            <v>0</v>
          </cell>
          <cell r="E422">
            <v>24477</v>
          </cell>
          <cell r="F422">
            <v>264695</v>
          </cell>
        </row>
        <row r="423">
          <cell r="B423" t="str">
            <v>Derechos no comprendidos en las fracciones de la Ley de Ingresos anteriores</v>
          </cell>
          <cell r="C423">
            <v>240218</v>
          </cell>
          <cell r="D423">
            <v>0</v>
          </cell>
          <cell r="E423">
            <v>24477</v>
          </cell>
          <cell r="F423">
            <v>264695</v>
          </cell>
        </row>
        <row r="424">
          <cell r="B424" t="str">
            <v>Derechos de años anteriores por los Servicios relacionados con la obtención y revalidación de licencia municipal de funcionamiento</v>
          </cell>
          <cell r="C424">
            <v>240218</v>
          </cell>
          <cell r="D424">
            <v>0</v>
          </cell>
          <cell r="E424">
            <v>24477</v>
          </cell>
          <cell r="F424">
            <v>264695</v>
          </cell>
        </row>
        <row r="425">
          <cell r="B425" t="str">
            <v>PARTICIPACIONES, APORTACIONES, TRANSFERENCIAS, ASIGNACIONES, SUBSIDIOS Y OTRAS AYUDAS</v>
          </cell>
          <cell r="C425">
            <v>250340593.34</v>
          </cell>
          <cell r="D425">
            <v>3396581</v>
          </cell>
          <cell r="E425">
            <v>50048457.719999999</v>
          </cell>
          <cell r="F425">
            <v>296992470.06</v>
          </cell>
        </row>
        <row r="426">
          <cell r="B426" t="str">
            <v>Participaciones y Aportaciones</v>
          </cell>
          <cell r="C426">
            <v>250340593.34</v>
          </cell>
          <cell r="D426">
            <v>3396581</v>
          </cell>
          <cell r="E426">
            <v>50048457.719999999</v>
          </cell>
          <cell r="F426">
            <v>296992470.06</v>
          </cell>
        </row>
        <row r="427">
          <cell r="B427" t="str">
            <v>Participaciones</v>
          </cell>
          <cell r="C427">
            <v>139691284</v>
          </cell>
          <cell r="D427">
            <v>3396581</v>
          </cell>
          <cell r="E427">
            <v>38418899</v>
          </cell>
          <cell r="F427">
            <v>174713602</v>
          </cell>
        </row>
        <row r="428">
          <cell r="B428" t="str">
            <v>Fondo General de Participaciones</v>
          </cell>
          <cell r="C428">
            <v>77290794</v>
          </cell>
          <cell r="D428">
            <v>3396581</v>
          </cell>
          <cell r="E428">
            <v>20642483</v>
          </cell>
          <cell r="F428">
            <v>94536696</v>
          </cell>
        </row>
        <row r="429">
          <cell r="B429" t="str">
            <v>Fondo de Fomento Municipal</v>
          </cell>
          <cell r="C429">
            <v>23429932</v>
          </cell>
          <cell r="D429">
            <v>0</v>
          </cell>
          <cell r="E429">
            <v>4854837</v>
          </cell>
          <cell r="F429">
            <v>28284769</v>
          </cell>
        </row>
        <row r="430">
          <cell r="B430" t="str">
            <v>Por el Impuesto Especial sobre Producción y Servicios</v>
          </cell>
          <cell r="C430">
            <v>2198697</v>
          </cell>
          <cell r="D430">
            <v>0</v>
          </cell>
          <cell r="E430">
            <v>509378</v>
          </cell>
          <cell r="F430">
            <v>2708075</v>
          </cell>
        </row>
        <row r="431">
          <cell r="B431" t="str">
            <v>Fondo de Fiscalización</v>
          </cell>
          <cell r="C431">
            <v>5347478</v>
          </cell>
          <cell r="D431">
            <v>0</v>
          </cell>
          <cell r="E431">
            <v>536122</v>
          </cell>
          <cell r="F431">
            <v>5883600</v>
          </cell>
        </row>
        <row r="432">
          <cell r="B432" t="str">
            <v>Incentivos a la Venta Final de Gasolinas y Diésel</v>
          </cell>
          <cell r="C432">
            <v>4333003</v>
          </cell>
          <cell r="D432">
            <v>0</v>
          </cell>
          <cell r="E432">
            <v>933039</v>
          </cell>
          <cell r="F432">
            <v>5266042</v>
          </cell>
        </row>
        <row r="433">
          <cell r="B433" t="str">
            <v>Por el Impuesto Federal sobre Tenencia o Uso de Vehículos</v>
          </cell>
          <cell r="C433">
            <v>856</v>
          </cell>
          <cell r="D433">
            <v>0</v>
          </cell>
          <cell r="E433">
            <v>127</v>
          </cell>
          <cell r="F433">
            <v>983</v>
          </cell>
        </row>
        <row r="434">
          <cell r="B434" t="str">
            <v>Por el Impuesto sobre Automóviles Nuevos</v>
          </cell>
          <cell r="C434">
            <v>2193572</v>
          </cell>
          <cell r="D434">
            <v>0</v>
          </cell>
          <cell r="E434">
            <v>440923</v>
          </cell>
          <cell r="F434">
            <v>2634495</v>
          </cell>
        </row>
        <row r="435">
          <cell r="B435" t="str">
            <v>Impuesto por la Venta de Bienes cuya Enajenación se encuentra Gravada por la Ley del I.E.P.S.</v>
          </cell>
          <cell r="C435">
            <v>179658</v>
          </cell>
          <cell r="D435">
            <v>0</v>
          </cell>
          <cell r="E435">
            <v>27725</v>
          </cell>
          <cell r="F435">
            <v>207383</v>
          </cell>
        </row>
        <row r="436">
          <cell r="B436" t="str">
            <v>Otras Participaciones</v>
          </cell>
          <cell r="C436">
            <v>24717294</v>
          </cell>
          <cell r="D436">
            <v>0</v>
          </cell>
          <cell r="E436">
            <v>10474265</v>
          </cell>
          <cell r="F436">
            <v>35191559</v>
          </cell>
        </row>
        <row r="437">
          <cell r="B437" t="str">
            <v>Aportaciones</v>
          </cell>
          <cell r="C437">
            <v>57579980</v>
          </cell>
          <cell r="D437">
            <v>0</v>
          </cell>
          <cell r="E437">
            <v>11515996</v>
          </cell>
          <cell r="F437">
            <v>69095976</v>
          </cell>
        </row>
        <row r="438">
          <cell r="B438" t="str">
            <v>Aportaciones que recibe el municipio</v>
          </cell>
          <cell r="C438">
            <v>57579980</v>
          </cell>
          <cell r="D438">
            <v>0</v>
          </cell>
          <cell r="E438">
            <v>11515996</v>
          </cell>
          <cell r="F438">
            <v>69095976</v>
          </cell>
        </row>
        <row r="439">
          <cell r="B439" t="str">
            <v>Fondo de Aportación para la Infraestructura Social Municipal</v>
          </cell>
          <cell r="C439">
            <v>5833720</v>
          </cell>
          <cell r="D439">
            <v>0</v>
          </cell>
          <cell r="E439">
            <v>1166744</v>
          </cell>
          <cell r="F439">
            <v>7000464</v>
          </cell>
        </row>
        <row r="440">
          <cell r="B440" t="str">
            <v>Fondo de Aportación para el Fortalecimiento de los Municipios</v>
          </cell>
          <cell r="C440">
            <v>51746260</v>
          </cell>
          <cell r="D440">
            <v>0</v>
          </cell>
          <cell r="E440">
            <v>10349252</v>
          </cell>
          <cell r="F440">
            <v>62095512</v>
          </cell>
        </row>
        <row r="441">
          <cell r="B441" t="str">
            <v>Convenios</v>
          </cell>
          <cell r="C441">
            <v>53069329.340000004</v>
          </cell>
          <cell r="D441">
            <v>0</v>
          </cell>
          <cell r="E441">
            <v>113562.72</v>
          </cell>
          <cell r="F441">
            <v>53182892.060000002</v>
          </cell>
        </row>
        <row r="442">
          <cell r="B442" t="str">
            <v>Ingresos por convenios</v>
          </cell>
          <cell r="C442">
            <v>53069329.340000004</v>
          </cell>
          <cell r="D442">
            <v>0</v>
          </cell>
          <cell r="E442">
            <v>113562.72</v>
          </cell>
          <cell r="F442">
            <v>53182892.060000002</v>
          </cell>
        </row>
        <row r="443">
          <cell r="B443" t="str">
            <v>Ingresos Federales por convenios</v>
          </cell>
          <cell r="C443">
            <v>6934599</v>
          </cell>
          <cell r="D443">
            <v>0</v>
          </cell>
          <cell r="E443">
            <v>0</v>
          </cell>
          <cell r="F443">
            <v>6934599</v>
          </cell>
        </row>
        <row r="444">
          <cell r="B444" t="str">
            <v>Ingresos estatales por convenios</v>
          </cell>
          <cell r="C444">
            <v>45600000</v>
          </cell>
          <cell r="D444">
            <v>0</v>
          </cell>
          <cell r="E444">
            <v>0</v>
          </cell>
          <cell r="F444">
            <v>45600000</v>
          </cell>
        </row>
        <row r="445">
          <cell r="B445" t="str">
            <v>Ingresos municipales por convenios</v>
          </cell>
          <cell r="C445">
            <v>259188</v>
          </cell>
          <cell r="D445">
            <v>0</v>
          </cell>
          <cell r="E445">
            <v>0</v>
          </cell>
          <cell r="F445">
            <v>259188</v>
          </cell>
        </row>
        <row r="446">
          <cell r="B446" t="str">
            <v>Ingresos por Productos Financieros Estatales y Federales</v>
          </cell>
          <cell r="C446">
            <v>275542.34000000003</v>
          </cell>
          <cell r="D446">
            <v>0</v>
          </cell>
          <cell r="E446">
            <v>113562.72</v>
          </cell>
          <cell r="F446">
            <v>389105.06</v>
          </cell>
        </row>
        <row r="447">
          <cell r="B447" t="str">
            <v>GASTOS Y OTRAS PÉRDIDAS</v>
          </cell>
          <cell r="C447">
            <v>455813510.62</v>
          </cell>
          <cell r="D447">
            <v>111923005.81</v>
          </cell>
          <cell r="E447">
            <v>13882226.32</v>
          </cell>
          <cell r="F447">
            <v>553854290.11000001</v>
          </cell>
        </row>
        <row r="448">
          <cell r="B448" t="str">
            <v>GASTOS DE FUNCIONAMIENTO</v>
          </cell>
          <cell r="C448">
            <v>390577431.01999998</v>
          </cell>
          <cell r="D448">
            <v>101629814.51000001</v>
          </cell>
          <cell r="E448">
            <v>12820494.32</v>
          </cell>
          <cell r="F448">
            <v>479386751.20999998</v>
          </cell>
        </row>
        <row r="449">
          <cell r="B449" t="str">
            <v>Servicios Personales</v>
          </cell>
          <cell r="C449">
            <v>197664206.50999999</v>
          </cell>
          <cell r="D449">
            <v>37940651.609999999</v>
          </cell>
          <cell r="E449">
            <v>171496.07</v>
          </cell>
          <cell r="F449">
            <v>235433362.05000001</v>
          </cell>
        </row>
        <row r="450">
          <cell r="B450" t="str">
            <v>Remuneraciones al Personal de Carácter Permanente</v>
          </cell>
          <cell r="C450">
            <v>126164155.5</v>
          </cell>
          <cell r="D450">
            <v>24422592.41</v>
          </cell>
          <cell r="E450">
            <v>171496.07</v>
          </cell>
          <cell r="F450">
            <v>150415251.84</v>
          </cell>
        </row>
        <row r="451">
          <cell r="B451" t="str">
            <v>Remuneraciones al Personal de Carácter Permanente</v>
          </cell>
          <cell r="C451">
            <v>126164155.5</v>
          </cell>
          <cell r="D451">
            <v>24422592.41</v>
          </cell>
          <cell r="E451">
            <v>171496.07</v>
          </cell>
          <cell r="F451">
            <v>150415251.84</v>
          </cell>
        </row>
        <row r="452">
          <cell r="B452" t="str">
            <v>Dietas</v>
          </cell>
          <cell r="C452">
            <v>6309037.2999999998</v>
          </cell>
          <cell r="D452">
            <v>1261807.46</v>
          </cell>
          <cell r="E452">
            <v>0</v>
          </cell>
          <cell r="F452">
            <v>7570844.7599999998</v>
          </cell>
        </row>
        <row r="453">
          <cell r="B453" t="str">
            <v>Sueldos base al personal permanente</v>
          </cell>
          <cell r="C453">
            <v>119855118.2</v>
          </cell>
          <cell r="D453">
            <v>23160784.949999999</v>
          </cell>
          <cell r="E453">
            <v>171496.07</v>
          </cell>
          <cell r="F453">
            <v>142844407.08000001</v>
          </cell>
        </row>
        <row r="454">
          <cell r="B454" t="str">
            <v>Remuneraciones Adicionales y Especiales</v>
          </cell>
          <cell r="C454">
            <v>36376285.219999999</v>
          </cell>
          <cell r="D454">
            <v>6917392.2300000004</v>
          </cell>
          <cell r="E454">
            <v>0</v>
          </cell>
          <cell r="F454">
            <v>43293677.450000003</v>
          </cell>
        </row>
        <row r="455">
          <cell r="B455" t="str">
            <v>Remuneraciones Adicionales y Especiales</v>
          </cell>
          <cell r="C455">
            <v>36376285.219999999</v>
          </cell>
          <cell r="D455">
            <v>6917392.2300000004</v>
          </cell>
          <cell r="E455">
            <v>0</v>
          </cell>
          <cell r="F455">
            <v>43293677.450000003</v>
          </cell>
        </row>
        <row r="456">
          <cell r="B456" t="str">
            <v>Primas por años de servicios efectivos prestados</v>
          </cell>
          <cell r="C456">
            <v>481470.78</v>
          </cell>
          <cell r="D456">
            <v>59196.42</v>
          </cell>
          <cell r="E456">
            <v>0</v>
          </cell>
          <cell r="F456">
            <v>540667.19999999995</v>
          </cell>
        </row>
        <row r="457">
          <cell r="B457" t="str">
            <v>Primas de vacaciones, dominical</v>
          </cell>
          <cell r="C457">
            <v>15263504.060000001</v>
          </cell>
          <cell r="D457">
            <v>1862165.74</v>
          </cell>
          <cell r="E457">
            <v>0</v>
          </cell>
          <cell r="F457">
            <v>17125669.800000001</v>
          </cell>
        </row>
        <row r="458">
          <cell r="B458" t="str">
            <v>Aguinaldo o gratificacion de fin de año</v>
          </cell>
          <cell r="C458">
            <v>18979119.059999999</v>
          </cell>
          <cell r="D458">
            <v>4750315.43</v>
          </cell>
          <cell r="E458">
            <v>0</v>
          </cell>
          <cell r="F458">
            <v>23729434.489999998</v>
          </cell>
        </row>
        <row r="459">
          <cell r="B459" t="str">
            <v>Horas extraordinarias</v>
          </cell>
          <cell r="C459">
            <v>1460129.89</v>
          </cell>
          <cell r="D459">
            <v>245714.64</v>
          </cell>
          <cell r="E459">
            <v>0</v>
          </cell>
          <cell r="F459">
            <v>1705844.53</v>
          </cell>
        </row>
        <row r="460">
          <cell r="B460" t="str">
            <v>Compensaciones</v>
          </cell>
          <cell r="C460">
            <v>192061.43</v>
          </cell>
          <cell r="D460">
            <v>0</v>
          </cell>
          <cell r="E460">
            <v>0</v>
          </cell>
          <cell r="F460">
            <v>192061.43</v>
          </cell>
        </row>
        <row r="461">
          <cell r="B461" t="str">
            <v>Seguridad Social</v>
          </cell>
          <cell r="C461">
            <v>17573046.23</v>
          </cell>
          <cell r="D461">
            <v>2833333.33</v>
          </cell>
          <cell r="E461">
            <v>0</v>
          </cell>
          <cell r="F461">
            <v>20406379.559999999</v>
          </cell>
        </row>
        <row r="462">
          <cell r="B462" t="str">
            <v>Seguridad Social</v>
          </cell>
          <cell r="C462">
            <v>17573046.23</v>
          </cell>
          <cell r="D462">
            <v>2833333.33</v>
          </cell>
          <cell r="E462">
            <v>0</v>
          </cell>
          <cell r="F462">
            <v>20406379.559999999</v>
          </cell>
        </row>
        <row r="463">
          <cell r="B463" t="str">
            <v>Aportaciones de seguridad social</v>
          </cell>
          <cell r="C463">
            <v>14453280.369999999</v>
          </cell>
          <cell r="D463">
            <v>2833333.33</v>
          </cell>
          <cell r="E463">
            <v>0</v>
          </cell>
          <cell r="F463">
            <v>17286613.699999999</v>
          </cell>
        </row>
        <row r="464">
          <cell r="B464" t="str">
            <v>Cuotas para el seguro de vida del personal civil</v>
          </cell>
          <cell r="C464">
            <v>1534097.86</v>
          </cell>
          <cell r="D464">
            <v>0</v>
          </cell>
          <cell r="E464">
            <v>0</v>
          </cell>
          <cell r="F464">
            <v>1534097.86</v>
          </cell>
        </row>
        <row r="465">
          <cell r="B465" t="str">
            <v>Cuotas para el seguro de gastos médicos al personal civil</v>
          </cell>
          <cell r="C465">
            <v>1585668</v>
          </cell>
          <cell r="D465">
            <v>0</v>
          </cell>
          <cell r="E465">
            <v>0</v>
          </cell>
          <cell r="F465">
            <v>1585668</v>
          </cell>
        </row>
        <row r="466">
          <cell r="B466" t="str">
            <v>Otras Prestaciones Sociales y Económicas</v>
          </cell>
          <cell r="C466">
            <v>13834425.02</v>
          </cell>
          <cell r="D466">
            <v>3662439.06</v>
          </cell>
          <cell r="E466">
            <v>0</v>
          </cell>
          <cell r="F466">
            <v>17496864.079999998</v>
          </cell>
        </row>
        <row r="467">
          <cell r="B467" t="str">
            <v>Otras Prestaciones Sociales y Económicas</v>
          </cell>
          <cell r="C467">
            <v>13834425.02</v>
          </cell>
          <cell r="D467">
            <v>3662439.06</v>
          </cell>
          <cell r="E467">
            <v>0</v>
          </cell>
          <cell r="F467">
            <v>17496864.079999998</v>
          </cell>
        </row>
        <row r="468">
          <cell r="B468" t="str">
            <v>Cuotas para el fondo de ahorro y fondo de trabajo</v>
          </cell>
          <cell r="C468">
            <v>803285.93</v>
          </cell>
          <cell r="D468">
            <v>143608.94</v>
          </cell>
          <cell r="E468">
            <v>0</v>
          </cell>
          <cell r="F468">
            <v>946894.87</v>
          </cell>
        </row>
        <row r="469">
          <cell r="B469" t="str">
            <v>Indemnizaciones</v>
          </cell>
          <cell r="C469">
            <v>976601.88</v>
          </cell>
          <cell r="D469">
            <v>58955.8</v>
          </cell>
          <cell r="E469">
            <v>0</v>
          </cell>
          <cell r="F469">
            <v>1035557.68</v>
          </cell>
        </row>
        <row r="470">
          <cell r="B470" t="str">
            <v>Prestaciones contractuales</v>
          </cell>
          <cell r="C470">
            <v>6550357.7400000002</v>
          </cell>
          <cell r="D470">
            <v>2333231.7799999998</v>
          </cell>
          <cell r="E470">
            <v>0</v>
          </cell>
          <cell r="F470">
            <v>8883589.5199999996</v>
          </cell>
        </row>
        <row r="471">
          <cell r="B471" t="str">
            <v>Otras prestaciones sociales y económicas</v>
          </cell>
          <cell r="C471">
            <v>5504179.4699999997</v>
          </cell>
          <cell r="D471">
            <v>1126642.54</v>
          </cell>
          <cell r="E471">
            <v>0</v>
          </cell>
          <cell r="F471">
            <v>6630822.0099999998</v>
          </cell>
        </row>
        <row r="472">
          <cell r="B472" t="str">
            <v>Pago de Estímulos a Servidores Públicos</v>
          </cell>
          <cell r="C472">
            <v>3716294.54</v>
          </cell>
          <cell r="D472">
            <v>104894.58</v>
          </cell>
          <cell r="E472">
            <v>0</v>
          </cell>
          <cell r="F472">
            <v>3821189.1200000001</v>
          </cell>
        </row>
        <row r="473">
          <cell r="B473" t="str">
            <v>Pago de Estímulos a Servidores Públicos</v>
          </cell>
          <cell r="C473">
            <v>3716294.54</v>
          </cell>
          <cell r="D473">
            <v>104894.58</v>
          </cell>
          <cell r="E473">
            <v>0</v>
          </cell>
          <cell r="F473">
            <v>3821189.1200000001</v>
          </cell>
        </row>
        <row r="474">
          <cell r="B474" t="str">
            <v>Estímulos</v>
          </cell>
          <cell r="C474">
            <v>3716294.54</v>
          </cell>
          <cell r="D474">
            <v>104894.58</v>
          </cell>
          <cell r="E474">
            <v>0</v>
          </cell>
          <cell r="F474">
            <v>3821189.1200000001</v>
          </cell>
        </row>
        <row r="475">
          <cell r="B475" t="str">
            <v>Materiales y Suministros</v>
          </cell>
          <cell r="C475">
            <v>35985548.140000001</v>
          </cell>
          <cell r="D475">
            <v>16408369.029999999</v>
          </cell>
          <cell r="E475">
            <v>6044466.9299999997</v>
          </cell>
          <cell r="F475">
            <v>46349450.240000002</v>
          </cell>
        </row>
        <row r="476">
          <cell r="B476" t="str">
            <v>Materiales de Administración, Emisión de Documentos y Artículos Oficiales</v>
          </cell>
          <cell r="C476">
            <v>2868573.72</v>
          </cell>
          <cell r="D476">
            <v>768479.4</v>
          </cell>
          <cell r="E476">
            <v>46747.97</v>
          </cell>
          <cell r="F476">
            <v>3590305.15</v>
          </cell>
        </row>
        <row r="477">
          <cell r="B477" t="str">
            <v>Materiales de Administración, Emisión de Documentos y Artículos Oficiales</v>
          </cell>
          <cell r="C477">
            <v>2868573.72</v>
          </cell>
          <cell r="D477">
            <v>768479.4</v>
          </cell>
          <cell r="E477">
            <v>46747.97</v>
          </cell>
          <cell r="F477">
            <v>3590305.15</v>
          </cell>
        </row>
        <row r="478">
          <cell r="B478" t="str">
            <v>Materiales, útiles  y equipos menores de oficina</v>
          </cell>
          <cell r="C478">
            <v>104951.95</v>
          </cell>
          <cell r="D478">
            <v>312002.2</v>
          </cell>
          <cell r="E478">
            <v>0</v>
          </cell>
          <cell r="F478">
            <v>416954.15</v>
          </cell>
        </row>
        <row r="479">
          <cell r="B479" t="str">
            <v>Materiales y útiles de impresión y producción</v>
          </cell>
          <cell r="C479">
            <v>19883.21</v>
          </cell>
          <cell r="D479">
            <v>5619.88</v>
          </cell>
          <cell r="E479">
            <v>0</v>
          </cell>
          <cell r="F479">
            <v>25503.09</v>
          </cell>
        </row>
        <row r="480">
          <cell r="B480" t="str">
            <v>Materiales, útiles  y equipos menores de tecnologías de la información y comunicaciones</v>
          </cell>
          <cell r="C480">
            <v>251134.9</v>
          </cell>
          <cell r="D480">
            <v>72080.009999999995</v>
          </cell>
          <cell r="E480">
            <v>27144</v>
          </cell>
          <cell r="F480">
            <v>296070.90999999997</v>
          </cell>
        </row>
        <row r="481">
          <cell r="B481" t="str">
            <v>Material impreso e informaciòn digital</v>
          </cell>
          <cell r="C481">
            <v>1790839.17</v>
          </cell>
          <cell r="D481">
            <v>201346.47</v>
          </cell>
          <cell r="E481">
            <v>5248.67</v>
          </cell>
          <cell r="F481">
            <v>1986936.97</v>
          </cell>
        </row>
        <row r="482">
          <cell r="B482" t="str">
            <v>Material de limpieza</v>
          </cell>
          <cell r="C482">
            <v>643070.42000000004</v>
          </cell>
          <cell r="D482">
            <v>177192.84</v>
          </cell>
          <cell r="E482">
            <v>14355.3</v>
          </cell>
          <cell r="F482">
            <v>805907.96</v>
          </cell>
        </row>
        <row r="483">
          <cell r="B483" t="str">
            <v>Materiales y útiles de enseñanza</v>
          </cell>
          <cell r="C483">
            <v>58694.07</v>
          </cell>
          <cell r="D483">
            <v>238</v>
          </cell>
          <cell r="E483">
            <v>0</v>
          </cell>
          <cell r="F483">
            <v>58932.07</v>
          </cell>
        </row>
        <row r="484">
          <cell r="B484" t="str">
            <v>Alimentos y Utensilios</v>
          </cell>
          <cell r="C484">
            <v>419370.1</v>
          </cell>
          <cell r="D484">
            <v>58823.03</v>
          </cell>
          <cell r="E484">
            <v>13875.8</v>
          </cell>
          <cell r="F484">
            <v>464317.33</v>
          </cell>
        </row>
        <row r="485">
          <cell r="B485" t="str">
            <v>Alimentos y Utensilios</v>
          </cell>
          <cell r="C485">
            <v>419370.1</v>
          </cell>
          <cell r="D485">
            <v>58823.03</v>
          </cell>
          <cell r="E485">
            <v>13875.8</v>
          </cell>
          <cell r="F485">
            <v>464317.33</v>
          </cell>
        </row>
        <row r="486">
          <cell r="B486" t="str">
            <v>Productos alimenticios para personas</v>
          </cell>
          <cell r="C486">
            <v>250730.81</v>
          </cell>
          <cell r="D486">
            <v>41492.629999999997</v>
          </cell>
          <cell r="E486">
            <v>13875.8</v>
          </cell>
          <cell r="F486">
            <v>278347.64</v>
          </cell>
        </row>
        <row r="487">
          <cell r="B487" t="str">
            <v>Productos alimenticios para animales</v>
          </cell>
          <cell r="C487">
            <v>167931.24</v>
          </cell>
          <cell r="D487">
            <v>17330.400000000001</v>
          </cell>
          <cell r="E487">
            <v>0</v>
          </cell>
          <cell r="F487">
            <v>185261.64</v>
          </cell>
        </row>
        <row r="488">
          <cell r="B488" t="str">
            <v>Utensilios para el servicio de alimentación</v>
          </cell>
          <cell r="C488">
            <v>708.05</v>
          </cell>
          <cell r="D488">
            <v>0</v>
          </cell>
          <cell r="E488">
            <v>0</v>
          </cell>
          <cell r="F488">
            <v>708.05</v>
          </cell>
        </row>
        <row r="489">
          <cell r="B489" t="str">
            <v>Materias Primas y Materiales de Producción y Comercialización</v>
          </cell>
          <cell r="C489">
            <v>103607.36</v>
          </cell>
          <cell r="D489">
            <v>340750</v>
          </cell>
          <cell r="E489">
            <v>0</v>
          </cell>
          <cell r="F489">
            <v>444357.36</v>
          </cell>
        </row>
        <row r="490">
          <cell r="B490" t="str">
            <v>Materias Primas y Materiales de Producción y Comercialización</v>
          </cell>
          <cell r="C490">
            <v>103607.36</v>
          </cell>
          <cell r="D490">
            <v>340750</v>
          </cell>
          <cell r="E490">
            <v>0</v>
          </cell>
          <cell r="F490">
            <v>444357.36</v>
          </cell>
        </row>
        <row r="491">
          <cell r="B491" t="str">
            <v>Productos de cuero, piel, plástico y hule adquiridos como materia prima</v>
          </cell>
          <cell r="C491">
            <v>103607.36</v>
          </cell>
          <cell r="D491">
            <v>340750</v>
          </cell>
          <cell r="E491">
            <v>0</v>
          </cell>
          <cell r="F491">
            <v>444357.36</v>
          </cell>
        </row>
        <row r="492">
          <cell r="B492" t="str">
            <v>Materiales y Artículos de Construcción y de Reparación</v>
          </cell>
          <cell r="C492">
            <v>8954118.3699999992</v>
          </cell>
          <cell r="D492">
            <v>8636128.4199999999</v>
          </cell>
          <cell r="E492">
            <v>4138049.68</v>
          </cell>
          <cell r="F492">
            <v>13452197.109999999</v>
          </cell>
        </row>
        <row r="493">
          <cell r="B493" t="str">
            <v>Materiales y Artículos de Construcción y de Reparación</v>
          </cell>
          <cell r="C493">
            <v>8954118.3699999992</v>
          </cell>
          <cell r="D493">
            <v>8636128.4199999999</v>
          </cell>
          <cell r="E493">
            <v>4138049.68</v>
          </cell>
          <cell r="F493">
            <v>13452197.109999999</v>
          </cell>
        </row>
        <row r="494">
          <cell r="B494" t="str">
            <v>Productos minerales no metálicos</v>
          </cell>
          <cell r="C494">
            <v>390049.4</v>
          </cell>
          <cell r="D494">
            <v>176773.84</v>
          </cell>
          <cell r="E494">
            <v>148654.44</v>
          </cell>
          <cell r="F494">
            <v>418168.8</v>
          </cell>
        </row>
        <row r="495">
          <cell r="B495" t="str">
            <v>Cemento y productos de concreto</v>
          </cell>
          <cell r="C495">
            <v>172700.59</v>
          </cell>
          <cell r="D495">
            <v>127191.21</v>
          </cell>
          <cell r="E495">
            <v>114471.12</v>
          </cell>
          <cell r="F495">
            <v>185420.68</v>
          </cell>
        </row>
        <row r="496">
          <cell r="B496" t="str">
            <v>Cal, yeso y productos de yeso</v>
          </cell>
          <cell r="C496">
            <v>13727.2</v>
          </cell>
          <cell r="D496">
            <v>0</v>
          </cell>
          <cell r="E496">
            <v>0</v>
          </cell>
          <cell r="F496">
            <v>13727.2</v>
          </cell>
        </row>
        <row r="497">
          <cell r="B497" t="str">
            <v>Madera y productos de madera</v>
          </cell>
          <cell r="C497">
            <v>3571.64</v>
          </cell>
          <cell r="D497">
            <v>3571.64</v>
          </cell>
          <cell r="E497">
            <v>3571.64</v>
          </cell>
          <cell r="F497">
            <v>3571.64</v>
          </cell>
        </row>
        <row r="498">
          <cell r="B498" t="str">
            <v>Material eléctrico y electrónico</v>
          </cell>
          <cell r="C498">
            <v>659729.27</v>
          </cell>
          <cell r="D498">
            <v>508229.37</v>
          </cell>
          <cell r="E498">
            <v>131275.20000000001</v>
          </cell>
          <cell r="F498">
            <v>1036683.44</v>
          </cell>
        </row>
        <row r="499">
          <cell r="B499" t="str">
            <v>Artículos metálicos para la construcción</v>
          </cell>
          <cell r="C499">
            <v>337708.35</v>
          </cell>
          <cell r="D499">
            <v>433168.91</v>
          </cell>
          <cell r="E499">
            <v>178926.15</v>
          </cell>
          <cell r="F499">
            <v>591951.11</v>
          </cell>
        </row>
        <row r="500">
          <cell r="B500" t="str">
            <v>Materiales complementarios</v>
          </cell>
          <cell r="C500">
            <v>116133.55</v>
          </cell>
          <cell r="D500">
            <v>46720.800000000003</v>
          </cell>
          <cell r="E500">
            <v>9720.7999999999993</v>
          </cell>
          <cell r="F500">
            <v>153133.54999999999</v>
          </cell>
        </row>
        <row r="501">
          <cell r="B501" t="str">
            <v>Otros materiales y artículos de construcción y reparación</v>
          </cell>
          <cell r="C501">
            <v>7260498.3700000001</v>
          </cell>
          <cell r="D501">
            <v>7340472.6500000004</v>
          </cell>
          <cell r="E501">
            <v>3551430.33</v>
          </cell>
          <cell r="F501">
            <v>11049540.689999999</v>
          </cell>
        </row>
        <row r="502">
          <cell r="B502" t="str">
            <v>Productos Químicos, Farmacéuticos y de Laboratorio</v>
          </cell>
          <cell r="C502">
            <v>1272474.1499999999</v>
          </cell>
          <cell r="D502">
            <v>235189.66</v>
          </cell>
          <cell r="E502">
            <v>0</v>
          </cell>
          <cell r="F502">
            <v>1507663.81</v>
          </cell>
        </row>
        <row r="503">
          <cell r="B503" t="str">
            <v>Productos Químicos, Farmacéuticos y de Laboratorio</v>
          </cell>
          <cell r="C503">
            <v>1272474.1499999999</v>
          </cell>
          <cell r="D503">
            <v>235189.66</v>
          </cell>
          <cell r="E503">
            <v>0</v>
          </cell>
          <cell r="F503">
            <v>1507663.81</v>
          </cell>
        </row>
        <row r="504">
          <cell r="B504" t="str">
            <v>Productos químicos básicos</v>
          </cell>
          <cell r="C504">
            <v>36553.919999999998</v>
          </cell>
          <cell r="D504">
            <v>5329.29</v>
          </cell>
          <cell r="E504">
            <v>0</v>
          </cell>
          <cell r="F504">
            <v>41883.21</v>
          </cell>
        </row>
        <row r="505">
          <cell r="B505" t="str">
            <v>Fertilizantes, pesticidas y otros agroquímicos</v>
          </cell>
          <cell r="C505">
            <v>296029.77</v>
          </cell>
          <cell r="D505">
            <v>0</v>
          </cell>
          <cell r="E505">
            <v>0</v>
          </cell>
          <cell r="F505">
            <v>296029.77</v>
          </cell>
        </row>
        <row r="506">
          <cell r="B506" t="str">
            <v>Medicinas y productos farmacéuticos</v>
          </cell>
          <cell r="C506">
            <v>547378.94999999995</v>
          </cell>
          <cell r="D506">
            <v>119127.48</v>
          </cell>
          <cell r="E506">
            <v>0</v>
          </cell>
          <cell r="F506">
            <v>666506.43000000005</v>
          </cell>
        </row>
        <row r="507">
          <cell r="B507" t="str">
            <v>Materiales, accesorios y suministros médicos</v>
          </cell>
          <cell r="C507">
            <v>187479.23</v>
          </cell>
          <cell r="D507">
            <v>42744.49</v>
          </cell>
          <cell r="E507">
            <v>0</v>
          </cell>
          <cell r="F507">
            <v>230223.72</v>
          </cell>
        </row>
        <row r="508">
          <cell r="B508" t="str">
            <v>Fibras sintéticas, hules, plásticos y derivados</v>
          </cell>
          <cell r="C508">
            <v>205032.28</v>
          </cell>
          <cell r="D508">
            <v>67988.399999999994</v>
          </cell>
          <cell r="E508">
            <v>0</v>
          </cell>
          <cell r="F508">
            <v>273020.68</v>
          </cell>
        </row>
        <row r="509">
          <cell r="B509" t="str">
            <v>Combustibles, Lubricantes y Aditivos</v>
          </cell>
          <cell r="C509">
            <v>17100029.91</v>
          </cell>
          <cell r="D509">
            <v>4684550.5999999996</v>
          </cell>
          <cell r="E509">
            <v>1664715.77</v>
          </cell>
          <cell r="F509">
            <v>20119864.739999998</v>
          </cell>
        </row>
        <row r="510">
          <cell r="B510" t="str">
            <v>Combustibles, Lubricantes y Aditivos</v>
          </cell>
          <cell r="C510">
            <v>17100029.91</v>
          </cell>
          <cell r="D510">
            <v>4684550.5999999996</v>
          </cell>
          <cell r="E510">
            <v>1664715.77</v>
          </cell>
          <cell r="F510">
            <v>20119864.739999998</v>
          </cell>
        </row>
        <row r="511">
          <cell r="B511" t="str">
            <v>Combustibles, lubricantes y aditivos</v>
          </cell>
          <cell r="C511">
            <v>17100029.91</v>
          </cell>
          <cell r="D511">
            <v>4684550.5999999996</v>
          </cell>
          <cell r="E511">
            <v>1664715.77</v>
          </cell>
          <cell r="F511">
            <v>20119864.739999998</v>
          </cell>
        </row>
        <row r="512">
          <cell r="B512" t="str">
            <v>Vestuario, Blancos, Prendas de Protección y Artículos Deportivos</v>
          </cell>
          <cell r="C512">
            <v>1680412.93</v>
          </cell>
          <cell r="D512">
            <v>883998.51</v>
          </cell>
          <cell r="E512">
            <v>24125.68</v>
          </cell>
          <cell r="F512">
            <v>2540285.7599999998</v>
          </cell>
        </row>
        <row r="513">
          <cell r="B513" t="str">
            <v>Vestuario, Blancos, Prendas de Protección y Artículos Deportivos</v>
          </cell>
          <cell r="C513">
            <v>1680412.93</v>
          </cell>
          <cell r="D513">
            <v>883998.51</v>
          </cell>
          <cell r="E513">
            <v>24125.68</v>
          </cell>
          <cell r="F513">
            <v>2540285.7599999998</v>
          </cell>
        </row>
        <row r="514">
          <cell r="B514" t="str">
            <v>Vestuario y uniformes</v>
          </cell>
          <cell r="C514">
            <v>627018.07999999996</v>
          </cell>
          <cell r="D514">
            <v>483889.36</v>
          </cell>
          <cell r="E514">
            <v>0</v>
          </cell>
          <cell r="F514">
            <v>1110907.44</v>
          </cell>
        </row>
        <row r="515">
          <cell r="B515" t="str">
            <v>Prendas de seguridad y protección personal</v>
          </cell>
          <cell r="C515">
            <v>847873.86</v>
          </cell>
          <cell r="D515">
            <v>252437.34</v>
          </cell>
          <cell r="E515">
            <v>24125.68</v>
          </cell>
          <cell r="F515">
            <v>1076185.52</v>
          </cell>
        </row>
        <row r="516">
          <cell r="B516" t="str">
            <v>Artículos deportivos</v>
          </cell>
          <cell r="C516">
            <v>162702.29</v>
          </cell>
          <cell r="D516">
            <v>106275.88</v>
          </cell>
          <cell r="E516">
            <v>0</v>
          </cell>
          <cell r="F516">
            <v>268978.17</v>
          </cell>
        </row>
        <row r="517">
          <cell r="B517" t="str">
            <v>Productos textiles</v>
          </cell>
          <cell r="C517">
            <v>42818.7</v>
          </cell>
          <cell r="D517">
            <v>41395.93</v>
          </cell>
          <cell r="E517">
            <v>0</v>
          </cell>
          <cell r="F517">
            <v>84214.63</v>
          </cell>
        </row>
        <row r="518">
          <cell r="B518" t="str">
            <v>Materiales y Suministros para Seguridad</v>
          </cell>
          <cell r="C518">
            <v>0</v>
          </cell>
          <cell r="D518">
            <v>62849.98</v>
          </cell>
          <cell r="E518">
            <v>0</v>
          </cell>
          <cell r="F518">
            <v>62849.98</v>
          </cell>
        </row>
        <row r="519">
          <cell r="B519" t="str">
            <v>Materiales y Suministros para Seguridad</v>
          </cell>
          <cell r="C519">
            <v>0</v>
          </cell>
          <cell r="D519">
            <v>62849.98</v>
          </cell>
          <cell r="E519">
            <v>0</v>
          </cell>
          <cell r="F519">
            <v>62849.98</v>
          </cell>
        </row>
        <row r="520">
          <cell r="B520" t="str">
            <v>Prendas de protección para seguridad pública y nacional</v>
          </cell>
          <cell r="C520">
            <v>0</v>
          </cell>
          <cell r="D520">
            <v>62849.98</v>
          </cell>
          <cell r="E520">
            <v>0</v>
          </cell>
          <cell r="F520">
            <v>62849.98</v>
          </cell>
        </row>
        <row r="521">
          <cell r="B521" t="str">
            <v>Herramientas, Refacciones y Accesorios Menores</v>
          </cell>
          <cell r="C521">
            <v>3586961.6</v>
          </cell>
          <cell r="D521">
            <v>737599.43</v>
          </cell>
          <cell r="E521">
            <v>156952.03</v>
          </cell>
          <cell r="F521">
            <v>4167609</v>
          </cell>
        </row>
        <row r="522">
          <cell r="B522" t="str">
            <v>Herramientas, Refacciones y Accesorios Menores</v>
          </cell>
          <cell r="C522">
            <v>3586961.6</v>
          </cell>
          <cell r="D522">
            <v>737599.43</v>
          </cell>
          <cell r="E522">
            <v>156952.03</v>
          </cell>
          <cell r="F522">
            <v>4167609</v>
          </cell>
        </row>
        <row r="523">
          <cell r="B523" t="str">
            <v>Herramientas menores</v>
          </cell>
          <cell r="C523">
            <v>793975.5</v>
          </cell>
          <cell r="D523">
            <v>363720.86</v>
          </cell>
          <cell r="E523">
            <v>82653.56</v>
          </cell>
          <cell r="F523">
            <v>1075042.8</v>
          </cell>
        </row>
        <row r="524">
          <cell r="B524" t="str">
            <v>Refacciones y accesorios menores de edificios</v>
          </cell>
          <cell r="C524">
            <v>73808.19</v>
          </cell>
          <cell r="D524">
            <v>91845.43</v>
          </cell>
          <cell r="E524">
            <v>13200.8</v>
          </cell>
          <cell r="F524">
            <v>152452.82</v>
          </cell>
        </row>
        <row r="525">
          <cell r="B525" t="str">
            <v>Refacciones y accesorios menores de mobiliario y equipo de administración, educacional y recreativo</v>
          </cell>
          <cell r="C525">
            <v>11973.62</v>
          </cell>
          <cell r="D525">
            <v>0</v>
          </cell>
          <cell r="E525">
            <v>0</v>
          </cell>
          <cell r="F525">
            <v>11973.62</v>
          </cell>
        </row>
        <row r="526">
          <cell r="B526" t="str">
            <v>Refacciones y accesorios menores de equipo de cómputo y tecnologias de la información</v>
          </cell>
          <cell r="C526">
            <v>420271.41</v>
          </cell>
          <cell r="D526">
            <v>60471.34</v>
          </cell>
          <cell r="E526">
            <v>1989.99</v>
          </cell>
          <cell r="F526">
            <v>478752.76</v>
          </cell>
        </row>
        <row r="527">
          <cell r="B527" t="str">
            <v>Refacciones y accesorios menores de equipo de transporte</v>
          </cell>
          <cell r="C527">
            <v>125491.55</v>
          </cell>
          <cell r="D527">
            <v>27700</v>
          </cell>
          <cell r="E527">
            <v>8070</v>
          </cell>
          <cell r="F527">
            <v>145121.54999999999</v>
          </cell>
        </row>
        <row r="528">
          <cell r="B528" t="str">
            <v>Refacciones y accesorios menores de maquinaria y otros equipos</v>
          </cell>
          <cell r="C528">
            <v>351933.65</v>
          </cell>
          <cell r="D528">
            <v>21320.69</v>
          </cell>
          <cell r="E528">
            <v>0</v>
          </cell>
          <cell r="F528">
            <v>373254.34</v>
          </cell>
        </row>
        <row r="529">
          <cell r="B529" t="str">
            <v>Refacciones y accesorios menores otros bienes muebles</v>
          </cell>
          <cell r="C529">
            <v>1809507.68</v>
          </cell>
          <cell r="D529">
            <v>172541.11</v>
          </cell>
          <cell r="E529">
            <v>51037.68</v>
          </cell>
          <cell r="F529">
            <v>1931011.11</v>
          </cell>
        </row>
        <row r="530">
          <cell r="B530" t="str">
            <v>Servicios Generales</v>
          </cell>
          <cell r="C530">
            <v>156927676.37</v>
          </cell>
          <cell r="D530">
            <v>47280793.869999997</v>
          </cell>
          <cell r="E530">
            <v>6604531.3200000003</v>
          </cell>
          <cell r="F530">
            <v>197603938.91999999</v>
          </cell>
        </row>
        <row r="531">
          <cell r="B531" t="str">
            <v>Servicios Básicos</v>
          </cell>
          <cell r="C531">
            <v>15293673.880000001</v>
          </cell>
          <cell r="D531">
            <v>2714354.39</v>
          </cell>
          <cell r="E531">
            <v>29287.7</v>
          </cell>
          <cell r="F531">
            <v>17978740.57</v>
          </cell>
        </row>
        <row r="532">
          <cell r="B532" t="str">
            <v>Servicios Básicos</v>
          </cell>
          <cell r="C532">
            <v>15293673.880000001</v>
          </cell>
          <cell r="D532">
            <v>2714354.39</v>
          </cell>
          <cell r="E532">
            <v>29287.7</v>
          </cell>
          <cell r="F532">
            <v>17978740.57</v>
          </cell>
        </row>
        <row r="533">
          <cell r="B533" t="str">
            <v>servicio de energía eléctrica</v>
          </cell>
          <cell r="C533">
            <v>1422106</v>
          </cell>
          <cell r="D533">
            <v>298142</v>
          </cell>
          <cell r="E533">
            <v>0</v>
          </cell>
          <cell r="F533">
            <v>1720248</v>
          </cell>
        </row>
        <row r="534">
          <cell r="B534" t="str">
            <v>Consumo de alumbrado público</v>
          </cell>
          <cell r="C534">
            <v>9822425.5</v>
          </cell>
          <cell r="D534">
            <v>1766562</v>
          </cell>
          <cell r="E534">
            <v>0</v>
          </cell>
          <cell r="F534">
            <v>11588987.5</v>
          </cell>
        </row>
        <row r="535">
          <cell r="B535" t="str">
            <v>Gas</v>
          </cell>
          <cell r="C535">
            <v>17366.36</v>
          </cell>
          <cell r="D535">
            <v>88655.98</v>
          </cell>
          <cell r="E535">
            <v>0</v>
          </cell>
          <cell r="F535">
            <v>106022.34</v>
          </cell>
        </row>
        <row r="536">
          <cell r="B536" t="str">
            <v>Agua</v>
          </cell>
          <cell r="C536">
            <v>352934.89</v>
          </cell>
          <cell r="D536">
            <v>166216.26</v>
          </cell>
          <cell r="E536">
            <v>0</v>
          </cell>
          <cell r="F536">
            <v>519151.15</v>
          </cell>
        </row>
        <row r="537">
          <cell r="B537" t="str">
            <v>Telefonía tradicional</v>
          </cell>
          <cell r="C537">
            <v>110455.51</v>
          </cell>
          <cell r="D537">
            <v>21508.78</v>
          </cell>
          <cell r="E537">
            <v>0</v>
          </cell>
          <cell r="F537">
            <v>131964.29</v>
          </cell>
        </row>
        <row r="538">
          <cell r="B538" t="str">
            <v>Telefonía celular</v>
          </cell>
          <cell r="C538">
            <v>209721.07</v>
          </cell>
          <cell r="D538">
            <v>36355.120000000003</v>
          </cell>
          <cell r="E538">
            <v>0</v>
          </cell>
          <cell r="F538">
            <v>246076.19</v>
          </cell>
        </row>
        <row r="539">
          <cell r="B539" t="str">
            <v>Servicios de telecomunicaciones y satélites</v>
          </cell>
          <cell r="C539">
            <v>1753922.54</v>
          </cell>
          <cell r="D539">
            <v>1182.99</v>
          </cell>
          <cell r="E539">
            <v>0</v>
          </cell>
          <cell r="F539">
            <v>1755105.53</v>
          </cell>
        </row>
        <row r="540">
          <cell r="B540" t="str">
            <v>Servicios de acceso de internet, redes y procesamiento de información</v>
          </cell>
          <cell r="C540">
            <v>1478644.38</v>
          </cell>
          <cell r="D540">
            <v>290248.53000000003</v>
          </cell>
          <cell r="E540">
            <v>0</v>
          </cell>
          <cell r="F540">
            <v>1768892.91</v>
          </cell>
        </row>
        <row r="541">
          <cell r="B541" t="str">
            <v>Servicios postales y telegráficos</v>
          </cell>
          <cell r="C541">
            <v>126097.63</v>
          </cell>
          <cell r="D541">
            <v>45482.73</v>
          </cell>
          <cell r="E541">
            <v>29287.7</v>
          </cell>
          <cell r="F541">
            <v>142292.66</v>
          </cell>
        </row>
        <row r="542">
          <cell r="B542" t="str">
            <v>Servicios de Arrendamiento</v>
          </cell>
          <cell r="C542">
            <v>33693286.520000003</v>
          </cell>
          <cell r="D542">
            <v>5233543.95</v>
          </cell>
          <cell r="E542">
            <v>467800</v>
          </cell>
          <cell r="F542">
            <v>38459030.469999999</v>
          </cell>
        </row>
        <row r="543">
          <cell r="B543" t="str">
            <v>Servicios de Arrendamiento</v>
          </cell>
          <cell r="C543">
            <v>33693286.520000003</v>
          </cell>
          <cell r="D543">
            <v>5233543.95</v>
          </cell>
          <cell r="E543">
            <v>467800</v>
          </cell>
          <cell r="F543">
            <v>38459030.469999999</v>
          </cell>
        </row>
        <row r="544">
          <cell r="B544" t="str">
            <v>Arrendamiento de terrenos</v>
          </cell>
          <cell r="C544">
            <v>116000</v>
          </cell>
          <cell r="D544">
            <v>29000</v>
          </cell>
          <cell r="E544">
            <v>0</v>
          </cell>
          <cell r="F544">
            <v>145000</v>
          </cell>
        </row>
        <row r="545">
          <cell r="B545" t="str">
            <v>Arrendamiento de edificios</v>
          </cell>
          <cell r="C545">
            <v>911468.25</v>
          </cell>
          <cell r="D545">
            <v>190385.81</v>
          </cell>
          <cell r="E545">
            <v>0</v>
          </cell>
          <cell r="F545">
            <v>1101854.06</v>
          </cell>
        </row>
        <row r="546">
          <cell r="B546" t="str">
            <v>Arrendamiento de mobiliario y equipo de administración, educacional y recreativo</v>
          </cell>
          <cell r="C546">
            <v>0</v>
          </cell>
          <cell r="D546">
            <v>750000</v>
          </cell>
          <cell r="E546">
            <v>375000</v>
          </cell>
          <cell r="F546">
            <v>375000</v>
          </cell>
        </row>
        <row r="547">
          <cell r="B547" t="str">
            <v>Arrendamiento de equipo de transporte</v>
          </cell>
          <cell r="C547">
            <v>30469128.579999998</v>
          </cell>
          <cell r="D547">
            <v>2801385.7</v>
          </cell>
          <cell r="E547">
            <v>0</v>
          </cell>
          <cell r="F547">
            <v>33270514.280000001</v>
          </cell>
        </row>
        <row r="548">
          <cell r="B548" t="str">
            <v>Otros arrendamientos</v>
          </cell>
          <cell r="C548">
            <v>2196689.69</v>
          </cell>
          <cell r="D548">
            <v>1462772.44</v>
          </cell>
          <cell r="E548">
            <v>92800</v>
          </cell>
          <cell r="F548">
            <v>3566662.13</v>
          </cell>
        </row>
        <row r="549">
          <cell r="B549" t="str">
            <v>Servicios Profesionales, Científicos y Técnicos y Otros Servicios</v>
          </cell>
          <cell r="C549">
            <v>52798016.579999998</v>
          </cell>
          <cell r="D549">
            <v>11680230.029999999</v>
          </cell>
          <cell r="E549">
            <v>2032742.42</v>
          </cell>
          <cell r="F549">
            <v>62445504.189999998</v>
          </cell>
        </row>
        <row r="550">
          <cell r="B550" t="str">
            <v>Servicios Profesionales, Científicos y Técnicos y Otros Servicios</v>
          </cell>
          <cell r="C550">
            <v>52798016.579999998</v>
          </cell>
          <cell r="D550">
            <v>11680230.029999999</v>
          </cell>
          <cell r="E550">
            <v>2032742.42</v>
          </cell>
          <cell r="F550">
            <v>62445504.189999998</v>
          </cell>
        </row>
        <row r="551">
          <cell r="B551" t="str">
            <v>Servicios legales, de contabilidad, auditoría y relacionados</v>
          </cell>
          <cell r="C551">
            <v>2027146.4</v>
          </cell>
          <cell r="D551">
            <v>378582.38</v>
          </cell>
          <cell r="E551">
            <v>0</v>
          </cell>
          <cell r="F551">
            <v>2405728.7799999998</v>
          </cell>
        </row>
        <row r="552">
          <cell r="B552" t="str">
            <v>Servicios de diseño, arquitectura, ingeniería y actividades relacionadas</v>
          </cell>
          <cell r="C552">
            <v>57362</v>
          </cell>
          <cell r="D552">
            <v>0</v>
          </cell>
          <cell r="E552">
            <v>0</v>
          </cell>
          <cell r="F552">
            <v>57362</v>
          </cell>
        </row>
        <row r="553">
          <cell r="B553" t="str">
            <v>Servicios de consultoría administrativa, procesos, técnica y en tecnologías de la información</v>
          </cell>
          <cell r="C553">
            <v>4396290</v>
          </cell>
          <cell r="D553">
            <v>1390457.2</v>
          </cell>
          <cell r="E553">
            <v>257328.6</v>
          </cell>
          <cell r="F553">
            <v>5529418.5999999996</v>
          </cell>
        </row>
        <row r="554">
          <cell r="B554" t="str">
            <v>Servicios de capacitación</v>
          </cell>
          <cell r="C554">
            <v>1364588.31</v>
          </cell>
          <cell r="D554">
            <v>491895.34</v>
          </cell>
          <cell r="E554">
            <v>170067.56</v>
          </cell>
          <cell r="F554">
            <v>1686416.09</v>
          </cell>
        </row>
        <row r="555">
          <cell r="B555" t="str">
            <v>Impresiones de documentos oficiales para la prestación de servicios públicos, identificación, formatos administrativos y fiscales, formas valoradas, certificados y títulos</v>
          </cell>
          <cell r="C555">
            <v>472915.76</v>
          </cell>
          <cell r="D555">
            <v>14598.6</v>
          </cell>
          <cell r="E555">
            <v>0</v>
          </cell>
          <cell r="F555">
            <v>487514.36</v>
          </cell>
        </row>
        <row r="556">
          <cell r="B556" t="str">
            <v>Otros servicios comerciales</v>
          </cell>
          <cell r="C556">
            <v>381452.6</v>
          </cell>
          <cell r="D556">
            <v>71301.070000000007</v>
          </cell>
          <cell r="E556">
            <v>0</v>
          </cell>
          <cell r="F556">
            <v>452753.67</v>
          </cell>
        </row>
        <row r="557">
          <cell r="B557" t="str">
            <v>Servicios de vigilancia</v>
          </cell>
          <cell r="C557">
            <v>754220.42</v>
          </cell>
          <cell r="D557">
            <v>183744</v>
          </cell>
          <cell r="E557">
            <v>0</v>
          </cell>
          <cell r="F557">
            <v>937964.42</v>
          </cell>
        </row>
        <row r="558">
          <cell r="B558" t="str">
            <v>Servicios profesionales, científicos y técnicos integrales</v>
          </cell>
          <cell r="C558">
            <v>43344041.090000004</v>
          </cell>
          <cell r="D558">
            <v>9149651.4399999995</v>
          </cell>
          <cell r="E558">
            <v>1605346.26</v>
          </cell>
          <cell r="F558">
            <v>50888346.270000003</v>
          </cell>
        </row>
        <row r="559">
          <cell r="B559" t="str">
            <v>Servicios Financieros, Bancarios y Comerciales</v>
          </cell>
          <cell r="C559">
            <v>11052220.91</v>
          </cell>
          <cell r="D559">
            <v>3089484.22</v>
          </cell>
          <cell r="E559">
            <v>523861.8</v>
          </cell>
          <cell r="F559">
            <v>13617843.33</v>
          </cell>
        </row>
        <row r="560">
          <cell r="B560" t="str">
            <v>Servicios Financieros, Bancarios y Comerciales</v>
          </cell>
          <cell r="C560">
            <v>11052220.91</v>
          </cell>
          <cell r="D560">
            <v>3089484.22</v>
          </cell>
          <cell r="E560">
            <v>523861.8</v>
          </cell>
          <cell r="F560">
            <v>13617843.33</v>
          </cell>
        </row>
        <row r="561">
          <cell r="B561" t="str">
            <v>Servicios financieros y bancarios</v>
          </cell>
          <cell r="C561">
            <v>1779180.04</v>
          </cell>
          <cell r="D561">
            <v>220006.99</v>
          </cell>
          <cell r="E561">
            <v>0</v>
          </cell>
          <cell r="F561">
            <v>1999187.03</v>
          </cell>
        </row>
        <row r="562">
          <cell r="B562" t="str">
            <v>Servicios de recaudación, traslado y custodia de valores</v>
          </cell>
          <cell r="C562">
            <v>0</v>
          </cell>
          <cell r="D562">
            <v>223569.95</v>
          </cell>
          <cell r="E562">
            <v>0</v>
          </cell>
          <cell r="F562">
            <v>223569.95</v>
          </cell>
        </row>
        <row r="563">
          <cell r="B563" t="str">
            <v>Seguros de responsabilidad patrimonial y fianzas</v>
          </cell>
          <cell r="C563">
            <v>4907670</v>
          </cell>
          <cell r="D563">
            <v>973922.95</v>
          </cell>
          <cell r="E563">
            <v>0</v>
          </cell>
          <cell r="F563">
            <v>5881592.9500000002</v>
          </cell>
        </row>
        <row r="564">
          <cell r="B564" t="str">
            <v>Seguros de bienes patrimoniales</v>
          </cell>
          <cell r="C564">
            <v>1598359.77</v>
          </cell>
          <cell r="D564">
            <v>0</v>
          </cell>
          <cell r="E564">
            <v>0</v>
          </cell>
          <cell r="F564">
            <v>1598359.77</v>
          </cell>
        </row>
        <row r="565">
          <cell r="B565" t="str">
            <v>Fletes y maniobras</v>
          </cell>
          <cell r="C565">
            <v>2767011.1</v>
          </cell>
          <cell r="D565">
            <v>1671984.33</v>
          </cell>
          <cell r="E565">
            <v>523861.8</v>
          </cell>
          <cell r="F565">
            <v>3915133.63</v>
          </cell>
        </row>
        <row r="566">
          <cell r="B566" t="str">
            <v>Servicios de Instalación, Reparación, Mantenimiento y Conservación</v>
          </cell>
          <cell r="C566">
            <v>25311669.43</v>
          </cell>
          <cell r="D566">
            <v>18031274.870000001</v>
          </cell>
          <cell r="E566">
            <v>2466000.39</v>
          </cell>
          <cell r="F566">
            <v>40876943.909999996</v>
          </cell>
        </row>
        <row r="567">
          <cell r="B567" t="str">
            <v>Servicios de Instalación, Reparación, Mantenimiento y Conservación</v>
          </cell>
          <cell r="C567">
            <v>25311669.43</v>
          </cell>
          <cell r="D567">
            <v>18031274.870000001</v>
          </cell>
          <cell r="E567">
            <v>2466000.39</v>
          </cell>
          <cell r="F567">
            <v>40876943.909999996</v>
          </cell>
        </row>
        <row r="568">
          <cell r="B568" t="str">
            <v>Mantenimiento y conservación de inmuebles para la prestación de servicios administrativos</v>
          </cell>
          <cell r="C568">
            <v>4692002.72</v>
          </cell>
          <cell r="D568">
            <v>1071369.2</v>
          </cell>
          <cell r="E568">
            <v>936468</v>
          </cell>
          <cell r="F568">
            <v>4826903.92</v>
          </cell>
        </row>
        <row r="569">
          <cell r="B569" t="str">
            <v>Mantenimiento y conservación de inmuebles para la prestación de servicios públicos</v>
          </cell>
          <cell r="C569">
            <v>1238960.24</v>
          </cell>
          <cell r="D569">
            <v>11117925.34</v>
          </cell>
          <cell r="E569">
            <v>431215.94</v>
          </cell>
          <cell r="F569">
            <v>11925669.640000001</v>
          </cell>
        </row>
        <row r="570">
          <cell r="B570" t="str">
            <v>Instalación, reparación y mantenimiento de mobiliario y equipo de administración, educacional y recreativo</v>
          </cell>
          <cell r="C570">
            <v>133505.56</v>
          </cell>
          <cell r="D570">
            <v>30941.84</v>
          </cell>
          <cell r="E570">
            <v>3712</v>
          </cell>
          <cell r="F570">
            <v>160735.4</v>
          </cell>
        </row>
        <row r="571">
          <cell r="B571" t="str">
            <v>Instalación, reparación y mantenimiento de equipo de cómputo y tecnologías de la información</v>
          </cell>
          <cell r="C571">
            <v>338713.34</v>
          </cell>
          <cell r="D571">
            <v>1942</v>
          </cell>
          <cell r="E571">
            <v>0</v>
          </cell>
          <cell r="F571">
            <v>340655.34</v>
          </cell>
        </row>
        <row r="572">
          <cell r="B572" t="str">
            <v>Reparación y mantenimiento de equipo de transporte</v>
          </cell>
          <cell r="C572">
            <v>3855973.61</v>
          </cell>
          <cell r="D572">
            <v>1178383.56</v>
          </cell>
          <cell r="E572">
            <v>157216.45000000001</v>
          </cell>
          <cell r="F572">
            <v>4877140.72</v>
          </cell>
        </row>
        <row r="573">
          <cell r="B573" t="str">
            <v>Instalación, reparación y mantenimiento de maquinaria, otros equipos y herramientas</v>
          </cell>
          <cell r="C573">
            <v>1880487.81</v>
          </cell>
          <cell r="D573">
            <v>313904.65000000002</v>
          </cell>
          <cell r="E573">
            <v>0</v>
          </cell>
          <cell r="F573">
            <v>2194392.46</v>
          </cell>
        </row>
        <row r="574">
          <cell r="B574" t="str">
            <v>Servicios de limpieza y manejo de desechos</v>
          </cell>
          <cell r="C574">
            <v>13132354.15</v>
          </cell>
          <cell r="D574">
            <v>4316808.28</v>
          </cell>
          <cell r="E574">
            <v>937388</v>
          </cell>
          <cell r="F574">
            <v>16511774.43</v>
          </cell>
        </row>
        <row r="575">
          <cell r="B575" t="str">
            <v>Servicios de jardinería y fumigación</v>
          </cell>
          <cell r="C575">
            <v>39672</v>
          </cell>
          <cell r="D575">
            <v>0</v>
          </cell>
          <cell r="E575">
            <v>0</v>
          </cell>
          <cell r="F575">
            <v>39672</v>
          </cell>
        </row>
        <row r="576">
          <cell r="B576" t="str">
            <v>Servicios de Comunicación Social y Publicidad</v>
          </cell>
          <cell r="C576">
            <v>3306979.58</v>
          </cell>
          <cell r="D576">
            <v>1172572.6299999999</v>
          </cell>
          <cell r="E576">
            <v>88159.99</v>
          </cell>
          <cell r="F576">
            <v>4391392.22</v>
          </cell>
        </row>
        <row r="577">
          <cell r="B577" t="str">
            <v>Servicios de Comunicación Social y Publicidad</v>
          </cell>
          <cell r="C577">
            <v>3306979.58</v>
          </cell>
          <cell r="D577">
            <v>1172572.6299999999</v>
          </cell>
          <cell r="E577">
            <v>88159.99</v>
          </cell>
          <cell r="F577">
            <v>4391392.22</v>
          </cell>
        </row>
        <row r="578">
          <cell r="B578" t="str">
            <v>Difusión por radio, televisión y otros medios de mensajes sobre programas y actividades gubernamentales</v>
          </cell>
          <cell r="C578">
            <v>1196000</v>
          </cell>
          <cell r="D578">
            <v>507800</v>
          </cell>
          <cell r="E578">
            <v>0</v>
          </cell>
          <cell r="F578">
            <v>1703800</v>
          </cell>
        </row>
        <row r="579">
          <cell r="B579" t="str">
            <v>Servicios de creatividad, preproducción y producción de publicidad, excepto internet</v>
          </cell>
          <cell r="C579">
            <v>481358</v>
          </cell>
          <cell r="D579">
            <v>0</v>
          </cell>
          <cell r="E579">
            <v>0</v>
          </cell>
          <cell r="F579">
            <v>481358</v>
          </cell>
        </row>
        <row r="580">
          <cell r="B580" t="str">
            <v>Servicios de revelado de fotografías</v>
          </cell>
          <cell r="C580">
            <v>11652.2</v>
          </cell>
          <cell r="D580">
            <v>0</v>
          </cell>
          <cell r="E580">
            <v>0</v>
          </cell>
          <cell r="F580">
            <v>11652.2</v>
          </cell>
        </row>
        <row r="581">
          <cell r="B581" t="str">
            <v>Servicio de creación y difusión de contenido exclusivamente a través de internet</v>
          </cell>
          <cell r="C581">
            <v>1617969.38</v>
          </cell>
          <cell r="D581">
            <v>664772.63</v>
          </cell>
          <cell r="E581">
            <v>88159.99</v>
          </cell>
          <cell r="F581">
            <v>2194582.02</v>
          </cell>
        </row>
        <row r="582">
          <cell r="B582" t="str">
            <v>Servicios de Traslado y Viáticos</v>
          </cell>
          <cell r="C582">
            <v>207245.53</v>
          </cell>
          <cell r="D582">
            <v>100068.3</v>
          </cell>
          <cell r="E582">
            <v>10111.5</v>
          </cell>
          <cell r="F582">
            <v>297202.33</v>
          </cell>
        </row>
        <row r="583">
          <cell r="B583" t="str">
            <v>Servicios de Traslado y Viáticos</v>
          </cell>
          <cell r="C583">
            <v>207245.53</v>
          </cell>
          <cell r="D583">
            <v>100068.3</v>
          </cell>
          <cell r="E583">
            <v>10111.5</v>
          </cell>
          <cell r="F583">
            <v>297202.33</v>
          </cell>
        </row>
        <row r="584">
          <cell r="B584" t="str">
            <v>Pasajes aéreos</v>
          </cell>
          <cell r="C584">
            <v>23584.67</v>
          </cell>
          <cell r="D584">
            <v>0</v>
          </cell>
          <cell r="E584">
            <v>0</v>
          </cell>
          <cell r="F584">
            <v>23584.67</v>
          </cell>
        </row>
        <row r="585">
          <cell r="B585" t="str">
            <v>Pasajes terrestres</v>
          </cell>
          <cell r="C585">
            <v>9940.91</v>
          </cell>
          <cell r="D585">
            <v>4450</v>
          </cell>
          <cell r="E585">
            <v>2060</v>
          </cell>
          <cell r="F585">
            <v>12330.91</v>
          </cell>
        </row>
        <row r="586">
          <cell r="B586" t="str">
            <v>Viáticos en el país</v>
          </cell>
          <cell r="C586">
            <v>150201.24</v>
          </cell>
          <cell r="D586">
            <v>89424.89</v>
          </cell>
          <cell r="E586">
            <v>8051.5</v>
          </cell>
          <cell r="F586">
            <v>231574.63</v>
          </cell>
        </row>
        <row r="587">
          <cell r="B587" t="str">
            <v>Viáticos en el extranjero</v>
          </cell>
          <cell r="C587">
            <v>23518.71</v>
          </cell>
          <cell r="D587">
            <v>6193.41</v>
          </cell>
          <cell r="E587">
            <v>0</v>
          </cell>
          <cell r="F587">
            <v>29712.12</v>
          </cell>
        </row>
        <row r="588">
          <cell r="B588" t="str">
            <v>Servicios Oficiales</v>
          </cell>
          <cell r="C588">
            <v>3866373.75</v>
          </cell>
          <cell r="D588">
            <v>1937589.32</v>
          </cell>
          <cell r="E588">
            <v>185778.52</v>
          </cell>
          <cell r="F588">
            <v>5618184.5499999998</v>
          </cell>
        </row>
        <row r="589">
          <cell r="B589" t="str">
            <v>Servicios Oficiales</v>
          </cell>
          <cell r="C589">
            <v>3866373.75</v>
          </cell>
          <cell r="D589">
            <v>1937589.32</v>
          </cell>
          <cell r="E589">
            <v>185778.52</v>
          </cell>
          <cell r="F589">
            <v>5618184.5499999998</v>
          </cell>
        </row>
        <row r="590">
          <cell r="B590" t="str">
            <v>Gastos de orden social y cultural</v>
          </cell>
          <cell r="C590">
            <v>1449093.79</v>
          </cell>
          <cell r="D590">
            <v>803832.44</v>
          </cell>
          <cell r="E590">
            <v>0</v>
          </cell>
          <cell r="F590">
            <v>2252926.23</v>
          </cell>
        </row>
        <row r="591">
          <cell r="B591" t="str">
            <v>Congresos y convenciones</v>
          </cell>
          <cell r="C591">
            <v>0</v>
          </cell>
          <cell r="D591">
            <v>1200</v>
          </cell>
          <cell r="E591">
            <v>0</v>
          </cell>
          <cell r="F591">
            <v>1200</v>
          </cell>
        </row>
        <row r="592">
          <cell r="B592" t="str">
            <v>Gastos de representación</v>
          </cell>
          <cell r="C592">
            <v>2417279.96</v>
          </cell>
          <cell r="D592">
            <v>1132556.8799999999</v>
          </cell>
          <cell r="E592">
            <v>185778.52</v>
          </cell>
          <cell r="F592">
            <v>3364058.32</v>
          </cell>
        </row>
        <row r="593">
          <cell r="B593" t="str">
            <v>Otros Servicios Generales</v>
          </cell>
          <cell r="C593">
            <v>11398210.189999999</v>
          </cell>
          <cell r="D593">
            <v>3321676.16</v>
          </cell>
          <cell r="E593">
            <v>800789</v>
          </cell>
          <cell r="F593">
            <v>13919097.35</v>
          </cell>
        </row>
        <row r="594">
          <cell r="B594" t="str">
            <v>Otros Servicios Generales</v>
          </cell>
          <cell r="C594">
            <v>11398210.189999999</v>
          </cell>
          <cell r="D594">
            <v>3321676.16</v>
          </cell>
          <cell r="E594">
            <v>800789</v>
          </cell>
          <cell r="F594">
            <v>13919097.35</v>
          </cell>
        </row>
        <row r="595">
          <cell r="B595" t="str">
            <v>Impuestos y derechos</v>
          </cell>
          <cell r="C595">
            <v>592246.51</v>
          </cell>
          <cell r="D595">
            <v>28483.87</v>
          </cell>
          <cell r="E595">
            <v>0</v>
          </cell>
          <cell r="F595">
            <v>620730.38</v>
          </cell>
        </row>
        <row r="596">
          <cell r="B596" t="str">
            <v>Sentencias y resoluciones por autoridad competente</v>
          </cell>
          <cell r="C596">
            <v>5166903.03</v>
          </cell>
          <cell r="D596">
            <v>1937635.87</v>
          </cell>
          <cell r="E596">
            <v>800789</v>
          </cell>
          <cell r="F596">
            <v>6303749.9000000004</v>
          </cell>
        </row>
        <row r="597">
          <cell r="B597" t="str">
            <v>Otros gastos por responsabilidades</v>
          </cell>
          <cell r="C597">
            <v>13760</v>
          </cell>
          <cell r="D597">
            <v>0</v>
          </cell>
          <cell r="E597">
            <v>0</v>
          </cell>
          <cell r="F597">
            <v>13760</v>
          </cell>
        </row>
        <row r="598">
          <cell r="B598" t="str">
            <v>Impuesto sobre nóminas</v>
          </cell>
          <cell r="C598">
            <v>2973064.42</v>
          </cell>
          <cell r="D598">
            <v>716580.25</v>
          </cell>
          <cell r="E598">
            <v>0</v>
          </cell>
          <cell r="F598">
            <v>3689644.67</v>
          </cell>
        </row>
        <row r="599">
          <cell r="B599" t="str">
            <v>Papeleras</v>
          </cell>
          <cell r="C599">
            <v>2555904.6800000002</v>
          </cell>
          <cell r="D599">
            <v>638976.17000000004</v>
          </cell>
          <cell r="E599">
            <v>0</v>
          </cell>
          <cell r="F599">
            <v>3194880.85</v>
          </cell>
        </row>
        <row r="600">
          <cell r="B600" t="str">
            <v>Otros servicios generales</v>
          </cell>
          <cell r="C600">
            <v>96331.55</v>
          </cell>
          <cell r="D600">
            <v>0</v>
          </cell>
          <cell r="E600">
            <v>0</v>
          </cell>
          <cell r="F600">
            <v>96331.55</v>
          </cell>
        </row>
        <row r="601">
          <cell r="B601" t="str">
            <v>TRANSFERENCIAS, ASIGNACIONES, SUBSIDIOS Y OTRAS AYUDAS</v>
          </cell>
          <cell r="C601">
            <v>39675003.670000002</v>
          </cell>
          <cell r="D601">
            <v>6934914.0099999998</v>
          </cell>
          <cell r="E601">
            <v>1061732</v>
          </cell>
          <cell r="F601">
            <v>45548185.68</v>
          </cell>
        </row>
        <row r="602">
          <cell r="B602" t="str">
            <v>Transferencias Internas y Asignaciones al Sector Público</v>
          </cell>
          <cell r="C602">
            <v>14203486</v>
          </cell>
          <cell r="D602">
            <v>3551900.23</v>
          </cell>
          <cell r="E602">
            <v>0</v>
          </cell>
          <cell r="F602">
            <v>17755386.23</v>
          </cell>
        </row>
        <row r="603">
          <cell r="B603" t="str">
            <v>Transferencias Internas al Sector Público</v>
          </cell>
          <cell r="C603">
            <v>14203486</v>
          </cell>
          <cell r="D603">
            <v>3551900.23</v>
          </cell>
          <cell r="E603">
            <v>0</v>
          </cell>
          <cell r="F603">
            <v>17755386.23</v>
          </cell>
        </row>
        <row r="604">
          <cell r="B604" t="str">
            <v>Transferencias Internas al Sector Público</v>
          </cell>
          <cell r="C604">
            <v>14203486</v>
          </cell>
          <cell r="D604">
            <v>3551900.23</v>
          </cell>
          <cell r="E604">
            <v>0</v>
          </cell>
          <cell r="F604">
            <v>17755386.23</v>
          </cell>
        </row>
        <row r="605">
          <cell r="B605" t="str">
            <v>Transferencias al sistema de desarrollo integral de la familia del Municipio de Corregidora</v>
          </cell>
          <cell r="C605">
            <v>13000000</v>
          </cell>
          <cell r="D605">
            <v>2823388.68</v>
          </cell>
          <cell r="E605">
            <v>0</v>
          </cell>
          <cell r="F605">
            <v>15823388.68</v>
          </cell>
        </row>
        <row r="606">
          <cell r="B606" t="str">
            <v>Transferencias al instituto municipal de la mujer</v>
          </cell>
          <cell r="C606">
            <v>1203486</v>
          </cell>
          <cell r="D606">
            <v>728511.55</v>
          </cell>
          <cell r="E606">
            <v>0</v>
          </cell>
          <cell r="F606">
            <v>1931997.55</v>
          </cell>
        </row>
        <row r="607">
          <cell r="B607" t="str">
            <v>Subsidios y Subvenciones</v>
          </cell>
          <cell r="C607">
            <v>813759.44</v>
          </cell>
          <cell r="D607">
            <v>653000</v>
          </cell>
          <cell r="E607">
            <v>180000</v>
          </cell>
          <cell r="F607">
            <v>1286759.44</v>
          </cell>
        </row>
        <row r="608">
          <cell r="B608" t="str">
            <v>Subsidios</v>
          </cell>
          <cell r="C608">
            <v>360000</v>
          </cell>
          <cell r="D608">
            <v>545000</v>
          </cell>
          <cell r="E608">
            <v>180000</v>
          </cell>
          <cell r="F608">
            <v>725000</v>
          </cell>
        </row>
        <row r="609">
          <cell r="B609" t="str">
            <v>Subsidios</v>
          </cell>
          <cell r="C609">
            <v>360000</v>
          </cell>
          <cell r="D609">
            <v>545000</v>
          </cell>
          <cell r="E609">
            <v>180000</v>
          </cell>
          <cell r="F609">
            <v>725000</v>
          </cell>
        </row>
        <row r="610">
          <cell r="B610" t="str">
            <v>Subsidios a la producción</v>
          </cell>
          <cell r="C610">
            <v>360000</v>
          </cell>
          <cell r="D610">
            <v>545000</v>
          </cell>
          <cell r="E610">
            <v>180000</v>
          </cell>
          <cell r="F610">
            <v>725000</v>
          </cell>
        </row>
        <row r="611">
          <cell r="B611" t="str">
            <v>Subvenciones</v>
          </cell>
          <cell r="C611">
            <v>453759.44</v>
          </cell>
          <cell r="D611">
            <v>108000</v>
          </cell>
          <cell r="E611">
            <v>0</v>
          </cell>
          <cell r="F611">
            <v>561759.43999999994</v>
          </cell>
        </row>
        <row r="612">
          <cell r="B612" t="str">
            <v>Subvenciones</v>
          </cell>
          <cell r="C612">
            <v>453759.44</v>
          </cell>
          <cell r="D612">
            <v>108000</v>
          </cell>
          <cell r="E612">
            <v>0</v>
          </cell>
          <cell r="F612">
            <v>561759.43999999994</v>
          </cell>
        </row>
        <row r="613">
          <cell r="B613" t="str">
            <v>Otros subsidios</v>
          </cell>
          <cell r="C613">
            <v>453759.44</v>
          </cell>
          <cell r="D613">
            <v>108000</v>
          </cell>
          <cell r="E613">
            <v>0</v>
          </cell>
          <cell r="F613">
            <v>561759.43999999994</v>
          </cell>
        </row>
        <row r="614">
          <cell r="B614" t="str">
            <v>Ayudas Sociales</v>
          </cell>
          <cell r="C614">
            <v>20224567.98</v>
          </cell>
          <cell r="D614">
            <v>1793795.48</v>
          </cell>
          <cell r="E614">
            <v>881732</v>
          </cell>
          <cell r="F614">
            <v>21136631.460000001</v>
          </cell>
        </row>
        <row r="615">
          <cell r="B615" t="str">
            <v>Ayudas Sociales a Personas</v>
          </cell>
          <cell r="C615">
            <v>19883989.379999999</v>
          </cell>
          <cell r="D615">
            <v>1035183.1</v>
          </cell>
          <cell r="E615">
            <v>365732</v>
          </cell>
          <cell r="F615">
            <v>20553440.48</v>
          </cell>
        </row>
        <row r="616">
          <cell r="B616" t="str">
            <v>Ayudas Sociales a Personas</v>
          </cell>
          <cell r="C616">
            <v>19883989.379999999</v>
          </cell>
          <cell r="D616">
            <v>1035183.1</v>
          </cell>
          <cell r="E616">
            <v>365732</v>
          </cell>
          <cell r="F616">
            <v>20553440.48</v>
          </cell>
        </row>
        <row r="617">
          <cell r="B617" t="str">
            <v>Premios, estímulos, recompensas, becas y seguros a deportistas</v>
          </cell>
          <cell r="C617">
            <v>0</v>
          </cell>
          <cell r="D617">
            <v>39440</v>
          </cell>
          <cell r="E617">
            <v>0</v>
          </cell>
          <cell r="F617">
            <v>39440</v>
          </cell>
        </row>
        <row r="618">
          <cell r="B618" t="str">
            <v>Ayudas sociales a personas</v>
          </cell>
          <cell r="C618">
            <v>19883989.379999999</v>
          </cell>
          <cell r="D618">
            <v>995743.1</v>
          </cell>
          <cell r="E618">
            <v>365732</v>
          </cell>
          <cell r="F618">
            <v>20514000.48</v>
          </cell>
        </row>
        <row r="619">
          <cell r="B619" t="str">
            <v>Becas</v>
          </cell>
          <cell r="C619">
            <v>65900</v>
          </cell>
          <cell r="D619">
            <v>258612.38</v>
          </cell>
          <cell r="E619">
            <v>16000</v>
          </cell>
          <cell r="F619">
            <v>308512.38</v>
          </cell>
        </row>
        <row r="620">
          <cell r="B620" t="str">
            <v>Becas</v>
          </cell>
          <cell r="C620">
            <v>65900</v>
          </cell>
          <cell r="D620">
            <v>258612.38</v>
          </cell>
          <cell r="E620">
            <v>16000</v>
          </cell>
          <cell r="F620">
            <v>308512.38</v>
          </cell>
        </row>
        <row r="621">
          <cell r="B621" t="str">
            <v>Becas y otras ayudas para programas de capacitación</v>
          </cell>
          <cell r="C621">
            <v>65900</v>
          </cell>
          <cell r="D621">
            <v>258612.38</v>
          </cell>
          <cell r="E621">
            <v>16000</v>
          </cell>
          <cell r="F621">
            <v>308512.38</v>
          </cell>
        </row>
        <row r="622">
          <cell r="B622" t="str">
            <v>Ayudas Sociales a Instituciones</v>
          </cell>
          <cell r="C622">
            <v>274678.59999999998</v>
          </cell>
          <cell r="D622">
            <v>500000</v>
          </cell>
          <cell r="E622">
            <v>500000</v>
          </cell>
          <cell r="F622">
            <v>274678.59999999998</v>
          </cell>
        </row>
        <row r="623">
          <cell r="B623" t="str">
            <v>Ayudas Sociales a Instituciones</v>
          </cell>
          <cell r="C623">
            <v>274678.59999999998</v>
          </cell>
          <cell r="D623">
            <v>500000</v>
          </cell>
          <cell r="E623">
            <v>500000</v>
          </cell>
          <cell r="F623">
            <v>274678.59999999998</v>
          </cell>
        </row>
        <row r="624">
          <cell r="B624" t="str">
            <v>Ayudas sociales a instituciones sin fines de lucro</v>
          </cell>
          <cell r="C624">
            <v>274678.59999999998</v>
          </cell>
          <cell r="D624">
            <v>500000</v>
          </cell>
          <cell r="E624">
            <v>500000</v>
          </cell>
          <cell r="F624">
            <v>274678.59999999998</v>
          </cell>
        </row>
        <row r="625">
          <cell r="B625" t="str">
            <v>Pensiones y Jubilaciones</v>
          </cell>
          <cell r="C625">
            <v>4433190.25</v>
          </cell>
          <cell r="D625">
            <v>936218.3</v>
          </cell>
          <cell r="E625">
            <v>0</v>
          </cell>
          <cell r="F625">
            <v>5369408.5499999998</v>
          </cell>
        </row>
        <row r="626">
          <cell r="B626" t="str">
            <v>Pensiones</v>
          </cell>
          <cell r="C626">
            <v>1265386.03</v>
          </cell>
          <cell r="D626">
            <v>267092.96999999997</v>
          </cell>
          <cell r="E626">
            <v>0</v>
          </cell>
          <cell r="F626">
            <v>1532479</v>
          </cell>
        </row>
        <row r="627">
          <cell r="B627" t="str">
            <v>Pensiones</v>
          </cell>
          <cell r="C627">
            <v>1265386.03</v>
          </cell>
          <cell r="D627">
            <v>267092.96999999997</v>
          </cell>
          <cell r="E627">
            <v>0</v>
          </cell>
          <cell r="F627">
            <v>1532479</v>
          </cell>
        </row>
        <row r="628">
          <cell r="B628" t="str">
            <v>Pensiones</v>
          </cell>
          <cell r="C628">
            <v>1265386.03</v>
          </cell>
          <cell r="D628">
            <v>267092.96999999997</v>
          </cell>
          <cell r="E628">
            <v>0</v>
          </cell>
          <cell r="F628">
            <v>1532479</v>
          </cell>
        </row>
        <row r="629">
          <cell r="B629" t="str">
            <v>Jubilaciones</v>
          </cell>
          <cell r="C629">
            <v>3167804.22</v>
          </cell>
          <cell r="D629">
            <v>669125.32999999996</v>
          </cell>
          <cell r="E629">
            <v>0</v>
          </cell>
          <cell r="F629">
            <v>3836929.55</v>
          </cell>
        </row>
        <row r="630">
          <cell r="B630" t="str">
            <v>Jubilaciones</v>
          </cell>
          <cell r="C630">
            <v>3167804.22</v>
          </cell>
          <cell r="D630">
            <v>669125.32999999996</v>
          </cell>
          <cell r="E630">
            <v>0</v>
          </cell>
          <cell r="F630">
            <v>3836929.55</v>
          </cell>
        </row>
        <row r="631">
          <cell r="B631" t="str">
            <v>Jubilaciones</v>
          </cell>
          <cell r="C631">
            <v>3167804.22</v>
          </cell>
          <cell r="D631">
            <v>669125.32999999996</v>
          </cell>
          <cell r="E631">
            <v>0</v>
          </cell>
          <cell r="F631">
            <v>3836929.55</v>
          </cell>
        </row>
        <row r="632">
          <cell r="B632" t="str">
            <v>INTERESES, COMISIONES Y OTROS GASTOS DE LA DEUDA PÚBLICA</v>
          </cell>
          <cell r="C632">
            <v>2281626.9700000002</v>
          </cell>
          <cell r="D632">
            <v>449085.38</v>
          </cell>
          <cell r="E632">
            <v>0</v>
          </cell>
          <cell r="F632">
            <v>2730712.35</v>
          </cell>
        </row>
        <row r="633">
          <cell r="B633" t="str">
            <v>Intereses de la Deuda Pública</v>
          </cell>
          <cell r="C633">
            <v>2109526.9700000002</v>
          </cell>
          <cell r="D633">
            <v>449085.38</v>
          </cell>
          <cell r="E633">
            <v>0</v>
          </cell>
          <cell r="F633">
            <v>2558612.35</v>
          </cell>
        </row>
        <row r="634">
          <cell r="B634" t="str">
            <v>Intereses de la Deuda Pública Interna</v>
          </cell>
          <cell r="C634">
            <v>2109526.9700000002</v>
          </cell>
          <cell r="D634">
            <v>449085.38</v>
          </cell>
          <cell r="E634">
            <v>0</v>
          </cell>
          <cell r="F634">
            <v>2558612.35</v>
          </cell>
        </row>
        <row r="635">
          <cell r="B635" t="str">
            <v>Intereses de la Deuda Pública Interna</v>
          </cell>
          <cell r="C635">
            <v>2109526.9700000002</v>
          </cell>
          <cell r="D635">
            <v>449085.38</v>
          </cell>
          <cell r="E635">
            <v>0</v>
          </cell>
          <cell r="F635">
            <v>2558612.35</v>
          </cell>
        </row>
        <row r="636">
          <cell r="B636" t="str">
            <v>Intereses de la deuda interna con instituciones de crédito</v>
          </cell>
          <cell r="C636">
            <v>2109526.9700000002</v>
          </cell>
          <cell r="D636">
            <v>449085.38</v>
          </cell>
          <cell r="E636">
            <v>0</v>
          </cell>
          <cell r="F636">
            <v>2558612.35</v>
          </cell>
        </row>
        <row r="637">
          <cell r="B637" t="str">
            <v>Costo por Coberturas</v>
          </cell>
          <cell r="C637">
            <v>172100</v>
          </cell>
          <cell r="D637">
            <v>0</v>
          </cell>
          <cell r="E637">
            <v>0</v>
          </cell>
          <cell r="F637">
            <v>172100</v>
          </cell>
        </row>
        <row r="638">
          <cell r="B638" t="str">
            <v>Costo por Coberturas</v>
          </cell>
          <cell r="C638">
            <v>172100</v>
          </cell>
          <cell r="D638">
            <v>0</v>
          </cell>
          <cell r="E638">
            <v>0</v>
          </cell>
          <cell r="F638">
            <v>172100</v>
          </cell>
        </row>
        <row r="639">
          <cell r="B639" t="str">
            <v>Costo por Coberturas</v>
          </cell>
          <cell r="C639">
            <v>172100</v>
          </cell>
          <cell r="D639">
            <v>0</v>
          </cell>
          <cell r="E639">
            <v>0</v>
          </cell>
          <cell r="F639">
            <v>172100</v>
          </cell>
        </row>
        <row r="640">
          <cell r="B640" t="str">
            <v>Costos por cobertura</v>
          </cell>
          <cell r="C640">
            <v>172100</v>
          </cell>
          <cell r="D640">
            <v>0</v>
          </cell>
          <cell r="E640">
            <v>0</v>
          </cell>
          <cell r="F640">
            <v>172100</v>
          </cell>
        </row>
        <row r="641">
          <cell r="B641" t="str">
            <v>OTROS GASTOS Y PERDIDAS EXTRAORDINARIAS</v>
          </cell>
          <cell r="C641">
            <v>19478766.100000001</v>
          </cell>
          <cell r="D641">
            <v>2909191.91</v>
          </cell>
          <cell r="E641">
            <v>0</v>
          </cell>
          <cell r="F641">
            <v>22387958.010000002</v>
          </cell>
        </row>
        <row r="642">
          <cell r="B642" t="str">
            <v>Estimaciones, Depreciaciones, Deterioros, Obsolencia y Amortizaciones</v>
          </cell>
          <cell r="C642">
            <v>14579747.060000001</v>
          </cell>
          <cell r="D642">
            <v>2909191.91</v>
          </cell>
          <cell r="E642">
            <v>0</v>
          </cell>
          <cell r="F642">
            <v>17488938.969999999</v>
          </cell>
        </row>
        <row r="643">
          <cell r="B643" t="str">
            <v>Depreciación de Bienes Muebles</v>
          </cell>
          <cell r="C643">
            <v>12405814.869999999</v>
          </cell>
          <cell r="D643">
            <v>2475756.0699999998</v>
          </cell>
          <cell r="E643">
            <v>0</v>
          </cell>
          <cell r="F643">
            <v>14881570.939999999</v>
          </cell>
        </row>
        <row r="644">
          <cell r="B644" t="str">
            <v>Depreciación de Bienes Muebles</v>
          </cell>
          <cell r="C644">
            <v>12405814.869999999</v>
          </cell>
          <cell r="D644">
            <v>2475756.0699999998</v>
          </cell>
          <cell r="E644">
            <v>0</v>
          </cell>
          <cell r="F644">
            <v>14881570.939999999</v>
          </cell>
        </row>
        <row r="645">
          <cell r="B645" t="str">
            <v>Amortización de Activos Intangibles</v>
          </cell>
          <cell r="C645">
            <v>2108310.73</v>
          </cell>
          <cell r="D645">
            <v>426015.79</v>
          </cell>
          <cell r="E645">
            <v>0</v>
          </cell>
          <cell r="F645">
            <v>2534326.52</v>
          </cell>
        </row>
        <row r="646">
          <cell r="B646" t="str">
            <v>Amortización de Activos Intangibles</v>
          </cell>
          <cell r="C646">
            <v>2108310.73</v>
          </cell>
          <cell r="D646">
            <v>426015.79</v>
          </cell>
          <cell r="E646">
            <v>0</v>
          </cell>
          <cell r="F646">
            <v>2534326.52</v>
          </cell>
        </row>
        <row r="647">
          <cell r="B647" t="str">
            <v>Disminucion de Bienes por Pérdidas, Obsolescencia y Deterioro</v>
          </cell>
          <cell r="C647">
            <v>65621.460000000006</v>
          </cell>
          <cell r="D647">
            <v>7420.05</v>
          </cell>
          <cell r="E647">
            <v>0</v>
          </cell>
          <cell r="F647">
            <v>73041.509999999995</v>
          </cell>
        </row>
        <row r="648">
          <cell r="B648" t="str">
            <v>Disminución de Bienes por Perdida, Obsolescencia y Deterioro</v>
          </cell>
          <cell r="C648">
            <v>65621.460000000006</v>
          </cell>
          <cell r="D648">
            <v>7420.05</v>
          </cell>
          <cell r="E648">
            <v>0</v>
          </cell>
          <cell r="F648">
            <v>73041.509999999995</v>
          </cell>
        </row>
        <row r="649">
          <cell r="B649" t="str">
            <v>Otros Gastos</v>
          </cell>
          <cell r="C649">
            <v>4899019.04</v>
          </cell>
          <cell r="D649">
            <v>0</v>
          </cell>
          <cell r="E649">
            <v>0</v>
          </cell>
          <cell r="F649">
            <v>4899019.04</v>
          </cell>
        </row>
        <row r="650">
          <cell r="B650" t="str">
            <v>Gastos de Ejercicio Anteriores</v>
          </cell>
          <cell r="C650">
            <v>4899019.04</v>
          </cell>
          <cell r="D650">
            <v>0</v>
          </cell>
          <cell r="E650">
            <v>0</v>
          </cell>
          <cell r="F650">
            <v>4899019.04</v>
          </cell>
        </row>
        <row r="651">
          <cell r="B651" t="str">
            <v>Gastos de Ejercicio Anteriores</v>
          </cell>
          <cell r="C651">
            <v>4899019.04</v>
          </cell>
          <cell r="D651">
            <v>0</v>
          </cell>
          <cell r="E651">
            <v>0</v>
          </cell>
          <cell r="F651">
            <v>4899019.04</v>
          </cell>
        </row>
        <row r="652">
          <cell r="B652" t="str">
            <v>Gastos de Ejercicio Anteriores</v>
          </cell>
          <cell r="C652">
            <v>4899019.04</v>
          </cell>
          <cell r="D652">
            <v>0</v>
          </cell>
          <cell r="E652">
            <v>0</v>
          </cell>
          <cell r="F652">
            <v>4899019.04</v>
          </cell>
        </row>
        <row r="653">
          <cell r="B653" t="str">
            <v>OBRA PUBLICA TRANSFERIBLE</v>
          </cell>
          <cell r="C653">
            <v>3800682.86</v>
          </cell>
          <cell r="D653">
            <v>0</v>
          </cell>
          <cell r="E653">
            <v>0</v>
          </cell>
          <cell r="F653">
            <v>3800682.86</v>
          </cell>
        </row>
        <row r="654">
          <cell r="B654" t="str">
            <v>Inversión Pública no Capitalizable</v>
          </cell>
          <cell r="C654">
            <v>3800682.86</v>
          </cell>
          <cell r="D654">
            <v>0</v>
          </cell>
          <cell r="E654">
            <v>0</v>
          </cell>
          <cell r="F654">
            <v>3800682.86</v>
          </cell>
        </row>
        <row r="655">
          <cell r="B655" t="str">
            <v>Inversión Pública no Capitalizable (Obra Pública)</v>
          </cell>
          <cell r="C655">
            <v>3800682.86</v>
          </cell>
          <cell r="D655">
            <v>0</v>
          </cell>
          <cell r="E655">
            <v>0</v>
          </cell>
          <cell r="F655">
            <v>3800682.86</v>
          </cell>
        </row>
        <row r="656">
          <cell r="B656" t="str">
            <v>CUENTAS DE ORDEN CONTABLES</v>
          </cell>
          <cell r="C656">
            <v>0</v>
          </cell>
          <cell r="D656">
            <v>634200</v>
          </cell>
          <cell r="E656">
            <v>634200</v>
          </cell>
          <cell r="F656">
            <v>0</v>
          </cell>
        </row>
        <row r="657">
          <cell r="B657" t="str">
            <v>JUICIOS</v>
          </cell>
          <cell r="C657">
            <v>0</v>
          </cell>
          <cell r="D657">
            <v>634200</v>
          </cell>
          <cell r="E657">
            <v>634200</v>
          </cell>
          <cell r="F657">
            <v>0</v>
          </cell>
        </row>
        <row r="658">
          <cell r="B658" t="str">
            <v>Demandas Judicial en Proceso de Resolución</v>
          </cell>
          <cell r="C658">
            <v>0</v>
          </cell>
          <cell r="D658">
            <v>634200</v>
          </cell>
          <cell r="E658">
            <v>0</v>
          </cell>
          <cell r="F658">
            <v>634200</v>
          </cell>
        </row>
        <row r="659">
          <cell r="B659" t="str">
            <v>Resolución de Demandas en Proceso Judicial</v>
          </cell>
          <cell r="C659">
            <v>0</v>
          </cell>
          <cell r="D659">
            <v>0</v>
          </cell>
          <cell r="E659">
            <v>634200</v>
          </cell>
          <cell r="F659">
            <v>634200</v>
          </cell>
        </row>
        <row r="660">
          <cell r="B660" t="str">
            <v>Bienes arqueológicos en custodia</v>
          </cell>
          <cell r="C660">
            <v>1643824</v>
          </cell>
          <cell r="D660">
            <v>0</v>
          </cell>
          <cell r="E660">
            <v>0</v>
          </cell>
          <cell r="F660">
            <v>1643824</v>
          </cell>
        </row>
        <row r="661">
          <cell r="B661" t="str">
            <v>Custodia de bienes arqueológicos</v>
          </cell>
          <cell r="C661">
            <v>-1643824</v>
          </cell>
          <cell r="D661">
            <v>0</v>
          </cell>
          <cell r="E661">
            <v>0</v>
          </cell>
          <cell r="F661">
            <v>-1643824</v>
          </cell>
        </row>
        <row r="662">
          <cell r="B662" t="str">
            <v>CUENTAS DE ORDEN PRESUPUESTARIAS</v>
          </cell>
          <cell r="C662">
            <v>0</v>
          </cell>
          <cell r="D662">
            <v>2005440661.1700001</v>
          </cell>
          <cell r="E662">
            <v>2005440661.1700001</v>
          </cell>
          <cell r="F662">
            <v>0</v>
          </cell>
        </row>
        <row r="663">
          <cell r="B663" t="str">
            <v>LEY DE INGRESOS</v>
          </cell>
          <cell r="C663">
            <v>0</v>
          </cell>
          <cell r="D663">
            <v>293092417.43000001</v>
          </cell>
          <cell r="E663">
            <v>293092417.43000001</v>
          </cell>
          <cell r="F663">
            <v>0</v>
          </cell>
        </row>
        <row r="664">
          <cell r="B664" t="str">
            <v>Ley de Ingresos Estimada</v>
          </cell>
          <cell r="C664">
            <v>1215839336</v>
          </cell>
          <cell r="D664">
            <v>0</v>
          </cell>
          <cell r="E664">
            <v>0</v>
          </cell>
          <cell r="F664">
            <v>1215839336</v>
          </cell>
        </row>
        <row r="665">
          <cell r="B665" t="str">
            <v>Ley de Ingresos por Ejecutar</v>
          </cell>
          <cell r="C665">
            <v>637897453.10000002</v>
          </cell>
          <cell r="D665">
            <v>141363179.03999999</v>
          </cell>
          <cell r="E665">
            <v>35518725.890000001</v>
          </cell>
          <cell r="F665">
            <v>532052999.94999999</v>
          </cell>
        </row>
        <row r="666">
          <cell r="B666" t="str">
            <v>Modificaciones a la Ley de Ingresos Estimada</v>
          </cell>
          <cell r="C666">
            <v>150301872.31999999</v>
          </cell>
          <cell r="D666">
            <v>28807443.940000001</v>
          </cell>
          <cell r="E666">
            <v>31866161.190000001</v>
          </cell>
          <cell r="F666">
            <v>147243155.06999999</v>
          </cell>
        </row>
        <row r="667">
          <cell r="B667" t="str">
            <v>Ley de Ingresos Devengada</v>
          </cell>
          <cell r="C667">
            <v>4317.0600000000004</v>
          </cell>
          <cell r="D667">
            <v>116210512.5</v>
          </cell>
          <cell r="E667">
            <v>116208299.8</v>
          </cell>
          <cell r="F667">
            <v>2104.36</v>
          </cell>
        </row>
        <row r="668">
          <cell r="B668" t="str">
            <v>Ley de Ingresos Recaudada</v>
          </cell>
          <cell r="C668">
            <v>728239438.15999997</v>
          </cell>
          <cell r="D668">
            <v>6711281.9500000002</v>
          </cell>
          <cell r="E668">
            <v>109499230.55</v>
          </cell>
          <cell r="F668">
            <v>831027386.75999999</v>
          </cell>
        </row>
        <row r="669">
          <cell r="B669" t="str">
            <v>PRESUPUESTO DE EGRESOS</v>
          </cell>
          <cell r="C669">
            <v>0</v>
          </cell>
          <cell r="D669">
            <v>1712348243.74</v>
          </cell>
          <cell r="E669">
            <v>1712348243.74</v>
          </cell>
          <cell r="F669">
            <v>0</v>
          </cell>
        </row>
        <row r="670">
          <cell r="B670" t="str">
            <v>Presupuesto de Egresos Aprobado</v>
          </cell>
          <cell r="C670">
            <v>1215839336</v>
          </cell>
          <cell r="D670">
            <v>0</v>
          </cell>
          <cell r="E670">
            <v>0</v>
          </cell>
          <cell r="F670">
            <v>1215839336</v>
          </cell>
        </row>
        <row r="671">
          <cell r="B671" t="str">
            <v>Presupuesto de Egresos Aprobado</v>
          </cell>
          <cell r="C671">
            <v>1215839336</v>
          </cell>
          <cell r="D671">
            <v>0</v>
          </cell>
          <cell r="E671">
            <v>0</v>
          </cell>
          <cell r="F671">
            <v>1215839336</v>
          </cell>
        </row>
        <row r="672">
          <cell r="B672" t="str">
            <v>Presupuesto de Egresos por Ejercer</v>
          </cell>
          <cell r="C672">
            <v>823015725.65999997</v>
          </cell>
          <cell r="D672">
            <v>820025339.72000003</v>
          </cell>
          <cell r="E672">
            <v>917783617.62</v>
          </cell>
          <cell r="F672">
            <v>725257447.75999999</v>
          </cell>
        </row>
        <row r="673">
          <cell r="B673" t="str">
            <v>Presupuesto de Egresos por Ejercer</v>
          </cell>
          <cell r="C673">
            <v>762452339.12</v>
          </cell>
          <cell r="D673">
            <v>588611920.61000001</v>
          </cell>
          <cell r="E673">
            <v>656395838.26999998</v>
          </cell>
          <cell r="F673">
            <v>694668421.46000004</v>
          </cell>
        </row>
        <row r="674">
          <cell r="B674" t="str">
            <v>Presupuesto de Egresos Pre Comprometido</v>
          </cell>
          <cell r="C674">
            <v>36183437.840000004</v>
          </cell>
          <cell r="D674">
            <v>53173679.25</v>
          </cell>
          <cell r="E674">
            <v>59911078.82</v>
          </cell>
          <cell r="F674">
            <v>29446038.27</v>
          </cell>
        </row>
        <row r="675">
          <cell r="B675" t="str">
            <v>Presupuesto de Egresos Pre Modificado</v>
          </cell>
          <cell r="C675">
            <v>24379948.699999999</v>
          </cell>
          <cell r="D675">
            <v>178239739.86000001</v>
          </cell>
          <cell r="E675">
            <v>201476700.53</v>
          </cell>
          <cell r="F675">
            <v>1142988.03</v>
          </cell>
        </row>
        <row r="676">
          <cell r="B676" t="str">
            <v>Modificaciones al Presupuesto de Egresos Aprobado</v>
          </cell>
          <cell r="C676">
            <v>372660630.73000002</v>
          </cell>
          <cell r="D676">
            <v>229324838.69</v>
          </cell>
          <cell r="E676">
            <v>227174446.24000001</v>
          </cell>
          <cell r="F676">
            <v>370510238.27999997</v>
          </cell>
        </row>
        <row r="677">
          <cell r="B677" t="str">
            <v>Presupuesto de Egresos Comprometido</v>
          </cell>
          <cell r="C677">
            <v>186704459.75</v>
          </cell>
          <cell r="D677">
            <v>220196907.08000001</v>
          </cell>
          <cell r="E677">
            <v>237182658.11000001</v>
          </cell>
          <cell r="F677">
            <v>169718708.72</v>
          </cell>
        </row>
        <row r="678">
          <cell r="B678" t="str">
            <v>Presupuesto de Egresos Devengado</v>
          </cell>
          <cell r="C678">
            <v>32008701.530000001</v>
          </cell>
          <cell r="D678">
            <v>170415515.91999999</v>
          </cell>
          <cell r="E678">
            <v>174313768.41</v>
          </cell>
          <cell r="F678">
            <v>28110449.039999999</v>
          </cell>
        </row>
        <row r="679">
          <cell r="B679" t="str">
            <v>Presupuesto de Egresos Ejercido</v>
          </cell>
          <cell r="C679">
            <v>34486389.149999999</v>
          </cell>
          <cell r="D679">
            <v>153550621.16999999</v>
          </cell>
          <cell r="E679">
            <v>152117573.99000001</v>
          </cell>
          <cell r="F679">
            <v>35919436.329999998</v>
          </cell>
        </row>
        <row r="680">
          <cell r="B680" t="str">
            <v>Presupuesto de Egresos Pagado</v>
          </cell>
          <cell r="C680">
            <v>512284690.63999999</v>
          </cell>
          <cell r="D680">
            <v>118835021.16</v>
          </cell>
          <cell r="E680">
            <v>3776179.37</v>
          </cell>
          <cell r="F680">
            <v>627343532.42999995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Jun 4to. 19"/>
      <sheetName val="Ene-Jun 7mo. 19"/>
      <sheetName val="INTEGRACION PASIVOS"/>
      <sheetName val="PROYECCIONES"/>
      <sheetName val="PAG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Jun 4to. 19"/>
      <sheetName val="Ene-Jun 7mo. 19"/>
      <sheetName val="PROYECCIONES"/>
      <sheetName val="PAGOS"/>
    </sheetNames>
    <sheetDataSet>
      <sheetData sheetId="0"/>
      <sheetData sheetId="1"/>
      <sheetData sheetId="2">
        <row r="27">
          <cell r="N27">
            <v>47997308.780000001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B1:M91"/>
  <sheetViews>
    <sheetView showGridLines="0" zoomScale="110" zoomScaleNormal="110" workbookViewId="0">
      <pane ySplit="1" topLeftCell="A53" activePane="bottomLeft" state="frozen"/>
      <selection activeCell="B32" sqref="B32:L32"/>
      <selection pane="bottomLeft" activeCell="B32" sqref="B32:L32"/>
    </sheetView>
  </sheetViews>
  <sheetFormatPr baseColWidth="10" defaultRowHeight="12.75" x14ac:dyDescent="0.2"/>
  <cols>
    <col min="1" max="1" width="11.42578125" style="1"/>
    <col min="2" max="2" width="19.42578125" style="1" hidden="1" customWidth="1"/>
    <col min="3" max="3" width="56.42578125" style="1" customWidth="1"/>
    <col min="4" max="4" width="14.42578125" style="2" customWidth="1"/>
    <col min="5" max="5" width="15" style="2" customWidth="1"/>
    <col min="6" max="6" width="37.5703125" style="2" hidden="1" customWidth="1"/>
    <col min="7" max="7" width="59.42578125" style="1" customWidth="1"/>
    <col min="8" max="8" width="13.42578125" style="2" bestFit="1" customWidth="1"/>
    <col min="9" max="9" width="15.140625" style="2" customWidth="1"/>
    <col min="10" max="258" width="11.42578125" style="1"/>
    <col min="259" max="259" width="1.28515625" style="1" customWidth="1"/>
    <col min="260" max="260" width="56.42578125" style="1" customWidth="1"/>
    <col min="261" max="261" width="16.7109375" style="1" customWidth="1"/>
    <col min="262" max="262" width="15" style="1" customWidth="1"/>
    <col min="263" max="263" width="59.42578125" style="1" customWidth="1"/>
    <col min="264" max="264" width="13.42578125" style="1" bestFit="1" customWidth="1"/>
    <col min="265" max="265" width="15.140625" style="1" customWidth="1"/>
    <col min="266" max="514" width="11.42578125" style="1"/>
    <col min="515" max="515" width="1.28515625" style="1" customWidth="1"/>
    <col min="516" max="516" width="56.42578125" style="1" customWidth="1"/>
    <col min="517" max="517" width="16.7109375" style="1" customWidth="1"/>
    <col min="518" max="518" width="15" style="1" customWidth="1"/>
    <col min="519" max="519" width="59.42578125" style="1" customWidth="1"/>
    <col min="520" max="520" width="13.42578125" style="1" bestFit="1" customWidth="1"/>
    <col min="521" max="521" width="15.140625" style="1" customWidth="1"/>
    <col min="522" max="770" width="11.42578125" style="1"/>
    <col min="771" max="771" width="1.28515625" style="1" customWidth="1"/>
    <col min="772" max="772" width="56.42578125" style="1" customWidth="1"/>
    <col min="773" max="773" width="16.7109375" style="1" customWidth="1"/>
    <col min="774" max="774" width="15" style="1" customWidth="1"/>
    <col min="775" max="775" width="59.42578125" style="1" customWidth="1"/>
    <col min="776" max="776" width="13.42578125" style="1" bestFit="1" customWidth="1"/>
    <col min="777" max="777" width="15.140625" style="1" customWidth="1"/>
    <col min="778" max="1026" width="11.42578125" style="1"/>
    <col min="1027" max="1027" width="1.28515625" style="1" customWidth="1"/>
    <col min="1028" max="1028" width="56.42578125" style="1" customWidth="1"/>
    <col min="1029" max="1029" width="16.7109375" style="1" customWidth="1"/>
    <col min="1030" max="1030" width="15" style="1" customWidth="1"/>
    <col min="1031" max="1031" width="59.42578125" style="1" customWidth="1"/>
    <col min="1032" max="1032" width="13.42578125" style="1" bestFit="1" customWidth="1"/>
    <col min="1033" max="1033" width="15.140625" style="1" customWidth="1"/>
    <col min="1034" max="1282" width="11.42578125" style="1"/>
    <col min="1283" max="1283" width="1.28515625" style="1" customWidth="1"/>
    <col min="1284" max="1284" width="56.42578125" style="1" customWidth="1"/>
    <col min="1285" max="1285" width="16.7109375" style="1" customWidth="1"/>
    <col min="1286" max="1286" width="15" style="1" customWidth="1"/>
    <col min="1287" max="1287" width="59.42578125" style="1" customWidth="1"/>
    <col min="1288" max="1288" width="13.42578125" style="1" bestFit="1" customWidth="1"/>
    <col min="1289" max="1289" width="15.140625" style="1" customWidth="1"/>
    <col min="1290" max="1538" width="11.42578125" style="1"/>
    <col min="1539" max="1539" width="1.28515625" style="1" customWidth="1"/>
    <col min="1540" max="1540" width="56.42578125" style="1" customWidth="1"/>
    <col min="1541" max="1541" width="16.7109375" style="1" customWidth="1"/>
    <col min="1542" max="1542" width="15" style="1" customWidth="1"/>
    <col min="1543" max="1543" width="59.42578125" style="1" customWidth="1"/>
    <col min="1544" max="1544" width="13.42578125" style="1" bestFit="1" customWidth="1"/>
    <col min="1545" max="1545" width="15.140625" style="1" customWidth="1"/>
    <col min="1546" max="1794" width="11.42578125" style="1"/>
    <col min="1795" max="1795" width="1.28515625" style="1" customWidth="1"/>
    <col min="1796" max="1796" width="56.42578125" style="1" customWidth="1"/>
    <col min="1797" max="1797" width="16.7109375" style="1" customWidth="1"/>
    <col min="1798" max="1798" width="15" style="1" customWidth="1"/>
    <col min="1799" max="1799" width="59.42578125" style="1" customWidth="1"/>
    <col min="1800" max="1800" width="13.42578125" style="1" bestFit="1" customWidth="1"/>
    <col min="1801" max="1801" width="15.140625" style="1" customWidth="1"/>
    <col min="1802" max="2050" width="11.42578125" style="1"/>
    <col min="2051" max="2051" width="1.28515625" style="1" customWidth="1"/>
    <col min="2052" max="2052" width="56.42578125" style="1" customWidth="1"/>
    <col min="2053" max="2053" width="16.7109375" style="1" customWidth="1"/>
    <col min="2054" max="2054" width="15" style="1" customWidth="1"/>
    <col min="2055" max="2055" width="59.42578125" style="1" customWidth="1"/>
    <col min="2056" max="2056" width="13.42578125" style="1" bestFit="1" customWidth="1"/>
    <col min="2057" max="2057" width="15.140625" style="1" customWidth="1"/>
    <col min="2058" max="2306" width="11.42578125" style="1"/>
    <col min="2307" max="2307" width="1.28515625" style="1" customWidth="1"/>
    <col min="2308" max="2308" width="56.42578125" style="1" customWidth="1"/>
    <col min="2309" max="2309" width="16.7109375" style="1" customWidth="1"/>
    <col min="2310" max="2310" width="15" style="1" customWidth="1"/>
    <col min="2311" max="2311" width="59.42578125" style="1" customWidth="1"/>
    <col min="2312" max="2312" width="13.42578125" style="1" bestFit="1" customWidth="1"/>
    <col min="2313" max="2313" width="15.140625" style="1" customWidth="1"/>
    <col min="2314" max="2562" width="11.42578125" style="1"/>
    <col min="2563" max="2563" width="1.28515625" style="1" customWidth="1"/>
    <col min="2564" max="2564" width="56.42578125" style="1" customWidth="1"/>
    <col min="2565" max="2565" width="16.7109375" style="1" customWidth="1"/>
    <col min="2566" max="2566" width="15" style="1" customWidth="1"/>
    <col min="2567" max="2567" width="59.42578125" style="1" customWidth="1"/>
    <col min="2568" max="2568" width="13.42578125" style="1" bestFit="1" customWidth="1"/>
    <col min="2569" max="2569" width="15.140625" style="1" customWidth="1"/>
    <col min="2570" max="2818" width="11.42578125" style="1"/>
    <col min="2819" max="2819" width="1.28515625" style="1" customWidth="1"/>
    <col min="2820" max="2820" width="56.42578125" style="1" customWidth="1"/>
    <col min="2821" max="2821" width="16.7109375" style="1" customWidth="1"/>
    <col min="2822" max="2822" width="15" style="1" customWidth="1"/>
    <col min="2823" max="2823" width="59.42578125" style="1" customWidth="1"/>
    <col min="2824" max="2824" width="13.42578125" style="1" bestFit="1" customWidth="1"/>
    <col min="2825" max="2825" width="15.140625" style="1" customWidth="1"/>
    <col min="2826" max="3074" width="11.42578125" style="1"/>
    <col min="3075" max="3075" width="1.28515625" style="1" customWidth="1"/>
    <col min="3076" max="3076" width="56.42578125" style="1" customWidth="1"/>
    <col min="3077" max="3077" width="16.7109375" style="1" customWidth="1"/>
    <col min="3078" max="3078" width="15" style="1" customWidth="1"/>
    <col min="3079" max="3079" width="59.42578125" style="1" customWidth="1"/>
    <col min="3080" max="3080" width="13.42578125" style="1" bestFit="1" customWidth="1"/>
    <col min="3081" max="3081" width="15.140625" style="1" customWidth="1"/>
    <col min="3082" max="3330" width="11.42578125" style="1"/>
    <col min="3331" max="3331" width="1.28515625" style="1" customWidth="1"/>
    <col min="3332" max="3332" width="56.42578125" style="1" customWidth="1"/>
    <col min="3333" max="3333" width="16.7109375" style="1" customWidth="1"/>
    <col min="3334" max="3334" width="15" style="1" customWidth="1"/>
    <col min="3335" max="3335" width="59.42578125" style="1" customWidth="1"/>
    <col min="3336" max="3336" width="13.42578125" style="1" bestFit="1" customWidth="1"/>
    <col min="3337" max="3337" width="15.140625" style="1" customWidth="1"/>
    <col min="3338" max="3586" width="11.42578125" style="1"/>
    <col min="3587" max="3587" width="1.28515625" style="1" customWidth="1"/>
    <col min="3588" max="3588" width="56.42578125" style="1" customWidth="1"/>
    <col min="3589" max="3589" width="16.7109375" style="1" customWidth="1"/>
    <col min="3590" max="3590" width="15" style="1" customWidth="1"/>
    <col min="3591" max="3591" width="59.42578125" style="1" customWidth="1"/>
    <col min="3592" max="3592" width="13.42578125" style="1" bestFit="1" customWidth="1"/>
    <col min="3593" max="3593" width="15.140625" style="1" customWidth="1"/>
    <col min="3594" max="3842" width="11.42578125" style="1"/>
    <col min="3843" max="3843" width="1.28515625" style="1" customWidth="1"/>
    <col min="3844" max="3844" width="56.42578125" style="1" customWidth="1"/>
    <col min="3845" max="3845" width="16.7109375" style="1" customWidth="1"/>
    <col min="3846" max="3846" width="15" style="1" customWidth="1"/>
    <col min="3847" max="3847" width="59.42578125" style="1" customWidth="1"/>
    <col min="3848" max="3848" width="13.42578125" style="1" bestFit="1" customWidth="1"/>
    <col min="3849" max="3849" width="15.140625" style="1" customWidth="1"/>
    <col min="3850" max="4098" width="11.42578125" style="1"/>
    <col min="4099" max="4099" width="1.28515625" style="1" customWidth="1"/>
    <col min="4100" max="4100" width="56.42578125" style="1" customWidth="1"/>
    <col min="4101" max="4101" width="16.7109375" style="1" customWidth="1"/>
    <col min="4102" max="4102" width="15" style="1" customWidth="1"/>
    <col min="4103" max="4103" width="59.42578125" style="1" customWidth="1"/>
    <col min="4104" max="4104" width="13.42578125" style="1" bestFit="1" customWidth="1"/>
    <col min="4105" max="4105" width="15.140625" style="1" customWidth="1"/>
    <col min="4106" max="4354" width="11.42578125" style="1"/>
    <col min="4355" max="4355" width="1.28515625" style="1" customWidth="1"/>
    <col min="4356" max="4356" width="56.42578125" style="1" customWidth="1"/>
    <col min="4357" max="4357" width="16.7109375" style="1" customWidth="1"/>
    <col min="4358" max="4358" width="15" style="1" customWidth="1"/>
    <col min="4359" max="4359" width="59.42578125" style="1" customWidth="1"/>
    <col min="4360" max="4360" width="13.42578125" style="1" bestFit="1" customWidth="1"/>
    <col min="4361" max="4361" width="15.140625" style="1" customWidth="1"/>
    <col min="4362" max="4610" width="11.42578125" style="1"/>
    <col min="4611" max="4611" width="1.28515625" style="1" customWidth="1"/>
    <col min="4612" max="4612" width="56.42578125" style="1" customWidth="1"/>
    <col min="4613" max="4613" width="16.7109375" style="1" customWidth="1"/>
    <col min="4614" max="4614" width="15" style="1" customWidth="1"/>
    <col min="4615" max="4615" width="59.42578125" style="1" customWidth="1"/>
    <col min="4616" max="4616" width="13.42578125" style="1" bestFit="1" customWidth="1"/>
    <col min="4617" max="4617" width="15.140625" style="1" customWidth="1"/>
    <col min="4618" max="4866" width="11.42578125" style="1"/>
    <col min="4867" max="4867" width="1.28515625" style="1" customWidth="1"/>
    <col min="4868" max="4868" width="56.42578125" style="1" customWidth="1"/>
    <col min="4869" max="4869" width="16.7109375" style="1" customWidth="1"/>
    <col min="4870" max="4870" width="15" style="1" customWidth="1"/>
    <col min="4871" max="4871" width="59.42578125" style="1" customWidth="1"/>
    <col min="4872" max="4872" width="13.42578125" style="1" bestFit="1" customWidth="1"/>
    <col min="4873" max="4873" width="15.140625" style="1" customWidth="1"/>
    <col min="4874" max="5122" width="11.42578125" style="1"/>
    <col min="5123" max="5123" width="1.28515625" style="1" customWidth="1"/>
    <col min="5124" max="5124" width="56.42578125" style="1" customWidth="1"/>
    <col min="5125" max="5125" width="16.7109375" style="1" customWidth="1"/>
    <col min="5126" max="5126" width="15" style="1" customWidth="1"/>
    <col min="5127" max="5127" width="59.42578125" style="1" customWidth="1"/>
    <col min="5128" max="5128" width="13.42578125" style="1" bestFit="1" customWidth="1"/>
    <col min="5129" max="5129" width="15.140625" style="1" customWidth="1"/>
    <col min="5130" max="5378" width="11.42578125" style="1"/>
    <col min="5379" max="5379" width="1.28515625" style="1" customWidth="1"/>
    <col min="5380" max="5380" width="56.42578125" style="1" customWidth="1"/>
    <col min="5381" max="5381" width="16.7109375" style="1" customWidth="1"/>
    <col min="5382" max="5382" width="15" style="1" customWidth="1"/>
    <col min="5383" max="5383" width="59.42578125" style="1" customWidth="1"/>
    <col min="5384" max="5384" width="13.42578125" style="1" bestFit="1" customWidth="1"/>
    <col min="5385" max="5385" width="15.140625" style="1" customWidth="1"/>
    <col min="5386" max="5634" width="11.42578125" style="1"/>
    <col min="5635" max="5635" width="1.28515625" style="1" customWidth="1"/>
    <col min="5636" max="5636" width="56.42578125" style="1" customWidth="1"/>
    <col min="5637" max="5637" width="16.7109375" style="1" customWidth="1"/>
    <col min="5638" max="5638" width="15" style="1" customWidth="1"/>
    <col min="5639" max="5639" width="59.42578125" style="1" customWidth="1"/>
    <col min="5640" max="5640" width="13.42578125" style="1" bestFit="1" customWidth="1"/>
    <col min="5641" max="5641" width="15.140625" style="1" customWidth="1"/>
    <col min="5642" max="5890" width="11.42578125" style="1"/>
    <col min="5891" max="5891" width="1.28515625" style="1" customWidth="1"/>
    <col min="5892" max="5892" width="56.42578125" style="1" customWidth="1"/>
    <col min="5893" max="5893" width="16.7109375" style="1" customWidth="1"/>
    <col min="5894" max="5894" width="15" style="1" customWidth="1"/>
    <col min="5895" max="5895" width="59.42578125" style="1" customWidth="1"/>
    <col min="5896" max="5896" width="13.42578125" style="1" bestFit="1" customWidth="1"/>
    <col min="5897" max="5897" width="15.140625" style="1" customWidth="1"/>
    <col min="5898" max="6146" width="11.42578125" style="1"/>
    <col min="6147" max="6147" width="1.28515625" style="1" customWidth="1"/>
    <col min="6148" max="6148" width="56.42578125" style="1" customWidth="1"/>
    <col min="6149" max="6149" width="16.7109375" style="1" customWidth="1"/>
    <col min="6150" max="6150" width="15" style="1" customWidth="1"/>
    <col min="6151" max="6151" width="59.42578125" style="1" customWidth="1"/>
    <col min="6152" max="6152" width="13.42578125" style="1" bestFit="1" customWidth="1"/>
    <col min="6153" max="6153" width="15.140625" style="1" customWidth="1"/>
    <col min="6154" max="6402" width="11.42578125" style="1"/>
    <col min="6403" max="6403" width="1.28515625" style="1" customWidth="1"/>
    <col min="6404" max="6404" width="56.42578125" style="1" customWidth="1"/>
    <col min="6405" max="6405" width="16.7109375" style="1" customWidth="1"/>
    <col min="6406" max="6406" width="15" style="1" customWidth="1"/>
    <col min="6407" max="6407" width="59.42578125" style="1" customWidth="1"/>
    <col min="6408" max="6408" width="13.42578125" style="1" bestFit="1" customWidth="1"/>
    <col min="6409" max="6409" width="15.140625" style="1" customWidth="1"/>
    <col min="6410" max="6658" width="11.42578125" style="1"/>
    <col min="6659" max="6659" width="1.28515625" style="1" customWidth="1"/>
    <col min="6660" max="6660" width="56.42578125" style="1" customWidth="1"/>
    <col min="6661" max="6661" width="16.7109375" style="1" customWidth="1"/>
    <col min="6662" max="6662" width="15" style="1" customWidth="1"/>
    <col min="6663" max="6663" width="59.42578125" style="1" customWidth="1"/>
    <col min="6664" max="6664" width="13.42578125" style="1" bestFit="1" customWidth="1"/>
    <col min="6665" max="6665" width="15.140625" style="1" customWidth="1"/>
    <col min="6666" max="6914" width="11.42578125" style="1"/>
    <col min="6915" max="6915" width="1.28515625" style="1" customWidth="1"/>
    <col min="6916" max="6916" width="56.42578125" style="1" customWidth="1"/>
    <col min="6917" max="6917" width="16.7109375" style="1" customWidth="1"/>
    <col min="6918" max="6918" width="15" style="1" customWidth="1"/>
    <col min="6919" max="6919" width="59.42578125" style="1" customWidth="1"/>
    <col min="6920" max="6920" width="13.42578125" style="1" bestFit="1" customWidth="1"/>
    <col min="6921" max="6921" width="15.140625" style="1" customWidth="1"/>
    <col min="6922" max="7170" width="11.42578125" style="1"/>
    <col min="7171" max="7171" width="1.28515625" style="1" customWidth="1"/>
    <col min="7172" max="7172" width="56.42578125" style="1" customWidth="1"/>
    <col min="7173" max="7173" width="16.7109375" style="1" customWidth="1"/>
    <col min="7174" max="7174" width="15" style="1" customWidth="1"/>
    <col min="7175" max="7175" width="59.42578125" style="1" customWidth="1"/>
    <col min="7176" max="7176" width="13.42578125" style="1" bestFit="1" customWidth="1"/>
    <col min="7177" max="7177" width="15.140625" style="1" customWidth="1"/>
    <col min="7178" max="7426" width="11.42578125" style="1"/>
    <col min="7427" max="7427" width="1.28515625" style="1" customWidth="1"/>
    <col min="7428" max="7428" width="56.42578125" style="1" customWidth="1"/>
    <col min="7429" max="7429" width="16.7109375" style="1" customWidth="1"/>
    <col min="7430" max="7430" width="15" style="1" customWidth="1"/>
    <col min="7431" max="7431" width="59.42578125" style="1" customWidth="1"/>
    <col min="7432" max="7432" width="13.42578125" style="1" bestFit="1" customWidth="1"/>
    <col min="7433" max="7433" width="15.140625" style="1" customWidth="1"/>
    <col min="7434" max="7682" width="11.42578125" style="1"/>
    <col min="7683" max="7683" width="1.28515625" style="1" customWidth="1"/>
    <col min="7684" max="7684" width="56.42578125" style="1" customWidth="1"/>
    <col min="7685" max="7685" width="16.7109375" style="1" customWidth="1"/>
    <col min="7686" max="7686" width="15" style="1" customWidth="1"/>
    <col min="7687" max="7687" width="59.42578125" style="1" customWidth="1"/>
    <col min="7688" max="7688" width="13.42578125" style="1" bestFit="1" customWidth="1"/>
    <col min="7689" max="7689" width="15.140625" style="1" customWidth="1"/>
    <col min="7690" max="7938" width="11.42578125" style="1"/>
    <col min="7939" max="7939" width="1.28515625" style="1" customWidth="1"/>
    <col min="7940" max="7940" width="56.42578125" style="1" customWidth="1"/>
    <col min="7941" max="7941" width="16.7109375" style="1" customWidth="1"/>
    <col min="7942" max="7942" width="15" style="1" customWidth="1"/>
    <col min="7943" max="7943" width="59.42578125" style="1" customWidth="1"/>
    <col min="7944" max="7944" width="13.42578125" style="1" bestFit="1" customWidth="1"/>
    <col min="7945" max="7945" width="15.140625" style="1" customWidth="1"/>
    <col min="7946" max="8194" width="11.42578125" style="1"/>
    <col min="8195" max="8195" width="1.28515625" style="1" customWidth="1"/>
    <col min="8196" max="8196" width="56.42578125" style="1" customWidth="1"/>
    <col min="8197" max="8197" width="16.7109375" style="1" customWidth="1"/>
    <col min="8198" max="8198" width="15" style="1" customWidth="1"/>
    <col min="8199" max="8199" width="59.42578125" style="1" customWidth="1"/>
    <col min="8200" max="8200" width="13.42578125" style="1" bestFit="1" customWidth="1"/>
    <col min="8201" max="8201" width="15.140625" style="1" customWidth="1"/>
    <col min="8202" max="8450" width="11.42578125" style="1"/>
    <col min="8451" max="8451" width="1.28515625" style="1" customWidth="1"/>
    <col min="8452" max="8452" width="56.42578125" style="1" customWidth="1"/>
    <col min="8453" max="8453" width="16.7109375" style="1" customWidth="1"/>
    <col min="8454" max="8454" width="15" style="1" customWidth="1"/>
    <col min="8455" max="8455" width="59.42578125" style="1" customWidth="1"/>
    <col min="8456" max="8456" width="13.42578125" style="1" bestFit="1" customWidth="1"/>
    <col min="8457" max="8457" width="15.140625" style="1" customWidth="1"/>
    <col min="8458" max="8706" width="11.42578125" style="1"/>
    <col min="8707" max="8707" width="1.28515625" style="1" customWidth="1"/>
    <col min="8708" max="8708" width="56.42578125" style="1" customWidth="1"/>
    <col min="8709" max="8709" width="16.7109375" style="1" customWidth="1"/>
    <col min="8710" max="8710" width="15" style="1" customWidth="1"/>
    <col min="8711" max="8711" width="59.42578125" style="1" customWidth="1"/>
    <col min="8712" max="8712" width="13.42578125" style="1" bestFit="1" customWidth="1"/>
    <col min="8713" max="8713" width="15.140625" style="1" customWidth="1"/>
    <col min="8714" max="8962" width="11.42578125" style="1"/>
    <col min="8963" max="8963" width="1.28515625" style="1" customWidth="1"/>
    <col min="8964" max="8964" width="56.42578125" style="1" customWidth="1"/>
    <col min="8965" max="8965" width="16.7109375" style="1" customWidth="1"/>
    <col min="8966" max="8966" width="15" style="1" customWidth="1"/>
    <col min="8967" max="8967" width="59.42578125" style="1" customWidth="1"/>
    <col min="8968" max="8968" width="13.42578125" style="1" bestFit="1" customWidth="1"/>
    <col min="8969" max="8969" width="15.140625" style="1" customWidth="1"/>
    <col min="8970" max="9218" width="11.42578125" style="1"/>
    <col min="9219" max="9219" width="1.28515625" style="1" customWidth="1"/>
    <col min="9220" max="9220" width="56.42578125" style="1" customWidth="1"/>
    <col min="9221" max="9221" width="16.7109375" style="1" customWidth="1"/>
    <col min="9222" max="9222" width="15" style="1" customWidth="1"/>
    <col min="9223" max="9223" width="59.42578125" style="1" customWidth="1"/>
    <col min="9224" max="9224" width="13.42578125" style="1" bestFit="1" customWidth="1"/>
    <col min="9225" max="9225" width="15.140625" style="1" customWidth="1"/>
    <col min="9226" max="9474" width="11.42578125" style="1"/>
    <col min="9475" max="9475" width="1.28515625" style="1" customWidth="1"/>
    <col min="9476" max="9476" width="56.42578125" style="1" customWidth="1"/>
    <col min="9477" max="9477" width="16.7109375" style="1" customWidth="1"/>
    <col min="9478" max="9478" width="15" style="1" customWidth="1"/>
    <col min="9479" max="9479" width="59.42578125" style="1" customWidth="1"/>
    <col min="9480" max="9480" width="13.42578125" style="1" bestFit="1" customWidth="1"/>
    <col min="9481" max="9481" width="15.140625" style="1" customWidth="1"/>
    <col min="9482" max="9730" width="11.42578125" style="1"/>
    <col min="9731" max="9731" width="1.28515625" style="1" customWidth="1"/>
    <col min="9732" max="9732" width="56.42578125" style="1" customWidth="1"/>
    <col min="9733" max="9733" width="16.7109375" style="1" customWidth="1"/>
    <col min="9734" max="9734" width="15" style="1" customWidth="1"/>
    <col min="9735" max="9735" width="59.42578125" style="1" customWidth="1"/>
    <col min="9736" max="9736" width="13.42578125" style="1" bestFit="1" customWidth="1"/>
    <col min="9737" max="9737" width="15.140625" style="1" customWidth="1"/>
    <col min="9738" max="9986" width="11.42578125" style="1"/>
    <col min="9987" max="9987" width="1.28515625" style="1" customWidth="1"/>
    <col min="9988" max="9988" width="56.42578125" style="1" customWidth="1"/>
    <col min="9989" max="9989" width="16.7109375" style="1" customWidth="1"/>
    <col min="9990" max="9990" width="15" style="1" customWidth="1"/>
    <col min="9991" max="9991" width="59.42578125" style="1" customWidth="1"/>
    <col min="9992" max="9992" width="13.42578125" style="1" bestFit="1" customWidth="1"/>
    <col min="9993" max="9993" width="15.140625" style="1" customWidth="1"/>
    <col min="9994" max="10242" width="11.42578125" style="1"/>
    <col min="10243" max="10243" width="1.28515625" style="1" customWidth="1"/>
    <col min="10244" max="10244" width="56.42578125" style="1" customWidth="1"/>
    <col min="10245" max="10245" width="16.7109375" style="1" customWidth="1"/>
    <col min="10246" max="10246" width="15" style="1" customWidth="1"/>
    <col min="10247" max="10247" width="59.42578125" style="1" customWidth="1"/>
    <col min="10248" max="10248" width="13.42578125" style="1" bestFit="1" customWidth="1"/>
    <col min="10249" max="10249" width="15.140625" style="1" customWidth="1"/>
    <col min="10250" max="10498" width="11.42578125" style="1"/>
    <col min="10499" max="10499" width="1.28515625" style="1" customWidth="1"/>
    <col min="10500" max="10500" width="56.42578125" style="1" customWidth="1"/>
    <col min="10501" max="10501" width="16.7109375" style="1" customWidth="1"/>
    <col min="10502" max="10502" width="15" style="1" customWidth="1"/>
    <col min="10503" max="10503" width="59.42578125" style="1" customWidth="1"/>
    <col min="10504" max="10504" width="13.42578125" style="1" bestFit="1" customWidth="1"/>
    <col min="10505" max="10505" width="15.140625" style="1" customWidth="1"/>
    <col min="10506" max="10754" width="11.42578125" style="1"/>
    <col min="10755" max="10755" width="1.28515625" style="1" customWidth="1"/>
    <col min="10756" max="10756" width="56.42578125" style="1" customWidth="1"/>
    <col min="10757" max="10757" width="16.7109375" style="1" customWidth="1"/>
    <col min="10758" max="10758" width="15" style="1" customWidth="1"/>
    <col min="10759" max="10759" width="59.42578125" style="1" customWidth="1"/>
    <col min="10760" max="10760" width="13.42578125" style="1" bestFit="1" customWidth="1"/>
    <col min="10761" max="10761" width="15.140625" style="1" customWidth="1"/>
    <col min="10762" max="11010" width="11.42578125" style="1"/>
    <col min="11011" max="11011" width="1.28515625" style="1" customWidth="1"/>
    <col min="11012" max="11012" width="56.42578125" style="1" customWidth="1"/>
    <col min="11013" max="11013" width="16.7109375" style="1" customWidth="1"/>
    <col min="11014" max="11014" width="15" style="1" customWidth="1"/>
    <col min="11015" max="11015" width="59.42578125" style="1" customWidth="1"/>
    <col min="11016" max="11016" width="13.42578125" style="1" bestFit="1" customWidth="1"/>
    <col min="11017" max="11017" width="15.140625" style="1" customWidth="1"/>
    <col min="11018" max="11266" width="11.42578125" style="1"/>
    <col min="11267" max="11267" width="1.28515625" style="1" customWidth="1"/>
    <col min="11268" max="11268" width="56.42578125" style="1" customWidth="1"/>
    <col min="11269" max="11269" width="16.7109375" style="1" customWidth="1"/>
    <col min="11270" max="11270" width="15" style="1" customWidth="1"/>
    <col min="11271" max="11271" width="59.42578125" style="1" customWidth="1"/>
    <col min="11272" max="11272" width="13.42578125" style="1" bestFit="1" customWidth="1"/>
    <col min="11273" max="11273" width="15.140625" style="1" customWidth="1"/>
    <col min="11274" max="11522" width="11.42578125" style="1"/>
    <col min="11523" max="11523" width="1.28515625" style="1" customWidth="1"/>
    <col min="11524" max="11524" width="56.42578125" style="1" customWidth="1"/>
    <col min="11525" max="11525" width="16.7109375" style="1" customWidth="1"/>
    <col min="11526" max="11526" width="15" style="1" customWidth="1"/>
    <col min="11527" max="11527" width="59.42578125" style="1" customWidth="1"/>
    <col min="11528" max="11528" width="13.42578125" style="1" bestFit="1" customWidth="1"/>
    <col min="11529" max="11529" width="15.140625" style="1" customWidth="1"/>
    <col min="11530" max="11778" width="11.42578125" style="1"/>
    <col min="11779" max="11779" width="1.28515625" style="1" customWidth="1"/>
    <col min="11780" max="11780" width="56.42578125" style="1" customWidth="1"/>
    <col min="11781" max="11781" width="16.7109375" style="1" customWidth="1"/>
    <col min="11782" max="11782" width="15" style="1" customWidth="1"/>
    <col min="11783" max="11783" width="59.42578125" style="1" customWidth="1"/>
    <col min="11784" max="11784" width="13.42578125" style="1" bestFit="1" customWidth="1"/>
    <col min="11785" max="11785" width="15.140625" style="1" customWidth="1"/>
    <col min="11786" max="12034" width="11.42578125" style="1"/>
    <col min="12035" max="12035" width="1.28515625" style="1" customWidth="1"/>
    <col min="12036" max="12036" width="56.42578125" style="1" customWidth="1"/>
    <col min="12037" max="12037" width="16.7109375" style="1" customWidth="1"/>
    <col min="12038" max="12038" width="15" style="1" customWidth="1"/>
    <col min="12039" max="12039" width="59.42578125" style="1" customWidth="1"/>
    <col min="12040" max="12040" width="13.42578125" style="1" bestFit="1" customWidth="1"/>
    <col min="12041" max="12041" width="15.140625" style="1" customWidth="1"/>
    <col min="12042" max="12290" width="11.42578125" style="1"/>
    <col min="12291" max="12291" width="1.28515625" style="1" customWidth="1"/>
    <col min="12292" max="12292" width="56.42578125" style="1" customWidth="1"/>
    <col min="12293" max="12293" width="16.7109375" style="1" customWidth="1"/>
    <col min="12294" max="12294" width="15" style="1" customWidth="1"/>
    <col min="12295" max="12295" width="59.42578125" style="1" customWidth="1"/>
    <col min="12296" max="12296" width="13.42578125" style="1" bestFit="1" customWidth="1"/>
    <col min="12297" max="12297" width="15.140625" style="1" customWidth="1"/>
    <col min="12298" max="12546" width="11.42578125" style="1"/>
    <col min="12547" max="12547" width="1.28515625" style="1" customWidth="1"/>
    <col min="12548" max="12548" width="56.42578125" style="1" customWidth="1"/>
    <col min="12549" max="12549" width="16.7109375" style="1" customWidth="1"/>
    <col min="12550" max="12550" width="15" style="1" customWidth="1"/>
    <col min="12551" max="12551" width="59.42578125" style="1" customWidth="1"/>
    <col min="12552" max="12552" width="13.42578125" style="1" bestFit="1" customWidth="1"/>
    <col min="12553" max="12553" width="15.140625" style="1" customWidth="1"/>
    <col min="12554" max="12802" width="11.42578125" style="1"/>
    <col min="12803" max="12803" width="1.28515625" style="1" customWidth="1"/>
    <col min="12804" max="12804" width="56.42578125" style="1" customWidth="1"/>
    <col min="12805" max="12805" width="16.7109375" style="1" customWidth="1"/>
    <col min="12806" max="12806" width="15" style="1" customWidth="1"/>
    <col min="12807" max="12807" width="59.42578125" style="1" customWidth="1"/>
    <col min="12808" max="12808" width="13.42578125" style="1" bestFit="1" customWidth="1"/>
    <col min="12809" max="12809" width="15.140625" style="1" customWidth="1"/>
    <col min="12810" max="13058" width="11.42578125" style="1"/>
    <col min="13059" max="13059" width="1.28515625" style="1" customWidth="1"/>
    <col min="13060" max="13060" width="56.42578125" style="1" customWidth="1"/>
    <col min="13061" max="13061" width="16.7109375" style="1" customWidth="1"/>
    <col min="13062" max="13062" width="15" style="1" customWidth="1"/>
    <col min="13063" max="13063" width="59.42578125" style="1" customWidth="1"/>
    <col min="13064" max="13064" width="13.42578125" style="1" bestFit="1" customWidth="1"/>
    <col min="13065" max="13065" width="15.140625" style="1" customWidth="1"/>
    <col min="13066" max="13314" width="11.42578125" style="1"/>
    <col min="13315" max="13315" width="1.28515625" style="1" customWidth="1"/>
    <col min="13316" max="13316" width="56.42578125" style="1" customWidth="1"/>
    <col min="13317" max="13317" width="16.7109375" style="1" customWidth="1"/>
    <col min="13318" max="13318" width="15" style="1" customWidth="1"/>
    <col min="13319" max="13319" width="59.42578125" style="1" customWidth="1"/>
    <col min="13320" max="13320" width="13.42578125" style="1" bestFit="1" customWidth="1"/>
    <col min="13321" max="13321" width="15.140625" style="1" customWidth="1"/>
    <col min="13322" max="13570" width="11.42578125" style="1"/>
    <col min="13571" max="13571" width="1.28515625" style="1" customWidth="1"/>
    <col min="13572" max="13572" width="56.42578125" style="1" customWidth="1"/>
    <col min="13573" max="13573" width="16.7109375" style="1" customWidth="1"/>
    <col min="13574" max="13574" width="15" style="1" customWidth="1"/>
    <col min="13575" max="13575" width="59.42578125" style="1" customWidth="1"/>
    <col min="13576" max="13576" width="13.42578125" style="1" bestFit="1" customWidth="1"/>
    <col min="13577" max="13577" width="15.140625" style="1" customWidth="1"/>
    <col min="13578" max="13826" width="11.42578125" style="1"/>
    <col min="13827" max="13827" width="1.28515625" style="1" customWidth="1"/>
    <col min="13828" max="13828" width="56.42578125" style="1" customWidth="1"/>
    <col min="13829" max="13829" width="16.7109375" style="1" customWidth="1"/>
    <col min="13830" max="13830" width="15" style="1" customWidth="1"/>
    <col min="13831" max="13831" width="59.42578125" style="1" customWidth="1"/>
    <col min="13832" max="13832" width="13.42578125" style="1" bestFit="1" customWidth="1"/>
    <col min="13833" max="13833" width="15.140625" style="1" customWidth="1"/>
    <col min="13834" max="14082" width="11.42578125" style="1"/>
    <col min="14083" max="14083" width="1.28515625" style="1" customWidth="1"/>
    <col min="14084" max="14084" width="56.42578125" style="1" customWidth="1"/>
    <col min="14085" max="14085" width="16.7109375" style="1" customWidth="1"/>
    <col min="14086" max="14086" width="15" style="1" customWidth="1"/>
    <col min="14087" max="14087" width="59.42578125" style="1" customWidth="1"/>
    <col min="14088" max="14088" width="13.42578125" style="1" bestFit="1" customWidth="1"/>
    <col min="14089" max="14089" width="15.140625" style="1" customWidth="1"/>
    <col min="14090" max="14338" width="11.42578125" style="1"/>
    <col min="14339" max="14339" width="1.28515625" style="1" customWidth="1"/>
    <col min="14340" max="14340" width="56.42578125" style="1" customWidth="1"/>
    <col min="14341" max="14341" width="16.7109375" style="1" customWidth="1"/>
    <col min="14342" max="14342" width="15" style="1" customWidth="1"/>
    <col min="14343" max="14343" width="59.42578125" style="1" customWidth="1"/>
    <col min="14344" max="14344" width="13.42578125" style="1" bestFit="1" customWidth="1"/>
    <col min="14345" max="14345" width="15.140625" style="1" customWidth="1"/>
    <col min="14346" max="14594" width="11.42578125" style="1"/>
    <col min="14595" max="14595" width="1.28515625" style="1" customWidth="1"/>
    <col min="14596" max="14596" width="56.42578125" style="1" customWidth="1"/>
    <col min="14597" max="14597" width="16.7109375" style="1" customWidth="1"/>
    <col min="14598" max="14598" width="15" style="1" customWidth="1"/>
    <col min="14599" max="14599" width="59.42578125" style="1" customWidth="1"/>
    <col min="14600" max="14600" width="13.42578125" style="1" bestFit="1" customWidth="1"/>
    <col min="14601" max="14601" width="15.140625" style="1" customWidth="1"/>
    <col min="14602" max="14850" width="11.42578125" style="1"/>
    <col min="14851" max="14851" width="1.28515625" style="1" customWidth="1"/>
    <col min="14852" max="14852" width="56.42578125" style="1" customWidth="1"/>
    <col min="14853" max="14853" width="16.7109375" style="1" customWidth="1"/>
    <col min="14854" max="14854" width="15" style="1" customWidth="1"/>
    <col min="14855" max="14855" width="59.42578125" style="1" customWidth="1"/>
    <col min="14856" max="14856" width="13.42578125" style="1" bestFit="1" customWidth="1"/>
    <col min="14857" max="14857" width="15.140625" style="1" customWidth="1"/>
    <col min="14858" max="15106" width="11.42578125" style="1"/>
    <col min="15107" max="15107" width="1.28515625" style="1" customWidth="1"/>
    <col min="15108" max="15108" width="56.42578125" style="1" customWidth="1"/>
    <col min="15109" max="15109" width="16.7109375" style="1" customWidth="1"/>
    <col min="15110" max="15110" width="15" style="1" customWidth="1"/>
    <col min="15111" max="15111" width="59.42578125" style="1" customWidth="1"/>
    <col min="15112" max="15112" width="13.42578125" style="1" bestFit="1" customWidth="1"/>
    <col min="15113" max="15113" width="15.140625" style="1" customWidth="1"/>
    <col min="15114" max="15362" width="11.42578125" style="1"/>
    <col min="15363" max="15363" width="1.28515625" style="1" customWidth="1"/>
    <col min="15364" max="15364" width="56.42578125" style="1" customWidth="1"/>
    <col min="15365" max="15365" width="16.7109375" style="1" customWidth="1"/>
    <col min="15366" max="15366" width="15" style="1" customWidth="1"/>
    <col min="15367" max="15367" width="59.42578125" style="1" customWidth="1"/>
    <col min="15368" max="15368" width="13.42578125" style="1" bestFit="1" customWidth="1"/>
    <col min="15369" max="15369" width="15.140625" style="1" customWidth="1"/>
    <col min="15370" max="15618" width="11.42578125" style="1"/>
    <col min="15619" max="15619" width="1.28515625" style="1" customWidth="1"/>
    <col min="15620" max="15620" width="56.42578125" style="1" customWidth="1"/>
    <col min="15621" max="15621" width="16.7109375" style="1" customWidth="1"/>
    <col min="15622" max="15622" width="15" style="1" customWidth="1"/>
    <col min="15623" max="15623" width="59.42578125" style="1" customWidth="1"/>
    <col min="15624" max="15624" width="13.42578125" style="1" bestFit="1" customWidth="1"/>
    <col min="15625" max="15625" width="15.140625" style="1" customWidth="1"/>
    <col min="15626" max="15874" width="11.42578125" style="1"/>
    <col min="15875" max="15875" width="1.28515625" style="1" customWidth="1"/>
    <col min="15876" max="15876" width="56.42578125" style="1" customWidth="1"/>
    <col min="15877" max="15877" width="16.7109375" style="1" customWidth="1"/>
    <col min="15878" max="15878" width="15" style="1" customWidth="1"/>
    <col min="15879" max="15879" width="59.42578125" style="1" customWidth="1"/>
    <col min="15880" max="15880" width="13.42578125" style="1" bestFit="1" customWidth="1"/>
    <col min="15881" max="15881" width="15.140625" style="1" customWidth="1"/>
    <col min="15882" max="16130" width="11.42578125" style="1"/>
    <col min="16131" max="16131" width="1.28515625" style="1" customWidth="1"/>
    <col min="16132" max="16132" width="56.42578125" style="1" customWidth="1"/>
    <col min="16133" max="16133" width="16.7109375" style="1" customWidth="1"/>
    <col min="16134" max="16134" width="15" style="1" customWidth="1"/>
    <col min="16135" max="16135" width="59.42578125" style="1" customWidth="1"/>
    <col min="16136" max="16136" width="13.42578125" style="1" bestFit="1" customWidth="1"/>
    <col min="16137" max="16137" width="15.140625" style="1" customWidth="1"/>
    <col min="16138" max="16384" width="11.42578125" style="1"/>
  </cols>
  <sheetData>
    <row r="1" spans="2:9" ht="13.5" thickBot="1" x14ac:dyDescent="0.25"/>
    <row r="2" spans="2:9" x14ac:dyDescent="0.2">
      <c r="C2" s="331" t="s">
        <v>0</v>
      </c>
      <c r="D2" s="332"/>
      <c r="E2" s="332"/>
      <c r="F2" s="332"/>
      <c r="G2" s="332"/>
      <c r="H2" s="332"/>
      <c r="I2" s="333"/>
    </row>
    <row r="3" spans="2:9" x14ac:dyDescent="0.2">
      <c r="C3" s="334" t="s">
        <v>1</v>
      </c>
      <c r="D3" s="335"/>
      <c r="E3" s="335"/>
      <c r="F3" s="335"/>
      <c r="G3" s="335"/>
      <c r="H3" s="335"/>
      <c r="I3" s="336"/>
    </row>
    <row r="4" spans="2:9" x14ac:dyDescent="0.2">
      <c r="C4" s="334" t="s">
        <v>295</v>
      </c>
      <c r="D4" s="335"/>
      <c r="E4" s="335"/>
      <c r="F4" s="335"/>
      <c r="G4" s="335"/>
      <c r="H4" s="335"/>
      <c r="I4" s="336"/>
    </row>
    <row r="5" spans="2:9" ht="13.5" thickBot="1" x14ac:dyDescent="0.25">
      <c r="C5" s="337" t="s">
        <v>2</v>
      </c>
      <c r="D5" s="338"/>
      <c r="E5" s="338"/>
      <c r="F5" s="338"/>
      <c r="G5" s="338"/>
      <c r="H5" s="338"/>
      <c r="I5" s="339"/>
    </row>
    <row r="6" spans="2:9" ht="26.25" thickBot="1" x14ac:dyDescent="0.25">
      <c r="C6" s="3" t="s">
        <v>3</v>
      </c>
      <c r="D6" s="4" t="s">
        <v>294</v>
      </c>
      <c r="E6" s="4" t="s">
        <v>245</v>
      </c>
      <c r="F6" s="4"/>
      <c r="G6" s="5" t="s">
        <v>3</v>
      </c>
      <c r="H6" s="4" t="s">
        <v>294</v>
      </c>
      <c r="I6" s="4" t="s">
        <v>245</v>
      </c>
    </row>
    <row r="7" spans="2:9" x14ac:dyDescent="0.2">
      <c r="C7" s="6" t="s">
        <v>4</v>
      </c>
      <c r="D7" s="7"/>
      <c r="E7" s="7"/>
      <c r="F7" s="7"/>
      <c r="G7" s="8" t="s">
        <v>5</v>
      </c>
      <c r="H7" s="7"/>
      <c r="I7" s="7"/>
    </row>
    <row r="8" spans="2:9" x14ac:dyDescent="0.2">
      <c r="C8" s="6" t="s">
        <v>6</v>
      </c>
      <c r="D8" s="9"/>
      <c r="E8" s="9"/>
      <c r="F8" s="9"/>
      <c r="G8" s="8" t="s">
        <v>7</v>
      </c>
      <c r="H8" s="9"/>
      <c r="I8" s="9"/>
    </row>
    <row r="9" spans="2:9" x14ac:dyDescent="0.2">
      <c r="C9" s="10" t="s">
        <v>8</v>
      </c>
      <c r="D9" s="132">
        <f>SUM(D10:D16)</f>
        <v>313393458.52999997</v>
      </c>
      <c r="E9" s="132">
        <f>SUM(E10:E16)</f>
        <v>327361774.16000003</v>
      </c>
      <c r="F9" s="132"/>
      <c r="G9" s="133" t="s">
        <v>9</v>
      </c>
      <c r="H9" s="134">
        <f>SUM(H10:H22)</f>
        <v>56974719.699999996</v>
      </c>
      <c r="I9" s="134">
        <v>30102478.359999999</v>
      </c>
    </row>
    <row r="10" spans="2:9" ht="15" x14ac:dyDescent="0.25">
      <c r="B10" t="s">
        <v>249</v>
      </c>
      <c r="C10" s="11" t="s">
        <v>10</v>
      </c>
      <c r="D10" s="135">
        <v>128000</v>
      </c>
      <c r="E10" s="135">
        <v>174598</v>
      </c>
      <c r="F10" s="136" t="s">
        <v>264</v>
      </c>
      <c r="G10" s="137" t="s">
        <v>11</v>
      </c>
      <c r="H10" s="135">
        <v>3736666.67</v>
      </c>
      <c r="I10" s="135">
        <v>9250</v>
      </c>
    </row>
    <row r="11" spans="2:9" ht="15" x14ac:dyDescent="0.25">
      <c r="B11" t="s">
        <v>250</v>
      </c>
      <c r="C11" s="11" t="s">
        <v>12</v>
      </c>
      <c r="D11" s="135">
        <v>24675458.030000001</v>
      </c>
      <c r="E11" s="135">
        <v>28287176.16</v>
      </c>
      <c r="F11" s="136" t="s">
        <v>265</v>
      </c>
      <c r="G11" s="137" t="s">
        <v>13</v>
      </c>
      <c r="H11" s="135">
        <v>35953213.049999997</v>
      </c>
      <c r="I11" s="135">
        <v>12525305.41</v>
      </c>
    </row>
    <row r="12" spans="2:9" ht="15" x14ac:dyDescent="0.25">
      <c r="C12" s="11" t="s">
        <v>14</v>
      </c>
      <c r="D12" s="135">
        <v>0</v>
      </c>
      <c r="E12" s="135">
        <v>0</v>
      </c>
      <c r="F12" s="136" t="s">
        <v>266</v>
      </c>
      <c r="G12" s="137" t="s">
        <v>15</v>
      </c>
      <c r="H12" s="135">
        <v>0</v>
      </c>
      <c r="I12" s="135">
        <v>0</v>
      </c>
    </row>
    <row r="13" spans="2:9" ht="15" x14ac:dyDescent="0.25">
      <c r="B13" t="s">
        <v>251</v>
      </c>
      <c r="C13" s="11" t="s">
        <v>16</v>
      </c>
      <c r="D13" s="135">
        <v>288590000</v>
      </c>
      <c r="E13" s="135">
        <v>298900000</v>
      </c>
      <c r="F13" s="136"/>
      <c r="G13" s="137" t="s">
        <v>17</v>
      </c>
      <c r="H13" s="135">
        <v>0</v>
      </c>
      <c r="I13" s="135">
        <v>0</v>
      </c>
    </row>
    <row r="14" spans="2:9" ht="15" x14ac:dyDescent="0.25">
      <c r="C14" s="11" t="s">
        <v>18</v>
      </c>
      <c r="D14" s="135">
        <v>0</v>
      </c>
      <c r="E14" s="135">
        <v>0</v>
      </c>
      <c r="F14" s="136" t="s">
        <v>267</v>
      </c>
      <c r="G14" s="137" t="s">
        <v>19</v>
      </c>
      <c r="H14" s="135">
        <v>108000</v>
      </c>
      <c r="I14" s="135">
        <v>0</v>
      </c>
    </row>
    <row r="15" spans="2:9" ht="25.5" x14ac:dyDescent="0.25">
      <c r="C15" s="11" t="s">
        <v>20</v>
      </c>
      <c r="D15" s="135">
        <v>0</v>
      </c>
      <c r="E15" s="135">
        <v>0</v>
      </c>
      <c r="F15" s="136" t="s">
        <v>268</v>
      </c>
      <c r="G15" s="137" t="s">
        <v>21</v>
      </c>
      <c r="H15" s="135">
        <f>VLOOKUP(F15,'[1]Balanza Jun'!$B$1:$F$680,5,0)</f>
        <v>0</v>
      </c>
      <c r="I15" s="135">
        <v>0</v>
      </c>
    </row>
    <row r="16" spans="2:9" ht="15" x14ac:dyDescent="0.25">
      <c r="C16" s="11" t="s">
        <v>22</v>
      </c>
      <c r="D16" s="135">
        <v>0.5</v>
      </c>
      <c r="E16" s="135">
        <v>0</v>
      </c>
      <c r="F16" s="136" t="s">
        <v>269</v>
      </c>
      <c r="G16" s="137" t="s">
        <v>23</v>
      </c>
      <c r="H16" s="135">
        <v>1048367.68</v>
      </c>
      <c r="I16" s="135">
        <v>1930372.53</v>
      </c>
    </row>
    <row r="17" spans="2:9" ht="15" x14ac:dyDescent="0.25">
      <c r="C17" s="10" t="s">
        <v>24</v>
      </c>
      <c r="D17" s="132">
        <f>SUM(D18:D24)</f>
        <v>1684686.6</v>
      </c>
      <c r="E17" s="132">
        <f>SUM(E18:E24)</f>
        <v>4133541.48</v>
      </c>
      <c r="F17" s="136" t="s">
        <v>270</v>
      </c>
      <c r="G17" s="137" t="s">
        <v>25</v>
      </c>
      <c r="H17" s="135">
        <v>52753.8</v>
      </c>
      <c r="I17" s="135">
        <v>101198.8</v>
      </c>
    </row>
    <row r="18" spans="2:9" ht="15" x14ac:dyDescent="0.25">
      <c r="C18" s="11" t="s">
        <v>26</v>
      </c>
      <c r="D18" s="135">
        <v>0</v>
      </c>
      <c r="E18" s="135">
        <v>0</v>
      </c>
      <c r="F18" s="136" t="s">
        <v>271</v>
      </c>
      <c r="G18" s="137" t="s">
        <v>27</v>
      </c>
      <c r="H18" s="135">
        <v>16075718.5</v>
      </c>
      <c r="I18" s="135">
        <v>15536351.619999999</v>
      </c>
    </row>
    <row r="19" spans="2:9" ht="15" x14ac:dyDescent="0.25">
      <c r="B19" t="s">
        <v>252</v>
      </c>
      <c r="C19" s="11" t="s">
        <v>28</v>
      </c>
      <c r="D19" s="135">
        <v>0</v>
      </c>
      <c r="E19" s="135">
        <v>486042.92</v>
      </c>
      <c r="F19" s="135"/>
      <c r="G19" s="133" t="s">
        <v>29</v>
      </c>
      <c r="H19" s="134">
        <f>SUM(H20:H22)</f>
        <v>0</v>
      </c>
      <c r="I19" s="134">
        <v>0</v>
      </c>
    </row>
    <row r="20" spans="2:9" ht="15" x14ac:dyDescent="0.25">
      <c r="B20" t="s">
        <v>253</v>
      </c>
      <c r="C20" s="11" t="s">
        <v>30</v>
      </c>
      <c r="D20" s="135">
        <v>1674686.6</v>
      </c>
      <c r="E20" s="135">
        <v>3597498.56</v>
      </c>
      <c r="F20" s="135"/>
      <c r="G20" s="137" t="s">
        <v>31</v>
      </c>
      <c r="H20" s="135">
        <v>0</v>
      </c>
      <c r="I20" s="135">
        <v>0</v>
      </c>
    </row>
    <row r="21" spans="2:9" ht="15" x14ac:dyDescent="0.25">
      <c r="B21" t="s">
        <v>254</v>
      </c>
      <c r="C21" s="11" t="s">
        <v>32</v>
      </c>
      <c r="D21" s="135">
        <v>0</v>
      </c>
      <c r="E21" s="135">
        <v>0</v>
      </c>
      <c r="F21" s="135"/>
      <c r="G21" s="138" t="s">
        <v>33</v>
      </c>
      <c r="H21" s="135">
        <v>0</v>
      </c>
      <c r="I21" s="135">
        <v>0</v>
      </c>
    </row>
    <row r="22" spans="2:9" ht="15" x14ac:dyDescent="0.25">
      <c r="B22" t="s">
        <v>255</v>
      </c>
      <c r="C22" s="11" t="s">
        <v>34</v>
      </c>
      <c r="D22" s="135">
        <v>10000</v>
      </c>
      <c r="E22" s="135">
        <v>50000</v>
      </c>
      <c r="F22" s="135"/>
      <c r="G22" s="137" t="s">
        <v>35</v>
      </c>
      <c r="H22" s="135">
        <v>0</v>
      </c>
      <c r="I22" s="135">
        <v>0</v>
      </c>
    </row>
    <row r="23" spans="2:9" x14ac:dyDescent="0.2">
      <c r="C23" s="11" t="s">
        <v>36</v>
      </c>
      <c r="D23" s="135">
        <v>0</v>
      </c>
      <c r="E23" s="135">
        <v>0</v>
      </c>
      <c r="F23" s="135"/>
      <c r="G23" s="133" t="s">
        <v>37</v>
      </c>
      <c r="H23" s="134">
        <f>SUM(H24:H25)</f>
        <v>7818180</v>
      </c>
      <c r="I23" s="134">
        <v>7818180</v>
      </c>
    </row>
    <row r="24" spans="2:9" ht="15" x14ac:dyDescent="0.25">
      <c r="B24" t="s">
        <v>257</v>
      </c>
      <c r="C24" s="11" t="s">
        <v>38</v>
      </c>
      <c r="D24" s="135">
        <v>0</v>
      </c>
      <c r="E24" s="135">
        <v>0</v>
      </c>
      <c r="F24" s="135"/>
      <c r="G24" s="137" t="s">
        <v>39</v>
      </c>
      <c r="H24" s="135">
        <v>7818180</v>
      </c>
      <c r="I24" s="135">
        <v>7818180</v>
      </c>
    </row>
    <row r="25" spans="2:9" ht="15" x14ac:dyDescent="0.25">
      <c r="B25">
        <v>0</v>
      </c>
      <c r="C25" s="10" t="s">
        <v>40</v>
      </c>
      <c r="D25" s="132">
        <f>SUM(D26:D30)</f>
        <v>408526.83</v>
      </c>
      <c r="E25" s="132">
        <f>SUM(E26:E30)</f>
        <v>8698437.5999999996</v>
      </c>
      <c r="F25" s="132"/>
      <c r="G25" s="137" t="s">
        <v>41</v>
      </c>
      <c r="H25" s="135">
        <v>0</v>
      </c>
      <c r="I25" s="135">
        <v>0</v>
      </c>
    </row>
    <row r="26" spans="2:9" ht="25.5" x14ac:dyDescent="0.2">
      <c r="C26" s="11" t="s">
        <v>42</v>
      </c>
      <c r="D26" s="135">
        <v>0</v>
      </c>
      <c r="E26" s="135">
        <v>0</v>
      </c>
      <c r="F26" s="135"/>
      <c r="G26" s="133" t="s">
        <v>43</v>
      </c>
      <c r="H26" s="135">
        <v>0</v>
      </c>
      <c r="I26" s="135">
        <v>0</v>
      </c>
    </row>
    <row r="27" spans="2:9" ht="25.5" x14ac:dyDescent="0.2">
      <c r="C27" s="11" t="s">
        <v>44</v>
      </c>
      <c r="D27" s="135">
        <v>0</v>
      </c>
      <c r="E27" s="135">
        <v>0</v>
      </c>
      <c r="F27" s="135"/>
      <c r="G27" s="133" t="s">
        <v>45</v>
      </c>
      <c r="H27" s="134">
        <f>SUM(H28:H30)</f>
        <v>0</v>
      </c>
      <c r="I27" s="134">
        <v>0</v>
      </c>
    </row>
    <row r="28" spans="2:9" ht="25.5" x14ac:dyDescent="0.2">
      <c r="C28" s="11" t="s">
        <v>46</v>
      </c>
      <c r="D28" s="135">
        <v>0</v>
      </c>
      <c r="E28" s="135">
        <v>0</v>
      </c>
      <c r="F28" s="135"/>
      <c r="G28" s="137" t="s">
        <v>47</v>
      </c>
      <c r="H28" s="135">
        <v>0</v>
      </c>
      <c r="I28" s="135">
        <v>0</v>
      </c>
    </row>
    <row r="29" spans="2:9" ht="15" x14ac:dyDescent="0.25">
      <c r="B29" t="s">
        <v>256</v>
      </c>
      <c r="C29" s="11" t="s">
        <v>48</v>
      </c>
      <c r="D29" s="135">
        <v>408526.83</v>
      </c>
      <c r="E29" s="135">
        <v>8698437.5999999996</v>
      </c>
      <c r="F29" s="135"/>
      <c r="G29" s="137" t="s">
        <v>49</v>
      </c>
      <c r="H29" s="135">
        <v>0</v>
      </c>
      <c r="I29" s="135">
        <v>0</v>
      </c>
    </row>
    <row r="30" spans="2:9" x14ac:dyDescent="0.2">
      <c r="C30" s="11" t="s">
        <v>50</v>
      </c>
      <c r="D30" s="135">
        <v>0</v>
      </c>
      <c r="E30" s="135">
        <v>0</v>
      </c>
      <c r="F30" s="135"/>
      <c r="G30" s="137" t="s">
        <v>51</v>
      </c>
      <c r="H30" s="135">
        <v>0</v>
      </c>
      <c r="I30" s="135">
        <v>0</v>
      </c>
    </row>
    <row r="31" spans="2:9" ht="25.5" x14ac:dyDescent="0.2">
      <c r="C31" s="10" t="s">
        <v>52</v>
      </c>
      <c r="D31" s="132">
        <f>SUM(D32:D36)</f>
        <v>0</v>
      </c>
      <c r="E31" s="132">
        <f>SUM(E32:E36)</f>
        <v>0</v>
      </c>
      <c r="F31" s="132"/>
      <c r="G31" s="133" t="s">
        <v>53</v>
      </c>
      <c r="H31" s="134">
        <f>SUM(H32:H37)</f>
        <v>0</v>
      </c>
      <c r="I31" s="134">
        <v>0</v>
      </c>
    </row>
    <row r="32" spans="2:9" x14ac:dyDescent="0.2">
      <c r="C32" s="11" t="s">
        <v>54</v>
      </c>
      <c r="D32" s="135">
        <v>0</v>
      </c>
      <c r="E32" s="135">
        <v>0</v>
      </c>
      <c r="F32" s="135"/>
      <c r="G32" s="137" t="s">
        <v>55</v>
      </c>
      <c r="H32" s="135">
        <v>0</v>
      </c>
      <c r="I32" s="135">
        <v>0</v>
      </c>
    </row>
    <row r="33" spans="3:10" x14ac:dyDescent="0.2">
      <c r="C33" s="11" t="s">
        <v>56</v>
      </c>
      <c r="D33" s="135">
        <v>0</v>
      </c>
      <c r="E33" s="135">
        <v>0</v>
      </c>
      <c r="F33" s="135"/>
      <c r="G33" s="137" t="s">
        <v>57</v>
      </c>
      <c r="H33" s="135">
        <v>0</v>
      </c>
      <c r="I33" s="135">
        <v>0</v>
      </c>
    </row>
    <row r="34" spans="3:10" x14ac:dyDescent="0.2">
      <c r="C34" s="11" t="s">
        <v>58</v>
      </c>
      <c r="D34" s="135">
        <v>0</v>
      </c>
      <c r="E34" s="135">
        <v>0</v>
      </c>
      <c r="F34" s="135"/>
      <c r="G34" s="137" t="s">
        <v>59</v>
      </c>
      <c r="H34" s="135">
        <v>0</v>
      </c>
      <c r="I34" s="135">
        <v>0</v>
      </c>
    </row>
    <row r="35" spans="3:10" ht="25.5" x14ac:dyDescent="0.2">
      <c r="C35" s="11" t="s">
        <v>60</v>
      </c>
      <c r="D35" s="135">
        <v>0</v>
      </c>
      <c r="E35" s="135">
        <v>0</v>
      </c>
      <c r="F35" s="135"/>
      <c r="G35" s="137" t="s">
        <v>61</v>
      </c>
      <c r="H35" s="135">
        <v>0</v>
      </c>
      <c r="I35" s="135">
        <v>0</v>
      </c>
    </row>
    <row r="36" spans="3:10" x14ac:dyDescent="0.2">
      <c r="C36" s="11" t="s">
        <v>62</v>
      </c>
      <c r="D36" s="135">
        <v>0</v>
      </c>
      <c r="E36" s="135">
        <v>0</v>
      </c>
      <c r="F36" s="135"/>
      <c r="G36" s="137" t="s">
        <v>63</v>
      </c>
      <c r="H36" s="135">
        <v>0</v>
      </c>
      <c r="I36" s="135">
        <v>0</v>
      </c>
    </row>
    <row r="37" spans="3:10" x14ac:dyDescent="0.2">
      <c r="C37" s="10" t="s">
        <v>64</v>
      </c>
      <c r="D37" s="135">
        <v>0</v>
      </c>
      <c r="E37" s="135">
        <v>0</v>
      </c>
      <c r="F37" s="135"/>
      <c r="G37" s="137" t="s">
        <v>65</v>
      </c>
      <c r="H37" s="135">
        <v>0</v>
      </c>
      <c r="I37" s="135">
        <v>0</v>
      </c>
    </row>
    <row r="38" spans="3:10" x14ac:dyDescent="0.2">
      <c r="C38" s="10" t="s">
        <v>66</v>
      </c>
      <c r="D38" s="132">
        <f>SUM(D39:D40)</f>
        <v>0</v>
      </c>
      <c r="E38" s="132">
        <f>SUM(E39:E40)</f>
        <v>0</v>
      </c>
      <c r="F38" s="132"/>
      <c r="G38" s="133" t="s">
        <v>67</v>
      </c>
      <c r="H38" s="134">
        <f>SUM(H39:H41)</f>
        <v>24816006.07</v>
      </c>
      <c r="I38" s="134">
        <v>39127834.269999996</v>
      </c>
    </row>
    <row r="39" spans="3:10" ht="25.5" x14ac:dyDescent="0.25">
      <c r="C39" s="11" t="s">
        <v>68</v>
      </c>
      <c r="D39" s="135">
        <v>0</v>
      </c>
      <c r="E39" s="135">
        <v>0</v>
      </c>
      <c r="F39" s="136" t="s">
        <v>272</v>
      </c>
      <c r="G39" s="137" t="s">
        <v>69</v>
      </c>
      <c r="H39" s="135">
        <v>12094047.619999999</v>
      </c>
      <c r="I39" s="135">
        <v>27101696.059999999</v>
      </c>
    </row>
    <row r="40" spans="3:10" x14ac:dyDescent="0.2">
      <c r="C40" s="11" t="s">
        <v>70</v>
      </c>
      <c r="D40" s="135">
        <v>0</v>
      </c>
      <c r="E40" s="135">
        <v>0</v>
      </c>
      <c r="G40" s="137" t="s">
        <v>71</v>
      </c>
      <c r="H40" s="135">
        <v>0</v>
      </c>
      <c r="I40" s="135">
        <v>0</v>
      </c>
    </row>
    <row r="41" spans="3:10" ht="15" x14ac:dyDescent="0.25">
      <c r="C41" s="10" t="s">
        <v>72</v>
      </c>
      <c r="D41" s="132">
        <f>SUM(D42:D45)</f>
        <v>0</v>
      </c>
      <c r="E41" s="132">
        <f>SUM(E42:E45)</f>
        <v>0</v>
      </c>
      <c r="F41" s="136" t="s">
        <v>273</v>
      </c>
      <c r="G41" s="137" t="s">
        <v>73</v>
      </c>
      <c r="H41" s="135">
        <v>12721958.449999999</v>
      </c>
      <c r="I41" s="135">
        <v>12026138.210000001</v>
      </c>
    </row>
    <row r="42" spans="3:10" x14ac:dyDescent="0.2">
      <c r="C42" s="11" t="s">
        <v>74</v>
      </c>
      <c r="D42" s="135">
        <v>0</v>
      </c>
      <c r="E42" s="135">
        <v>0</v>
      </c>
      <c r="F42" s="135"/>
      <c r="G42" s="133" t="s">
        <v>75</v>
      </c>
      <c r="H42" s="134">
        <f>SUM(H43:H45)</f>
        <v>0</v>
      </c>
      <c r="I42" s="134">
        <v>0</v>
      </c>
    </row>
    <row r="43" spans="3:10" ht="15" x14ac:dyDescent="0.25">
      <c r="C43" s="11" t="s">
        <v>76</v>
      </c>
      <c r="D43" s="135">
        <v>0</v>
      </c>
      <c r="E43" s="135">
        <v>0</v>
      </c>
      <c r="F43" s="136" t="s">
        <v>274</v>
      </c>
      <c r="G43" s="137" t="s">
        <v>77</v>
      </c>
      <c r="H43" s="135">
        <v>0</v>
      </c>
      <c r="I43" s="135">
        <v>0</v>
      </c>
    </row>
    <row r="44" spans="3:10" ht="25.5" x14ac:dyDescent="0.2">
      <c r="C44" s="11" t="s">
        <v>78</v>
      </c>
      <c r="D44" s="135">
        <v>0</v>
      </c>
      <c r="E44" s="135">
        <v>0</v>
      </c>
      <c r="F44" s="135"/>
      <c r="G44" s="137" t="s">
        <v>79</v>
      </c>
      <c r="H44" s="135">
        <v>0</v>
      </c>
      <c r="I44" s="135">
        <v>0</v>
      </c>
    </row>
    <row r="45" spans="3:10" x14ac:dyDescent="0.2">
      <c r="C45" s="11" t="s">
        <v>80</v>
      </c>
      <c r="D45" s="135">
        <v>0</v>
      </c>
      <c r="E45" s="135">
        <v>0</v>
      </c>
      <c r="F45" s="135"/>
      <c r="G45" s="137" t="s">
        <v>81</v>
      </c>
      <c r="H45" s="135">
        <v>0</v>
      </c>
      <c r="I45" s="135">
        <v>0</v>
      </c>
    </row>
    <row r="46" spans="3:10" x14ac:dyDescent="0.2">
      <c r="C46" s="10"/>
      <c r="D46" s="134"/>
      <c r="E46" s="134"/>
      <c r="F46" s="134"/>
      <c r="G46" s="133"/>
      <c r="H46" s="134"/>
      <c r="I46" s="134"/>
    </row>
    <row r="47" spans="3:10" x14ac:dyDescent="0.2">
      <c r="C47" s="6" t="s">
        <v>82</v>
      </c>
      <c r="D47" s="134">
        <f>D9+D17+D25+D31+D37+D38+D41</f>
        <v>315486671.95999998</v>
      </c>
      <c r="E47" s="134">
        <f>E9+E17+E25+E31+E37+E38+E41</f>
        <v>340193753.24000007</v>
      </c>
      <c r="F47" s="134"/>
      <c r="G47" s="139" t="s">
        <v>83</v>
      </c>
      <c r="H47" s="134">
        <f>H9+H19+H23+H26+H27+H31+H38+H42</f>
        <v>89608905.769999996</v>
      </c>
      <c r="I47" s="134">
        <v>77048492.629999995</v>
      </c>
      <c r="J47" s="12"/>
    </row>
    <row r="48" spans="3:10" x14ac:dyDescent="0.2">
      <c r="C48" s="6"/>
      <c r="D48" s="134"/>
      <c r="E48" s="134"/>
      <c r="F48" s="134"/>
      <c r="G48" s="139"/>
      <c r="H48" s="134"/>
      <c r="I48" s="134"/>
    </row>
    <row r="49" spans="2:10" x14ac:dyDescent="0.2">
      <c r="C49" s="6" t="s">
        <v>84</v>
      </c>
      <c r="D49" s="134"/>
      <c r="E49" s="134"/>
      <c r="F49" s="134"/>
      <c r="G49" s="139" t="s">
        <v>85</v>
      </c>
      <c r="H49" s="134"/>
      <c r="I49" s="134"/>
    </row>
    <row r="50" spans="2:10" ht="15" x14ac:dyDescent="0.25">
      <c r="B50" t="s">
        <v>258</v>
      </c>
      <c r="C50" s="10" t="s">
        <v>86</v>
      </c>
      <c r="D50" s="135">
        <v>39833604.740000002</v>
      </c>
      <c r="E50" s="135">
        <v>32118075.890000001</v>
      </c>
      <c r="F50" s="134" t="s">
        <v>275</v>
      </c>
      <c r="G50" s="133" t="s">
        <v>87</v>
      </c>
      <c r="H50" s="135">
        <v>0</v>
      </c>
      <c r="I50" s="135">
        <v>12247.43</v>
      </c>
    </row>
    <row r="51" spans="2:10" ht="15" x14ac:dyDescent="0.25">
      <c r="B51" t="s">
        <v>259</v>
      </c>
      <c r="C51" s="10" t="s">
        <v>88</v>
      </c>
      <c r="D51" s="135">
        <v>6746560.7599999998</v>
      </c>
      <c r="E51" s="135">
        <v>11083710.93</v>
      </c>
      <c r="F51" s="134"/>
      <c r="G51" s="133" t="s">
        <v>89</v>
      </c>
      <c r="H51" s="135">
        <v>0</v>
      </c>
      <c r="I51" s="135">
        <v>0</v>
      </c>
    </row>
    <row r="52" spans="2:10" ht="15" x14ac:dyDescent="0.25">
      <c r="B52" t="s">
        <v>260</v>
      </c>
      <c r="C52" s="10" t="s">
        <v>90</v>
      </c>
      <c r="D52" s="135">
        <v>2084324040.4000001</v>
      </c>
      <c r="E52" s="135">
        <v>1993755796.3499999</v>
      </c>
      <c r="F52" s="134" t="s">
        <v>276</v>
      </c>
      <c r="G52" s="133" t="s">
        <v>91</v>
      </c>
      <c r="H52" s="135">
        <v>44303040</v>
      </c>
      <c r="I52" s="135">
        <v>52121220</v>
      </c>
    </row>
    <row r="53" spans="2:10" ht="15" x14ac:dyDescent="0.25">
      <c r="B53" t="s">
        <v>261</v>
      </c>
      <c r="C53" s="10" t="s">
        <v>92</v>
      </c>
      <c r="D53" s="135">
        <v>288983382.75</v>
      </c>
      <c r="E53" s="135">
        <v>236859408.66</v>
      </c>
      <c r="F53" s="134"/>
      <c r="G53" s="133" t="s">
        <v>93</v>
      </c>
      <c r="H53" s="135">
        <v>0</v>
      </c>
      <c r="I53" s="135">
        <v>0</v>
      </c>
    </row>
    <row r="54" spans="2:10" ht="15" x14ac:dyDescent="0.25">
      <c r="B54" t="s">
        <v>262</v>
      </c>
      <c r="C54" s="10" t="s">
        <v>94</v>
      </c>
      <c r="D54" s="135">
        <v>62608310.939999998</v>
      </c>
      <c r="E54" s="135">
        <v>52091627.759999998</v>
      </c>
      <c r="F54" s="134"/>
      <c r="G54" s="133" t="s">
        <v>95</v>
      </c>
      <c r="H54" s="135">
        <v>0</v>
      </c>
      <c r="I54" s="135">
        <v>0</v>
      </c>
    </row>
    <row r="55" spans="2:10" ht="15" x14ac:dyDescent="0.25">
      <c r="B55" t="s">
        <v>263</v>
      </c>
      <c r="C55" s="10" t="s">
        <v>96</v>
      </c>
      <c r="D55" s="135">
        <v>-132023097.02</v>
      </c>
      <c r="E55" s="135">
        <v>-83398869.790000007</v>
      </c>
      <c r="F55" s="134"/>
      <c r="G55" s="133" t="s">
        <v>97</v>
      </c>
      <c r="H55" s="135">
        <v>0</v>
      </c>
      <c r="I55" s="135">
        <v>0</v>
      </c>
      <c r="J55" s="13"/>
    </row>
    <row r="56" spans="2:10" x14ac:dyDescent="0.2">
      <c r="C56" s="10" t="s">
        <v>98</v>
      </c>
      <c r="D56" s="135">
        <v>0</v>
      </c>
      <c r="E56" s="135">
        <v>0</v>
      </c>
      <c r="F56" s="134"/>
      <c r="G56" s="139"/>
      <c r="H56" s="134"/>
      <c r="I56" s="134"/>
    </row>
    <row r="57" spans="2:10" x14ac:dyDescent="0.2">
      <c r="C57" s="10" t="s">
        <v>99</v>
      </c>
      <c r="D57" s="135">
        <v>0</v>
      </c>
      <c r="E57" s="135">
        <v>0</v>
      </c>
      <c r="F57" s="134"/>
      <c r="G57" s="139" t="s">
        <v>100</v>
      </c>
      <c r="H57" s="134">
        <f>SUM(H50:H55)</f>
        <v>44303040</v>
      </c>
      <c r="I57" s="134">
        <v>52133467.43</v>
      </c>
    </row>
    <row r="58" spans="2:10" x14ac:dyDescent="0.2">
      <c r="C58" s="10" t="s">
        <v>101</v>
      </c>
      <c r="D58" s="135">
        <v>0</v>
      </c>
      <c r="E58" s="135">
        <v>0</v>
      </c>
      <c r="F58" s="135"/>
      <c r="G58" s="140"/>
      <c r="H58" s="134"/>
      <c r="I58" s="134"/>
    </row>
    <row r="59" spans="2:10" x14ac:dyDescent="0.2">
      <c r="C59" s="10"/>
      <c r="D59" s="134"/>
      <c r="E59" s="134"/>
      <c r="F59" s="134"/>
      <c r="G59" s="139" t="s">
        <v>102</v>
      </c>
      <c r="H59" s="134">
        <f>H47+H57</f>
        <v>133911945.77</v>
      </c>
      <c r="I59" s="134">
        <v>129181960.06</v>
      </c>
    </row>
    <row r="60" spans="2:10" ht="25.5" x14ac:dyDescent="0.2">
      <c r="C60" s="6" t="s">
        <v>103</v>
      </c>
      <c r="D60" s="134">
        <f>SUM(D50:D58)</f>
        <v>2350472802.5700002</v>
      </c>
      <c r="E60" s="134">
        <f>SUM(E50:E58)</f>
        <v>2242509749.8000002</v>
      </c>
      <c r="F60" s="134"/>
      <c r="G60" s="133"/>
      <c r="H60" s="134"/>
      <c r="I60" s="134"/>
    </row>
    <row r="61" spans="2:10" x14ac:dyDescent="0.2">
      <c r="C61" s="10"/>
      <c r="D61" s="134"/>
      <c r="E61" s="134"/>
      <c r="F61" s="134"/>
      <c r="G61" s="139" t="s">
        <v>104</v>
      </c>
      <c r="H61" s="134"/>
      <c r="I61" s="134"/>
    </row>
    <row r="62" spans="2:10" x14ac:dyDescent="0.2">
      <c r="C62" s="6" t="s">
        <v>105</v>
      </c>
      <c r="D62" s="134">
        <f>D47+D60</f>
        <v>2665959474.5300002</v>
      </c>
      <c r="E62" s="134">
        <f>E47+E60</f>
        <v>2582703503.0400004</v>
      </c>
      <c r="F62" s="134"/>
      <c r="G62" s="139"/>
      <c r="H62" s="134"/>
      <c r="I62" s="134"/>
    </row>
    <row r="63" spans="2:10" x14ac:dyDescent="0.2">
      <c r="C63" s="10"/>
      <c r="D63" s="134"/>
      <c r="E63" s="134"/>
      <c r="F63" s="134"/>
      <c r="G63" s="139" t="s">
        <v>106</v>
      </c>
      <c r="H63" s="134">
        <f>SUM(H64:H66)</f>
        <v>863660970.65999997</v>
      </c>
      <c r="I63" s="134">
        <f>SUM(I64:I66)</f>
        <v>660243585.86000001</v>
      </c>
    </row>
    <row r="64" spans="2:10" x14ac:dyDescent="0.2">
      <c r="C64" s="10"/>
      <c r="D64" s="134"/>
      <c r="E64" s="134"/>
      <c r="F64" s="134" t="s">
        <v>277</v>
      </c>
      <c r="G64" s="133" t="s">
        <v>107</v>
      </c>
      <c r="H64" s="135">
        <f>VLOOKUP(F64,'[1]Balanza Jun'!$B$1:$F$680,5,0)</f>
        <v>1160792.51</v>
      </c>
      <c r="I64" s="135">
        <v>1160792.51</v>
      </c>
    </row>
    <row r="65" spans="3:9" x14ac:dyDescent="0.2">
      <c r="C65" s="10"/>
      <c r="D65" s="134"/>
      <c r="E65" s="134"/>
      <c r="F65" s="134" t="s">
        <v>278</v>
      </c>
      <c r="G65" s="133" t="s">
        <v>108</v>
      </c>
      <c r="H65" s="135">
        <v>862500178.14999998</v>
      </c>
      <c r="I65" s="135">
        <v>659082793.35000002</v>
      </c>
    </row>
    <row r="66" spans="3:9" x14ac:dyDescent="0.2">
      <c r="C66" s="10"/>
      <c r="D66" s="134"/>
      <c r="E66" s="134"/>
      <c r="F66" s="134"/>
      <c r="G66" s="133" t="s">
        <v>109</v>
      </c>
      <c r="H66" s="135">
        <v>0</v>
      </c>
      <c r="I66" s="135">
        <v>0</v>
      </c>
    </row>
    <row r="67" spans="3:9" x14ac:dyDescent="0.2">
      <c r="C67" s="10"/>
      <c r="D67" s="134"/>
      <c r="E67" s="134"/>
      <c r="F67" s="134"/>
      <c r="G67" s="133"/>
      <c r="H67" s="134"/>
      <c r="I67" s="134"/>
    </row>
    <row r="68" spans="3:9" x14ac:dyDescent="0.2">
      <c r="C68" s="10"/>
      <c r="D68" s="134"/>
      <c r="E68" s="134"/>
      <c r="F68" s="134"/>
      <c r="G68" s="139" t="s">
        <v>110</v>
      </c>
      <c r="H68" s="134">
        <f>SUM(H69:H73)</f>
        <v>1668386558.0999999</v>
      </c>
      <c r="I68" s="134">
        <f>SUM(I69:I73)</f>
        <v>1793277957.1200001</v>
      </c>
    </row>
    <row r="69" spans="3:9" x14ac:dyDescent="0.2">
      <c r="C69" s="10"/>
      <c r="D69" s="134"/>
      <c r="E69" s="134"/>
      <c r="F69" s="134"/>
      <c r="G69" s="133" t="s">
        <v>111</v>
      </c>
      <c r="H69" s="135">
        <v>133023171.56</v>
      </c>
      <c r="I69" s="135">
        <v>266320705.44</v>
      </c>
    </row>
    <row r="70" spans="3:9" x14ac:dyDescent="0.2">
      <c r="C70" s="10"/>
      <c r="D70" s="134"/>
      <c r="E70" s="134"/>
      <c r="F70" s="134" t="s">
        <v>279</v>
      </c>
      <c r="G70" s="133" t="s">
        <v>112</v>
      </c>
      <c r="H70" s="135">
        <v>1532376073.8399999</v>
      </c>
      <c r="I70" s="135">
        <v>1523969938.98</v>
      </c>
    </row>
    <row r="71" spans="3:9" x14ac:dyDescent="0.2">
      <c r="C71" s="10"/>
      <c r="D71" s="134"/>
      <c r="E71" s="134"/>
      <c r="F71" s="134" t="s">
        <v>280</v>
      </c>
      <c r="G71" s="133" t="s">
        <v>113</v>
      </c>
      <c r="H71" s="135">
        <v>2987312.7</v>
      </c>
      <c r="I71" s="135">
        <v>2987312.7</v>
      </c>
    </row>
    <row r="72" spans="3:9" x14ac:dyDescent="0.2">
      <c r="C72" s="10"/>
      <c r="D72" s="134"/>
      <c r="E72" s="134"/>
      <c r="F72" s="134"/>
      <c r="G72" s="133" t="s">
        <v>114</v>
      </c>
      <c r="H72" s="135">
        <v>0</v>
      </c>
      <c r="I72" s="135">
        <v>0</v>
      </c>
    </row>
    <row r="73" spans="3:9" x14ac:dyDescent="0.2">
      <c r="C73" s="10"/>
      <c r="D73" s="134"/>
      <c r="E73" s="134"/>
      <c r="F73" s="134"/>
      <c r="G73" s="133" t="s">
        <v>115</v>
      </c>
      <c r="H73" s="135">
        <v>0</v>
      </c>
      <c r="I73" s="135">
        <v>0</v>
      </c>
    </row>
    <row r="74" spans="3:9" x14ac:dyDescent="0.2">
      <c r="C74" s="10"/>
      <c r="D74" s="134"/>
      <c r="E74" s="134"/>
      <c r="F74" s="134"/>
      <c r="G74" s="133"/>
      <c r="H74" s="134"/>
      <c r="I74" s="134"/>
    </row>
    <row r="75" spans="3:9" ht="25.5" x14ac:dyDescent="0.2">
      <c r="C75" s="10"/>
      <c r="D75" s="134"/>
      <c r="E75" s="134"/>
      <c r="F75" s="134"/>
      <c r="G75" s="139" t="s">
        <v>116</v>
      </c>
      <c r="H75" s="134">
        <f>SUM(H76:H77)</f>
        <v>0</v>
      </c>
      <c r="I75" s="134">
        <v>0</v>
      </c>
    </row>
    <row r="76" spans="3:9" x14ac:dyDescent="0.2">
      <c r="C76" s="10"/>
      <c r="D76" s="134"/>
      <c r="E76" s="134"/>
      <c r="F76" s="134"/>
      <c r="G76" s="133" t="s">
        <v>117</v>
      </c>
      <c r="H76" s="135">
        <v>0</v>
      </c>
      <c r="I76" s="135">
        <v>0</v>
      </c>
    </row>
    <row r="77" spans="3:9" x14ac:dyDescent="0.2">
      <c r="C77" s="10"/>
      <c r="D77" s="134"/>
      <c r="E77" s="134"/>
      <c r="F77" s="134"/>
      <c r="G77" s="133" t="s">
        <v>118</v>
      </c>
      <c r="H77" s="135">
        <v>0</v>
      </c>
      <c r="I77" s="135">
        <v>0</v>
      </c>
    </row>
    <row r="78" spans="3:9" x14ac:dyDescent="0.2">
      <c r="C78" s="10"/>
      <c r="D78" s="134"/>
      <c r="E78" s="134"/>
      <c r="F78" s="134"/>
      <c r="G78" s="133"/>
      <c r="H78" s="134"/>
      <c r="I78" s="134"/>
    </row>
    <row r="79" spans="3:9" x14ac:dyDescent="0.2">
      <c r="C79" s="10"/>
      <c r="D79" s="134"/>
      <c r="E79" s="134"/>
      <c r="F79" s="134"/>
      <c r="G79" s="139" t="s">
        <v>119</v>
      </c>
      <c r="H79" s="134">
        <f>H63+H68+H75</f>
        <v>2532047528.7599998</v>
      </c>
      <c r="I79" s="134">
        <f>I63+I68+I75</f>
        <v>2453521542.98</v>
      </c>
    </row>
    <row r="80" spans="3:9" x14ac:dyDescent="0.2">
      <c r="C80" s="10"/>
      <c r="D80" s="134"/>
      <c r="E80" s="134"/>
      <c r="F80" s="134"/>
      <c r="G80" s="133"/>
      <c r="H80" s="134"/>
      <c r="I80" s="134"/>
    </row>
    <row r="81" spans="3:13" x14ac:dyDescent="0.2">
      <c r="C81" s="10"/>
      <c r="D81" s="134"/>
      <c r="E81" s="134"/>
      <c r="F81" s="134"/>
      <c r="G81" s="139" t="s">
        <v>120</v>
      </c>
      <c r="H81" s="134">
        <f>H59+H79</f>
        <v>2665959474.5299997</v>
      </c>
      <c r="I81" s="134">
        <f>I59+I79</f>
        <v>2582703503.04</v>
      </c>
    </row>
    <row r="82" spans="3:13" ht="13.5" thickBot="1" x14ac:dyDescent="0.25">
      <c r="C82" s="14"/>
      <c r="D82" s="15"/>
      <c r="E82" s="15"/>
      <c r="F82" s="15"/>
      <c r="G82" s="16"/>
      <c r="H82" s="17"/>
      <c r="I82" s="17"/>
    </row>
    <row r="83" spans="3:13" ht="27" customHeight="1" x14ac:dyDescent="0.2">
      <c r="C83" s="340" t="s">
        <v>121</v>
      </c>
      <c r="D83" s="340"/>
      <c r="E83" s="340"/>
      <c r="F83" s="340"/>
      <c r="G83" s="340"/>
      <c r="H83" s="340"/>
      <c r="I83" s="340"/>
      <c r="J83" s="18"/>
    </row>
    <row r="84" spans="3:13" x14ac:dyDescent="0.2">
      <c r="C84" s="127"/>
      <c r="D84" s="127"/>
      <c r="E84" s="127"/>
      <c r="F84" s="127"/>
      <c r="G84" s="127"/>
      <c r="H84" s="127"/>
      <c r="I84" s="127"/>
      <c r="J84" s="127"/>
    </row>
    <row r="89" spans="3:13" s="26" customFormat="1" ht="16.5" customHeight="1" x14ac:dyDescent="0.25">
      <c r="C89" s="19"/>
      <c r="D89" s="20"/>
      <c r="E89" s="21"/>
      <c r="F89" s="21"/>
      <c r="G89" s="22"/>
      <c r="H89" s="23"/>
      <c r="I89" s="24"/>
      <c r="J89" s="328"/>
      <c r="K89" s="328"/>
      <c r="L89" s="25"/>
      <c r="M89" s="25"/>
    </row>
    <row r="90" spans="3:13" s="26" customFormat="1" ht="15" x14ac:dyDescent="0.25">
      <c r="C90" s="27"/>
      <c r="D90" s="28"/>
      <c r="E90" s="2"/>
      <c r="F90" s="2"/>
      <c r="G90" s="27"/>
      <c r="H90" s="29"/>
      <c r="I90" s="2"/>
      <c r="J90" s="329"/>
      <c r="K90" s="329"/>
      <c r="L90" s="30"/>
      <c r="M90" s="25"/>
    </row>
    <row r="91" spans="3:13" s="26" customFormat="1" ht="15" customHeight="1" x14ac:dyDescent="0.25">
      <c r="C91" s="31"/>
      <c r="D91" s="32"/>
      <c r="E91" s="2"/>
      <c r="F91" s="2"/>
      <c r="G91" s="31"/>
      <c r="H91" s="33"/>
      <c r="I91" s="2"/>
      <c r="J91" s="330"/>
      <c r="K91" s="330"/>
      <c r="L91" s="30"/>
      <c r="M91" s="25"/>
    </row>
  </sheetData>
  <mergeCells count="8">
    <mergeCell ref="J89:K89"/>
    <mergeCell ref="J90:K90"/>
    <mergeCell ref="J91:K91"/>
    <mergeCell ref="C2:I2"/>
    <mergeCell ref="C3:I3"/>
    <mergeCell ref="C4:I4"/>
    <mergeCell ref="C5:I5"/>
    <mergeCell ref="C83:I83"/>
  </mergeCells>
  <pageMargins left="0.23622047244094491" right="0.23622047244094491" top="0.74803149606299213" bottom="0.74803149606299213" header="0.31496062992125984" footer="0.31496062992125984"/>
  <pageSetup scale="77" fitToHeight="0" orientation="landscape" r:id="rId1"/>
  <colBreaks count="1" manualBreakCount="1">
    <brk id="2" max="1048575" man="1"/>
  </colBreaks>
  <ignoredErrors>
    <ignoredError sqref="H64 D12 H13 D14:D15 D23:D25 D27:D28 D30 H15 H19:H37 H42 H44:H49 H53:H55 D17:D18 H51" unlockedFormula="1"/>
    <ignoredError sqref="E31" formulaRange="1"/>
    <ignoredError sqref="D31" formulaRange="1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K68"/>
  <sheetViews>
    <sheetView showGridLines="0" workbookViewId="0">
      <pane ySplit="3" topLeftCell="A4" activePane="bottomLeft" state="frozen"/>
      <selection activeCell="B32" sqref="B32:L32"/>
      <selection pane="bottomLeft" activeCell="B32" sqref="B32:L32"/>
    </sheetView>
  </sheetViews>
  <sheetFormatPr baseColWidth="10" defaultColWidth="11" defaultRowHeight="12.75" x14ac:dyDescent="0.2"/>
  <cols>
    <col min="1" max="1" width="11" style="101"/>
    <col min="2" max="2" width="2.28515625" style="101" customWidth="1"/>
    <col min="3" max="3" width="46.140625" style="101" customWidth="1"/>
    <col min="4" max="4" width="16.7109375" style="101" customWidth="1"/>
    <col min="5" max="5" width="12.85546875" style="101" customWidth="1"/>
    <col min="6" max="6" width="13.28515625" style="101" customWidth="1"/>
    <col min="7" max="7" width="9.5703125" style="101" customWidth="1"/>
    <col min="8" max="8" width="14.5703125" style="101" customWidth="1"/>
    <col min="9" max="257" width="11" style="101"/>
    <col min="258" max="258" width="2.28515625" style="101" customWidth="1"/>
    <col min="259" max="259" width="46.140625" style="101" customWidth="1"/>
    <col min="260" max="260" width="16.7109375" style="101" customWidth="1"/>
    <col min="261" max="261" width="12.85546875" style="101" customWidth="1"/>
    <col min="262" max="262" width="13.28515625" style="101" customWidth="1"/>
    <col min="263" max="263" width="9.5703125" style="101" customWidth="1"/>
    <col min="264" max="264" width="14.5703125" style="101" customWidth="1"/>
    <col min="265" max="513" width="11" style="101"/>
    <col min="514" max="514" width="2.28515625" style="101" customWidth="1"/>
    <col min="515" max="515" width="46.140625" style="101" customWidth="1"/>
    <col min="516" max="516" width="16.7109375" style="101" customWidth="1"/>
    <col min="517" max="517" width="12.85546875" style="101" customWidth="1"/>
    <col min="518" max="518" width="13.28515625" style="101" customWidth="1"/>
    <col min="519" max="519" width="9.5703125" style="101" customWidth="1"/>
    <col min="520" max="520" width="14.5703125" style="101" customWidth="1"/>
    <col min="521" max="769" width="11" style="101"/>
    <col min="770" max="770" width="2.28515625" style="101" customWidth="1"/>
    <col min="771" max="771" width="46.140625" style="101" customWidth="1"/>
    <col min="772" max="772" width="16.7109375" style="101" customWidth="1"/>
    <col min="773" max="773" width="12.85546875" style="101" customWidth="1"/>
    <col min="774" max="774" width="13.28515625" style="101" customWidth="1"/>
    <col min="775" max="775" width="9.5703125" style="101" customWidth="1"/>
    <col min="776" max="776" width="14.5703125" style="101" customWidth="1"/>
    <col min="777" max="1025" width="11" style="101"/>
    <col min="1026" max="1026" width="2.28515625" style="101" customWidth="1"/>
    <col min="1027" max="1027" width="46.140625" style="101" customWidth="1"/>
    <col min="1028" max="1028" width="16.7109375" style="101" customWidth="1"/>
    <col min="1029" max="1029" width="12.85546875" style="101" customWidth="1"/>
    <col min="1030" max="1030" width="13.28515625" style="101" customWidth="1"/>
    <col min="1031" max="1031" width="9.5703125" style="101" customWidth="1"/>
    <col min="1032" max="1032" width="14.5703125" style="101" customWidth="1"/>
    <col min="1033" max="1281" width="11" style="101"/>
    <col min="1282" max="1282" width="2.28515625" style="101" customWidth="1"/>
    <col min="1283" max="1283" width="46.140625" style="101" customWidth="1"/>
    <col min="1284" max="1284" width="16.7109375" style="101" customWidth="1"/>
    <col min="1285" max="1285" width="12.85546875" style="101" customWidth="1"/>
    <col min="1286" max="1286" width="13.28515625" style="101" customWidth="1"/>
    <col min="1287" max="1287" width="9.5703125" style="101" customWidth="1"/>
    <col min="1288" max="1288" width="14.5703125" style="101" customWidth="1"/>
    <col min="1289" max="1537" width="11" style="101"/>
    <col min="1538" max="1538" width="2.28515625" style="101" customWidth="1"/>
    <col min="1539" max="1539" width="46.140625" style="101" customWidth="1"/>
    <col min="1540" max="1540" width="16.7109375" style="101" customWidth="1"/>
    <col min="1541" max="1541" width="12.85546875" style="101" customWidth="1"/>
    <col min="1542" max="1542" width="13.28515625" style="101" customWidth="1"/>
    <col min="1543" max="1543" width="9.5703125" style="101" customWidth="1"/>
    <col min="1544" max="1544" width="14.5703125" style="101" customWidth="1"/>
    <col min="1545" max="1793" width="11" style="101"/>
    <col min="1794" max="1794" width="2.28515625" style="101" customWidth="1"/>
    <col min="1795" max="1795" width="46.140625" style="101" customWidth="1"/>
    <col min="1796" max="1796" width="16.7109375" style="101" customWidth="1"/>
    <col min="1797" max="1797" width="12.85546875" style="101" customWidth="1"/>
    <col min="1798" max="1798" width="13.28515625" style="101" customWidth="1"/>
    <col min="1799" max="1799" width="9.5703125" style="101" customWidth="1"/>
    <col min="1800" max="1800" width="14.5703125" style="101" customWidth="1"/>
    <col min="1801" max="2049" width="11" style="101"/>
    <col min="2050" max="2050" width="2.28515625" style="101" customWidth="1"/>
    <col min="2051" max="2051" width="46.140625" style="101" customWidth="1"/>
    <col min="2052" max="2052" width="16.7109375" style="101" customWidth="1"/>
    <col min="2053" max="2053" width="12.85546875" style="101" customWidth="1"/>
    <col min="2054" max="2054" width="13.28515625" style="101" customWidth="1"/>
    <col min="2055" max="2055" width="9.5703125" style="101" customWidth="1"/>
    <col min="2056" max="2056" width="14.5703125" style="101" customWidth="1"/>
    <col min="2057" max="2305" width="11" style="101"/>
    <col min="2306" max="2306" width="2.28515625" style="101" customWidth="1"/>
    <col min="2307" max="2307" width="46.140625" style="101" customWidth="1"/>
    <col min="2308" max="2308" width="16.7109375" style="101" customWidth="1"/>
    <col min="2309" max="2309" width="12.85546875" style="101" customWidth="1"/>
    <col min="2310" max="2310" width="13.28515625" style="101" customWidth="1"/>
    <col min="2311" max="2311" width="9.5703125" style="101" customWidth="1"/>
    <col min="2312" max="2312" width="14.5703125" style="101" customWidth="1"/>
    <col min="2313" max="2561" width="11" style="101"/>
    <col min="2562" max="2562" width="2.28515625" style="101" customWidth="1"/>
    <col min="2563" max="2563" width="46.140625" style="101" customWidth="1"/>
    <col min="2564" max="2564" width="16.7109375" style="101" customWidth="1"/>
    <col min="2565" max="2565" width="12.85546875" style="101" customWidth="1"/>
    <col min="2566" max="2566" width="13.28515625" style="101" customWidth="1"/>
    <col min="2567" max="2567" width="9.5703125" style="101" customWidth="1"/>
    <col min="2568" max="2568" width="14.5703125" style="101" customWidth="1"/>
    <col min="2569" max="2817" width="11" style="101"/>
    <col min="2818" max="2818" width="2.28515625" style="101" customWidth="1"/>
    <col min="2819" max="2819" width="46.140625" style="101" customWidth="1"/>
    <col min="2820" max="2820" width="16.7109375" style="101" customWidth="1"/>
    <col min="2821" max="2821" width="12.85546875" style="101" customWidth="1"/>
    <col min="2822" max="2822" width="13.28515625" style="101" customWidth="1"/>
    <col min="2823" max="2823" width="9.5703125" style="101" customWidth="1"/>
    <col min="2824" max="2824" width="14.5703125" style="101" customWidth="1"/>
    <col min="2825" max="3073" width="11" style="101"/>
    <col min="3074" max="3074" width="2.28515625" style="101" customWidth="1"/>
    <col min="3075" max="3075" width="46.140625" style="101" customWidth="1"/>
    <col min="3076" max="3076" width="16.7109375" style="101" customWidth="1"/>
    <col min="3077" max="3077" width="12.85546875" style="101" customWidth="1"/>
    <col min="3078" max="3078" width="13.28515625" style="101" customWidth="1"/>
    <col min="3079" max="3079" width="9.5703125" style="101" customWidth="1"/>
    <col min="3080" max="3080" width="14.5703125" style="101" customWidth="1"/>
    <col min="3081" max="3329" width="11" style="101"/>
    <col min="3330" max="3330" width="2.28515625" style="101" customWidth="1"/>
    <col min="3331" max="3331" width="46.140625" style="101" customWidth="1"/>
    <col min="3332" max="3332" width="16.7109375" style="101" customWidth="1"/>
    <col min="3333" max="3333" width="12.85546875" style="101" customWidth="1"/>
    <col min="3334" max="3334" width="13.28515625" style="101" customWidth="1"/>
    <col min="3335" max="3335" width="9.5703125" style="101" customWidth="1"/>
    <col min="3336" max="3336" width="14.5703125" style="101" customWidth="1"/>
    <col min="3337" max="3585" width="11" style="101"/>
    <col min="3586" max="3586" width="2.28515625" style="101" customWidth="1"/>
    <col min="3587" max="3587" width="46.140625" style="101" customWidth="1"/>
    <col min="3588" max="3588" width="16.7109375" style="101" customWidth="1"/>
    <col min="3589" max="3589" width="12.85546875" style="101" customWidth="1"/>
    <col min="3590" max="3590" width="13.28515625" style="101" customWidth="1"/>
    <col min="3591" max="3591" width="9.5703125" style="101" customWidth="1"/>
    <col min="3592" max="3592" width="14.5703125" style="101" customWidth="1"/>
    <col min="3593" max="3841" width="11" style="101"/>
    <col min="3842" max="3842" width="2.28515625" style="101" customWidth="1"/>
    <col min="3843" max="3843" width="46.140625" style="101" customWidth="1"/>
    <col min="3844" max="3844" width="16.7109375" style="101" customWidth="1"/>
    <col min="3845" max="3845" width="12.85546875" style="101" customWidth="1"/>
    <col min="3846" max="3846" width="13.28515625" style="101" customWidth="1"/>
    <col min="3847" max="3847" width="9.5703125" style="101" customWidth="1"/>
    <col min="3848" max="3848" width="14.5703125" style="101" customWidth="1"/>
    <col min="3849" max="4097" width="11" style="101"/>
    <col min="4098" max="4098" width="2.28515625" style="101" customWidth="1"/>
    <col min="4099" max="4099" width="46.140625" style="101" customWidth="1"/>
    <col min="4100" max="4100" width="16.7109375" style="101" customWidth="1"/>
    <col min="4101" max="4101" width="12.85546875" style="101" customWidth="1"/>
    <col min="4102" max="4102" width="13.28515625" style="101" customWidth="1"/>
    <col min="4103" max="4103" width="9.5703125" style="101" customWidth="1"/>
    <col min="4104" max="4104" width="14.5703125" style="101" customWidth="1"/>
    <col min="4105" max="4353" width="11" style="101"/>
    <col min="4354" max="4354" width="2.28515625" style="101" customWidth="1"/>
    <col min="4355" max="4355" width="46.140625" style="101" customWidth="1"/>
    <col min="4356" max="4356" width="16.7109375" style="101" customWidth="1"/>
    <col min="4357" max="4357" width="12.85546875" style="101" customWidth="1"/>
    <col min="4358" max="4358" width="13.28515625" style="101" customWidth="1"/>
    <col min="4359" max="4359" width="9.5703125" style="101" customWidth="1"/>
    <col min="4360" max="4360" width="14.5703125" style="101" customWidth="1"/>
    <col min="4361" max="4609" width="11" style="101"/>
    <col min="4610" max="4610" width="2.28515625" style="101" customWidth="1"/>
    <col min="4611" max="4611" width="46.140625" style="101" customWidth="1"/>
    <col min="4612" max="4612" width="16.7109375" style="101" customWidth="1"/>
    <col min="4613" max="4613" width="12.85546875" style="101" customWidth="1"/>
    <col min="4614" max="4614" width="13.28515625" style="101" customWidth="1"/>
    <col min="4615" max="4615" width="9.5703125" style="101" customWidth="1"/>
    <col min="4616" max="4616" width="14.5703125" style="101" customWidth="1"/>
    <col min="4617" max="4865" width="11" style="101"/>
    <col min="4866" max="4866" width="2.28515625" style="101" customWidth="1"/>
    <col min="4867" max="4867" width="46.140625" style="101" customWidth="1"/>
    <col min="4868" max="4868" width="16.7109375" style="101" customWidth="1"/>
    <col min="4869" max="4869" width="12.85546875" style="101" customWidth="1"/>
    <col min="4870" max="4870" width="13.28515625" style="101" customWidth="1"/>
    <col min="4871" max="4871" width="9.5703125" style="101" customWidth="1"/>
    <col min="4872" max="4872" width="14.5703125" style="101" customWidth="1"/>
    <col min="4873" max="5121" width="11" style="101"/>
    <col min="5122" max="5122" width="2.28515625" style="101" customWidth="1"/>
    <col min="5123" max="5123" width="46.140625" style="101" customWidth="1"/>
    <col min="5124" max="5124" width="16.7109375" style="101" customWidth="1"/>
    <col min="5125" max="5125" width="12.85546875" style="101" customWidth="1"/>
    <col min="5126" max="5126" width="13.28515625" style="101" customWidth="1"/>
    <col min="5127" max="5127" width="9.5703125" style="101" customWidth="1"/>
    <col min="5128" max="5128" width="14.5703125" style="101" customWidth="1"/>
    <col min="5129" max="5377" width="11" style="101"/>
    <col min="5378" max="5378" width="2.28515625" style="101" customWidth="1"/>
    <col min="5379" max="5379" width="46.140625" style="101" customWidth="1"/>
    <col min="5380" max="5380" width="16.7109375" style="101" customWidth="1"/>
    <col min="5381" max="5381" width="12.85546875" style="101" customWidth="1"/>
    <col min="5382" max="5382" width="13.28515625" style="101" customWidth="1"/>
    <col min="5383" max="5383" width="9.5703125" style="101" customWidth="1"/>
    <col min="5384" max="5384" width="14.5703125" style="101" customWidth="1"/>
    <col min="5385" max="5633" width="11" style="101"/>
    <col min="5634" max="5634" width="2.28515625" style="101" customWidth="1"/>
    <col min="5635" max="5635" width="46.140625" style="101" customWidth="1"/>
    <col min="5636" max="5636" width="16.7109375" style="101" customWidth="1"/>
    <col min="5637" max="5637" width="12.85546875" style="101" customWidth="1"/>
    <col min="5638" max="5638" width="13.28515625" style="101" customWidth="1"/>
    <col min="5639" max="5639" width="9.5703125" style="101" customWidth="1"/>
    <col min="5640" max="5640" width="14.5703125" style="101" customWidth="1"/>
    <col min="5641" max="5889" width="11" style="101"/>
    <col min="5890" max="5890" width="2.28515625" style="101" customWidth="1"/>
    <col min="5891" max="5891" width="46.140625" style="101" customWidth="1"/>
    <col min="5892" max="5892" width="16.7109375" style="101" customWidth="1"/>
    <col min="5893" max="5893" width="12.85546875" style="101" customWidth="1"/>
    <col min="5894" max="5894" width="13.28515625" style="101" customWidth="1"/>
    <col min="5895" max="5895" width="9.5703125" style="101" customWidth="1"/>
    <col min="5896" max="5896" width="14.5703125" style="101" customWidth="1"/>
    <col min="5897" max="6145" width="11" style="101"/>
    <col min="6146" max="6146" width="2.28515625" style="101" customWidth="1"/>
    <col min="6147" max="6147" width="46.140625" style="101" customWidth="1"/>
    <col min="6148" max="6148" width="16.7109375" style="101" customWidth="1"/>
    <col min="6149" max="6149" width="12.85546875" style="101" customWidth="1"/>
    <col min="6150" max="6150" width="13.28515625" style="101" customWidth="1"/>
    <col min="6151" max="6151" width="9.5703125" style="101" customWidth="1"/>
    <col min="6152" max="6152" width="14.5703125" style="101" customWidth="1"/>
    <col min="6153" max="6401" width="11" style="101"/>
    <col min="6402" max="6402" width="2.28515625" style="101" customWidth="1"/>
    <col min="6403" max="6403" width="46.140625" style="101" customWidth="1"/>
    <col min="6404" max="6404" width="16.7109375" style="101" customWidth="1"/>
    <col min="6405" max="6405" width="12.85546875" style="101" customWidth="1"/>
    <col min="6406" max="6406" width="13.28515625" style="101" customWidth="1"/>
    <col min="6407" max="6407" width="9.5703125" style="101" customWidth="1"/>
    <col min="6408" max="6408" width="14.5703125" style="101" customWidth="1"/>
    <col min="6409" max="6657" width="11" style="101"/>
    <col min="6658" max="6658" width="2.28515625" style="101" customWidth="1"/>
    <col min="6659" max="6659" width="46.140625" style="101" customWidth="1"/>
    <col min="6660" max="6660" width="16.7109375" style="101" customWidth="1"/>
    <col min="6661" max="6661" width="12.85546875" style="101" customWidth="1"/>
    <col min="6662" max="6662" width="13.28515625" style="101" customWidth="1"/>
    <col min="6663" max="6663" width="9.5703125" style="101" customWidth="1"/>
    <col min="6664" max="6664" width="14.5703125" style="101" customWidth="1"/>
    <col min="6665" max="6913" width="11" style="101"/>
    <col min="6914" max="6914" width="2.28515625" style="101" customWidth="1"/>
    <col min="6915" max="6915" width="46.140625" style="101" customWidth="1"/>
    <col min="6916" max="6916" width="16.7109375" style="101" customWidth="1"/>
    <col min="6917" max="6917" width="12.85546875" style="101" customWidth="1"/>
    <col min="6918" max="6918" width="13.28515625" style="101" customWidth="1"/>
    <col min="6919" max="6919" width="9.5703125" style="101" customWidth="1"/>
    <col min="6920" max="6920" width="14.5703125" style="101" customWidth="1"/>
    <col min="6921" max="7169" width="11" style="101"/>
    <col min="7170" max="7170" width="2.28515625" style="101" customWidth="1"/>
    <col min="7171" max="7171" width="46.140625" style="101" customWidth="1"/>
    <col min="7172" max="7172" width="16.7109375" style="101" customWidth="1"/>
    <col min="7173" max="7173" width="12.85546875" style="101" customWidth="1"/>
    <col min="7174" max="7174" width="13.28515625" style="101" customWidth="1"/>
    <col min="7175" max="7175" width="9.5703125" style="101" customWidth="1"/>
    <col min="7176" max="7176" width="14.5703125" style="101" customWidth="1"/>
    <col min="7177" max="7425" width="11" style="101"/>
    <col min="7426" max="7426" width="2.28515625" style="101" customWidth="1"/>
    <col min="7427" max="7427" width="46.140625" style="101" customWidth="1"/>
    <col min="7428" max="7428" width="16.7109375" style="101" customWidth="1"/>
    <col min="7429" max="7429" width="12.85546875" style="101" customWidth="1"/>
    <col min="7430" max="7430" width="13.28515625" style="101" customWidth="1"/>
    <col min="7431" max="7431" width="9.5703125" style="101" customWidth="1"/>
    <col min="7432" max="7432" width="14.5703125" style="101" customWidth="1"/>
    <col min="7433" max="7681" width="11" style="101"/>
    <col min="7682" max="7682" width="2.28515625" style="101" customWidth="1"/>
    <col min="7683" max="7683" width="46.140625" style="101" customWidth="1"/>
    <col min="7684" max="7684" width="16.7109375" style="101" customWidth="1"/>
    <col min="7685" max="7685" width="12.85546875" style="101" customWidth="1"/>
    <col min="7686" max="7686" width="13.28515625" style="101" customWidth="1"/>
    <col min="7687" max="7687" width="9.5703125" style="101" customWidth="1"/>
    <col min="7688" max="7688" width="14.5703125" style="101" customWidth="1"/>
    <col min="7689" max="7937" width="11" style="101"/>
    <col min="7938" max="7938" width="2.28515625" style="101" customWidth="1"/>
    <col min="7939" max="7939" width="46.140625" style="101" customWidth="1"/>
    <col min="7940" max="7940" width="16.7109375" style="101" customWidth="1"/>
    <col min="7941" max="7941" width="12.85546875" style="101" customWidth="1"/>
    <col min="7942" max="7942" width="13.28515625" style="101" customWidth="1"/>
    <col min="7943" max="7943" width="9.5703125" style="101" customWidth="1"/>
    <col min="7944" max="7944" width="14.5703125" style="101" customWidth="1"/>
    <col min="7945" max="8193" width="11" style="101"/>
    <col min="8194" max="8194" width="2.28515625" style="101" customWidth="1"/>
    <col min="8195" max="8195" width="46.140625" style="101" customWidth="1"/>
    <col min="8196" max="8196" width="16.7109375" style="101" customWidth="1"/>
    <col min="8197" max="8197" width="12.85546875" style="101" customWidth="1"/>
    <col min="8198" max="8198" width="13.28515625" style="101" customWidth="1"/>
    <col min="8199" max="8199" width="9.5703125" style="101" customWidth="1"/>
    <col min="8200" max="8200" width="14.5703125" style="101" customWidth="1"/>
    <col min="8201" max="8449" width="11" style="101"/>
    <col min="8450" max="8450" width="2.28515625" style="101" customWidth="1"/>
    <col min="8451" max="8451" width="46.140625" style="101" customWidth="1"/>
    <col min="8452" max="8452" width="16.7109375" style="101" customWidth="1"/>
    <col min="8453" max="8453" width="12.85546875" style="101" customWidth="1"/>
    <col min="8454" max="8454" width="13.28515625" style="101" customWidth="1"/>
    <col min="8455" max="8455" width="9.5703125" style="101" customWidth="1"/>
    <col min="8456" max="8456" width="14.5703125" style="101" customWidth="1"/>
    <col min="8457" max="8705" width="11" style="101"/>
    <col min="8706" max="8706" width="2.28515625" style="101" customWidth="1"/>
    <col min="8707" max="8707" width="46.140625" style="101" customWidth="1"/>
    <col min="8708" max="8708" width="16.7109375" style="101" customWidth="1"/>
    <col min="8709" max="8709" width="12.85546875" style="101" customWidth="1"/>
    <col min="8710" max="8710" width="13.28515625" style="101" customWidth="1"/>
    <col min="8711" max="8711" width="9.5703125" style="101" customWidth="1"/>
    <col min="8712" max="8712" width="14.5703125" style="101" customWidth="1"/>
    <col min="8713" max="8961" width="11" style="101"/>
    <col min="8962" max="8962" width="2.28515625" style="101" customWidth="1"/>
    <col min="8963" max="8963" width="46.140625" style="101" customWidth="1"/>
    <col min="8964" max="8964" width="16.7109375" style="101" customWidth="1"/>
    <col min="8965" max="8965" width="12.85546875" style="101" customWidth="1"/>
    <col min="8966" max="8966" width="13.28515625" style="101" customWidth="1"/>
    <col min="8967" max="8967" width="9.5703125" style="101" customWidth="1"/>
    <col min="8968" max="8968" width="14.5703125" style="101" customWidth="1"/>
    <col min="8969" max="9217" width="11" style="101"/>
    <col min="9218" max="9218" width="2.28515625" style="101" customWidth="1"/>
    <col min="9219" max="9219" width="46.140625" style="101" customWidth="1"/>
    <col min="9220" max="9220" width="16.7109375" style="101" customWidth="1"/>
    <col min="9221" max="9221" width="12.85546875" style="101" customWidth="1"/>
    <col min="9222" max="9222" width="13.28515625" style="101" customWidth="1"/>
    <col min="9223" max="9223" width="9.5703125" style="101" customWidth="1"/>
    <col min="9224" max="9224" width="14.5703125" style="101" customWidth="1"/>
    <col min="9225" max="9473" width="11" style="101"/>
    <col min="9474" max="9474" width="2.28515625" style="101" customWidth="1"/>
    <col min="9475" max="9475" width="46.140625" style="101" customWidth="1"/>
    <col min="9476" max="9476" width="16.7109375" style="101" customWidth="1"/>
    <col min="9477" max="9477" width="12.85546875" style="101" customWidth="1"/>
    <col min="9478" max="9478" width="13.28515625" style="101" customWidth="1"/>
    <col min="9479" max="9479" width="9.5703125" style="101" customWidth="1"/>
    <col min="9480" max="9480" width="14.5703125" style="101" customWidth="1"/>
    <col min="9481" max="9729" width="11" style="101"/>
    <col min="9730" max="9730" width="2.28515625" style="101" customWidth="1"/>
    <col min="9731" max="9731" width="46.140625" style="101" customWidth="1"/>
    <col min="9732" max="9732" width="16.7109375" style="101" customWidth="1"/>
    <col min="9733" max="9733" width="12.85546875" style="101" customWidth="1"/>
    <col min="9734" max="9734" width="13.28515625" style="101" customWidth="1"/>
    <col min="9735" max="9735" width="9.5703125" style="101" customWidth="1"/>
    <col min="9736" max="9736" width="14.5703125" style="101" customWidth="1"/>
    <col min="9737" max="9985" width="11" style="101"/>
    <col min="9986" max="9986" width="2.28515625" style="101" customWidth="1"/>
    <col min="9987" max="9987" width="46.140625" style="101" customWidth="1"/>
    <col min="9988" max="9988" width="16.7109375" style="101" customWidth="1"/>
    <col min="9989" max="9989" width="12.85546875" style="101" customWidth="1"/>
    <col min="9990" max="9990" width="13.28515625" style="101" customWidth="1"/>
    <col min="9991" max="9991" width="9.5703125" style="101" customWidth="1"/>
    <col min="9992" max="9992" width="14.5703125" style="101" customWidth="1"/>
    <col min="9993" max="10241" width="11" style="101"/>
    <col min="10242" max="10242" width="2.28515625" style="101" customWidth="1"/>
    <col min="10243" max="10243" width="46.140625" style="101" customWidth="1"/>
    <col min="10244" max="10244" width="16.7109375" style="101" customWidth="1"/>
    <col min="10245" max="10245" width="12.85546875" style="101" customWidth="1"/>
    <col min="10246" max="10246" width="13.28515625" style="101" customWidth="1"/>
    <col min="10247" max="10247" width="9.5703125" style="101" customWidth="1"/>
    <col min="10248" max="10248" width="14.5703125" style="101" customWidth="1"/>
    <col min="10249" max="10497" width="11" style="101"/>
    <col min="10498" max="10498" width="2.28515625" style="101" customWidth="1"/>
    <col min="10499" max="10499" width="46.140625" style="101" customWidth="1"/>
    <col min="10500" max="10500" width="16.7109375" style="101" customWidth="1"/>
    <col min="10501" max="10501" width="12.85546875" style="101" customWidth="1"/>
    <col min="10502" max="10502" width="13.28515625" style="101" customWidth="1"/>
    <col min="10503" max="10503" width="9.5703125" style="101" customWidth="1"/>
    <col min="10504" max="10504" width="14.5703125" style="101" customWidth="1"/>
    <col min="10505" max="10753" width="11" style="101"/>
    <col min="10754" max="10754" width="2.28515625" style="101" customWidth="1"/>
    <col min="10755" max="10755" width="46.140625" style="101" customWidth="1"/>
    <col min="10756" max="10756" width="16.7109375" style="101" customWidth="1"/>
    <col min="10757" max="10757" width="12.85546875" style="101" customWidth="1"/>
    <col min="10758" max="10758" width="13.28515625" style="101" customWidth="1"/>
    <col min="10759" max="10759" width="9.5703125" style="101" customWidth="1"/>
    <col min="10760" max="10760" width="14.5703125" style="101" customWidth="1"/>
    <col min="10761" max="11009" width="11" style="101"/>
    <col min="11010" max="11010" width="2.28515625" style="101" customWidth="1"/>
    <col min="11011" max="11011" width="46.140625" style="101" customWidth="1"/>
    <col min="11012" max="11012" width="16.7109375" style="101" customWidth="1"/>
    <col min="11013" max="11013" width="12.85546875" style="101" customWidth="1"/>
    <col min="11014" max="11014" width="13.28515625" style="101" customWidth="1"/>
    <col min="11015" max="11015" width="9.5703125" style="101" customWidth="1"/>
    <col min="11016" max="11016" width="14.5703125" style="101" customWidth="1"/>
    <col min="11017" max="11265" width="11" style="101"/>
    <col min="11266" max="11266" width="2.28515625" style="101" customWidth="1"/>
    <col min="11267" max="11267" width="46.140625" style="101" customWidth="1"/>
    <col min="11268" max="11268" width="16.7109375" style="101" customWidth="1"/>
    <col min="11269" max="11269" width="12.85546875" style="101" customWidth="1"/>
    <col min="11270" max="11270" width="13.28515625" style="101" customWidth="1"/>
    <col min="11271" max="11271" width="9.5703125" style="101" customWidth="1"/>
    <col min="11272" max="11272" width="14.5703125" style="101" customWidth="1"/>
    <col min="11273" max="11521" width="11" style="101"/>
    <col min="11522" max="11522" width="2.28515625" style="101" customWidth="1"/>
    <col min="11523" max="11523" width="46.140625" style="101" customWidth="1"/>
    <col min="11524" max="11524" width="16.7109375" style="101" customWidth="1"/>
    <col min="11525" max="11525" width="12.85546875" style="101" customWidth="1"/>
    <col min="11526" max="11526" width="13.28515625" style="101" customWidth="1"/>
    <col min="11527" max="11527" width="9.5703125" style="101" customWidth="1"/>
    <col min="11528" max="11528" width="14.5703125" style="101" customWidth="1"/>
    <col min="11529" max="11777" width="11" style="101"/>
    <col min="11778" max="11778" width="2.28515625" style="101" customWidth="1"/>
    <col min="11779" max="11779" width="46.140625" style="101" customWidth="1"/>
    <col min="11780" max="11780" width="16.7109375" style="101" customWidth="1"/>
    <col min="11781" max="11781" width="12.85546875" style="101" customWidth="1"/>
    <col min="11782" max="11782" width="13.28515625" style="101" customWidth="1"/>
    <col min="11783" max="11783" width="9.5703125" style="101" customWidth="1"/>
    <col min="11784" max="11784" width="14.5703125" style="101" customWidth="1"/>
    <col min="11785" max="12033" width="11" style="101"/>
    <col min="12034" max="12034" width="2.28515625" style="101" customWidth="1"/>
    <col min="12035" max="12035" width="46.140625" style="101" customWidth="1"/>
    <col min="12036" max="12036" width="16.7109375" style="101" customWidth="1"/>
    <col min="12037" max="12037" width="12.85546875" style="101" customWidth="1"/>
    <col min="12038" max="12038" width="13.28515625" style="101" customWidth="1"/>
    <col min="12039" max="12039" width="9.5703125" style="101" customWidth="1"/>
    <col min="12040" max="12040" width="14.5703125" style="101" customWidth="1"/>
    <col min="12041" max="12289" width="11" style="101"/>
    <col min="12290" max="12290" width="2.28515625" style="101" customWidth="1"/>
    <col min="12291" max="12291" width="46.140625" style="101" customWidth="1"/>
    <col min="12292" max="12292" width="16.7109375" style="101" customWidth="1"/>
    <col min="12293" max="12293" width="12.85546875" style="101" customWidth="1"/>
    <col min="12294" max="12294" width="13.28515625" style="101" customWidth="1"/>
    <col min="12295" max="12295" width="9.5703125" style="101" customWidth="1"/>
    <col min="12296" max="12296" width="14.5703125" style="101" customWidth="1"/>
    <col min="12297" max="12545" width="11" style="101"/>
    <col min="12546" max="12546" width="2.28515625" style="101" customWidth="1"/>
    <col min="12547" max="12547" width="46.140625" style="101" customWidth="1"/>
    <col min="12548" max="12548" width="16.7109375" style="101" customWidth="1"/>
    <col min="12549" max="12549" width="12.85546875" style="101" customWidth="1"/>
    <col min="12550" max="12550" width="13.28515625" style="101" customWidth="1"/>
    <col min="12551" max="12551" width="9.5703125" style="101" customWidth="1"/>
    <col min="12552" max="12552" width="14.5703125" style="101" customWidth="1"/>
    <col min="12553" max="12801" width="11" style="101"/>
    <col min="12802" max="12802" width="2.28515625" style="101" customWidth="1"/>
    <col min="12803" max="12803" width="46.140625" style="101" customWidth="1"/>
    <col min="12804" max="12804" width="16.7109375" style="101" customWidth="1"/>
    <col min="12805" max="12805" width="12.85546875" style="101" customWidth="1"/>
    <col min="12806" max="12806" width="13.28515625" style="101" customWidth="1"/>
    <col min="12807" max="12807" width="9.5703125" style="101" customWidth="1"/>
    <col min="12808" max="12808" width="14.5703125" style="101" customWidth="1"/>
    <col min="12809" max="13057" width="11" style="101"/>
    <col min="13058" max="13058" width="2.28515625" style="101" customWidth="1"/>
    <col min="13059" max="13059" width="46.140625" style="101" customWidth="1"/>
    <col min="13060" max="13060" width="16.7109375" style="101" customWidth="1"/>
    <col min="13061" max="13061" width="12.85546875" style="101" customWidth="1"/>
    <col min="13062" max="13062" width="13.28515625" style="101" customWidth="1"/>
    <col min="13063" max="13063" width="9.5703125" style="101" customWidth="1"/>
    <col min="13064" max="13064" width="14.5703125" style="101" customWidth="1"/>
    <col min="13065" max="13313" width="11" style="101"/>
    <col min="13314" max="13314" width="2.28515625" style="101" customWidth="1"/>
    <col min="13315" max="13315" width="46.140625" style="101" customWidth="1"/>
    <col min="13316" max="13316" width="16.7109375" style="101" customWidth="1"/>
    <col min="13317" max="13317" width="12.85546875" style="101" customWidth="1"/>
    <col min="13318" max="13318" width="13.28515625" style="101" customWidth="1"/>
    <col min="13319" max="13319" width="9.5703125" style="101" customWidth="1"/>
    <col min="13320" max="13320" width="14.5703125" style="101" customWidth="1"/>
    <col min="13321" max="13569" width="11" style="101"/>
    <col min="13570" max="13570" width="2.28515625" style="101" customWidth="1"/>
    <col min="13571" max="13571" width="46.140625" style="101" customWidth="1"/>
    <col min="13572" max="13572" width="16.7109375" style="101" customWidth="1"/>
    <col min="13573" max="13573" width="12.85546875" style="101" customWidth="1"/>
    <col min="13574" max="13574" width="13.28515625" style="101" customWidth="1"/>
    <col min="13575" max="13575" width="9.5703125" style="101" customWidth="1"/>
    <col min="13576" max="13576" width="14.5703125" style="101" customWidth="1"/>
    <col min="13577" max="13825" width="11" style="101"/>
    <col min="13826" max="13826" width="2.28515625" style="101" customWidth="1"/>
    <col min="13827" max="13827" width="46.140625" style="101" customWidth="1"/>
    <col min="13828" max="13828" width="16.7109375" style="101" customWidth="1"/>
    <col min="13829" max="13829" width="12.85546875" style="101" customWidth="1"/>
    <col min="13830" max="13830" width="13.28515625" style="101" customWidth="1"/>
    <col min="13831" max="13831" width="9.5703125" style="101" customWidth="1"/>
    <col min="13832" max="13832" width="14.5703125" style="101" customWidth="1"/>
    <col min="13833" max="14081" width="11" style="101"/>
    <col min="14082" max="14082" width="2.28515625" style="101" customWidth="1"/>
    <col min="14083" max="14083" width="46.140625" style="101" customWidth="1"/>
    <col min="14084" max="14084" width="16.7109375" style="101" customWidth="1"/>
    <col min="14085" max="14085" width="12.85546875" style="101" customWidth="1"/>
    <col min="14086" max="14086" width="13.28515625" style="101" customWidth="1"/>
    <col min="14087" max="14087" width="9.5703125" style="101" customWidth="1"/>
    <col min="14088" max="14088" width="14.5703125" style="101" customWidth="1"/>
    <col min="14089" max="14337" width="11" style="101"/>
    <col min="14338" max="14338" width="2.28515625" style="101" customWidth="1"/>
    <col min="14339" max="14339" width="46.140625" style="101" customWidth="1"/>
    <col min="14340" max="14340" width="16.7109375" style="101" customWidth="1"/>
    <col min="14341" max="14341" width="12.85546875" style="101" customWidth="1"/>
    <col min="14342" max="14342" width="13.28515625" style="101" customWidth="1"/>
    <col min="14343" max="14343" width="9.5703125" style="101" customWidth="1"/>
    <col min="14344" max="14344" width="14.5703125" style="101" customWidth="1"/>
    <col min="14345" max="14593" width="11" style="101"/>
    <col min="14594" max="14594" width="2.28515625" style="101" customWidth="1"/>
    <col min="14595" max="14595" width="46.140625" style="101" customWidth="1"/>
    <col min="14596" max="14596" width="16.7109375" style="101" customWidth="1"/>
    <col min="14597" max="14597" width="12.85546875" style="101" customWidth="1"/>
    <col min="14598" max="14598" width="13.28515625" style="101" customWidth="1"/>
    <col min="14599" max="14599" width="9.5703125" style="101" customWidth="1"/>
    <col min="14600" max="14600" width="14.5703125" style="101" customWidth="1"/>
    <col min="14601" max="14849" width="11" style="101"/>
    <col min="14850" max="14850" width="2.28515625" style="101" customWidth="1"/>
    <col min="14851" max="14851" width="46.140625" style="101" customWidth="1"/>
    <col min="14852" max="14852" width="16.7109375" style="101" customWidth="1"/>
    <col min="14853" max="14853" width="12.85546875" style="101" customWidth="1"/>
    <col min="14854" max="14854" width="13.28515625" style="101" customWidth="1"/>
    <col min="14855" max="14855" width="9.5703125" style="101" customWidth="1"/>
    <col min="14856" max="14856" width="14.5703125" style="101" customWidth="1"/>
    <col min="14857" max="15105" width="11" style="101"/>
    <col min="15106" max="15106" width="2.28515625" style="101" customWidth="1"/>
    <col min="15107" max="15107" width="46.140625" style="101" customWidth="1"/>
    <col min="15108" max="15108" width="16.7109375" style="101" customWidth="1"/>
    <col min="15109" max="15109" width="12.85546875" style="101" customWidth="1"/>
    <col min="15110" max="15110" width="13.28515625" style="101" customWidth="1"/>
    <col min="15111" max="15111" width="9.5703125" style="101" customWidth="1"/>
    <col min="15112" max="15112" width="14.5703125" style="101" customWidth="1"/>
    <col min="15113" max="15361" width="11" style="101"/>
    <col min="15362" max="15362" width="2.28515625" style="101" customWidth="1"/>
    <col min="15363" max="15363" width="46.140625" style="101" customWidth="1"/>
    <col min="15364" max="15364" width="16.7109375" style="101" customWidth="1"/>
    <col min="15365" max="15365" width="12.85546875" style="101" customWidth="1"/>
    <col min="15366" max="15366" width="13.28515625" style="101" customWidth="1"/>
    <col min="15367" max="15367" width="9.5703125" style="101" customWidth="1"/>
    <col min="15368" max="15368" width="14.5703125" style="101" customWidth="1"/>
    <col min="15369" max="15617" width="11" style="101"/>
    <col min="15618" max="15618" width="2.28515625" style="101" customWidth="1"/>
    <col min="15619" max="15619" width="46.140625" style="101" customWidth="1"/>
    <col min="15620" max="15620" width="16.7109375" style="101" customWidth="1"/>
    <col min="15621" max="15621" width="12.85546875" style="101" customWidth="1"/>
    <col min="15622" max="15622" width="13.28515625" style="101" customWidth="1"/>
    <col min="15623" max="15623" width="9.5703125" style="101" customWidth="1"/>
    <col min="15624" max="15624" width="14.5703125" style="101" customWidth="1"/>
    <col min="15625" max="15873" width="11" style="101"/>
    <col min="15874" max="15874" width="2.28515625" style="101" customWidth="1"/>
    <col min="15875" max="15875" width="46.140625" style="101" customWidth="1"/>
    <col min="15876" max="15876" width="16.7109375" style="101" customWidth="1"/>
    <col min="15877" max="15877" width="12.85546875" style="101" customWidth="1"/>
    <col min="15878" max="15878" width="13.28515625" style="101" customWidth="1"/>
    <col min="15879" max="15879" width="9.5703125" style="101" customWidth="1"/>
    <col min="15880" max="15880" width="14.5703125" style="101" customWidth="1"/>
    <col min="15881" max="16129" width="11" style="101"/>
    <col min="16130" max="16130" width="2.28515625" style="101" customWidth="1"/>
    <col min="16131" max="16131" width="46.140625" style="101" customWidth="1"/>
    <col min="16132" max="16132" width="16.7109375" style="101" customWidth="1"/>
    <col min="16133" max="16133" width="12.85546875" style="101" customWidth="1"/>
    <col min="16134" max="16134" width="13.28515625" style="101" customWidth="1"/>
    <col min="16135" max="16135" width="9.5703125" style="101" customWidth="1"/>
    <col min="16136" max="16136" width="14.5703125" style="101" customWidth="1"/>
    <col min="16137" max="16384" width="11" style="101"/>
  </cols>
  <sheetData>
    <row r="1" spans="3:11" x14ac:dyDescent="0.2">
      <c r="C1" s="446" t="s">
        <v>0</v>
      </c>
      <c r="D1" s="447"/>
      <c r="E1" s="447"/>
      <c r="F1" s="447"/>
      <c r="G1" s="447"/>
      <c r="H1" s="448"/>
    </row>
    <row r="2" spans="3:11" ht="13.5" thickBot="1" x14ac:dyDescent="0.25">
      <c r="C2" s="449" t="s">
        <v>193</v>
      </c>
      <c r="D2" s="450"/>
      <c r="E2" s="450"/>
      <c r="F2" s="450"/>
      <c r="G2" s="450"/>
      <c r="H2" s="451"/>
    </row>
    <row r="3" spans="3:11" ht="39" thickBot="1" x14ac:dyDescent="0.25">
      <c r="C3" s="102"/>
      <c r="D3" s="103" t="s">
        <v>194</v>
      </c>
      <c r="E3" s="104" t="s">
        <v>195</v>
      </c>
      <c r="F3" s="103" t="s">
        <v>196</v>
      </c>
      <c r="G3" s="103" t="s">
        <v>197</v>
      </c>
      <c r="H3" s="103" t="s">
        <v>198</v>
      </c>
    </row>
    <row r="4" spans="3:11" x14ac:dyDescent="0.2">
      <c r="C4" s="105" t="s">
        <v>199</v>
      </c>
      <c r="D4" s="106"/>
      <c r="E4" s="107"/>
      <c r="F4" s="107"/>
      <c r="G4" s="107"/>
      <c r="H4" s="107"/>
    </row>
    <row r="5" spans="3:11" ht="25.5" x14ac:dyDescent="0.2">
      <c r="C5" s="108" t="s">
        <v>200</v>
      </c>
      <c r="D5" s="109" t="s">
        <v>201</v>
      </c>
      <c r="E5" s="110" t="s">
        <v>202</v>
      </c>
      <c r="F5" s="110" t="s">
        <v>202</v>
      </c>
      <c r="G5" s="110" t="s">
        <v>202</v>
      </c>
      <c r="H5" s="110" t="s">
        <v>202</v>
      </c>
    </row>
    <row r="6" spans="3:11" x14ac:dyDescent="0.2">
      <c r="C6" s="111" t="s">
        <v>203</v>
      </c>
      <c r="D6" s="109" t="s">
        <v>204</v>
      </c>
      <c r="E6" s="110" t="s">
        <v>202</v>
      </c>
      <c r="F6" s="110" t="s">
        <v>202</v>
      </c>
      <c r="G6" s="110" t="s">
        <v>202</v>
      </c>
      <c r="H6" s="110" t="s">
        <v>202</v>
      </c>
    </row>
    <row r="7" spans="3:11" x14ac:dyDescent="0.2">
      <c r="C7" s="105"/>
      <c r="D7" s="112"/>
      <c r="E7" s="113"/>
      <c r="F7" s="113"/>
      <c r="G7" s="113"/>
      <c r="H7" s="113"/>
      <c r="K7" s="101" t="s">
        <v>205</v>
      </c>
    </row>
    <row r="8" spans="3:11" x14ac:dyDescent="0.2">
      <c r="C8" s="105" t="s">
        <v>206</v>
      </c>
      <c r="D8" s="112"/>
      <c r="E8" s="113"/>
      <c r="F8" s="113"/>
      <c r="G8" s="113"/>
      <c r="H8" s="113"/>
    </row>
    <row r="9" spans="3:11" x14ac:dyDescent="0.2">
      <c r="C9" s="111" t="s">
        <v>207</v>
      </c>
      <c r="D9" s="114">
        <v>1610</v>
      </c>
      <c r="E9" s="110" t="s">
        <v>202</v>
      </c>
      <c r="F9" s="110" t="s">
        <v>202</v>
      </c>
      <c r="G9" s="110" t="s">
        <v>202</v>
      </c>
      <c r="H9" s="110" t="s">
        <v>202</v>
      </c>
    </row>
    <row r="10" spans="3:11" x14ac:dyDescent="0.2">
      <c r="C10" s="115" t="s">
        <v>208</v>
      </c>
      <c r="D10" s="114">
        <v>94.85</v>
      </c>
      <c r="E10" s="110" t="s">
        <v>202</v>
      </c>
      <c r="F10" s="110" t="s">
        <v>202</v>
      </c>
      <c r="G10" s="110" t="s">
        <v>202</v>
      </c>
      <c r="H10" s="110" t="s">
        <v>202</v>
      </c>
    </row>
    <row r="11" spans="3:11" x14ac:dyDescent="0.2">
      <c r="C11" s="115" t="s">
        <v>209</v>
      </c>
      <c r="D11" s="114">
        <v>19.39</v>
      </c>
      <c r="E11" s="110" t="s">
        <v>202</v>
      </c>
      <c r="F11" s="110" t="s">
        <v>202</v>
      </c>
      <c r="G11" s="110" t="s">
        <v>202</v>
      </c>
      <c r="H11" s="110" t="s">
        <v>202</v>
      </c>
    </row>
    <row r="12" spans="3:11" x14ac:dyDescent="0.2">
      <c r="C12" s="115" t="s">
        <v>210</v>
      </c>
      <c r="D12" s="114">
        <v>40.61</v>
      </c>
      <c r="E12" s="110" t="s">
        <v>202</v>
      </c>
      <c r="F12" s="110" t="s">
        <v>202</v>
      </c>
      <c r="G12" s="110" t="s">
        <v>202</v>
      </c>
      <c r="H12" s="110" t="s">
        <v>202</v>
      </c>
    </row>
    <row r="13" spans="3:11" x14ac:dyDescent="0.2">
      <c r="C13" s="111" t="s">
        <v>211</v>
      </c>
      <c r="D13" s="114">
        <v>53</v>
      </c>
      <c r="E13" s="110">
        <v>1</v>
      </c>
      <c r="F13" s="110" t="s">
        <v>202</v>
      </c>
      <c r="G13" s="110" t="s">
        <v>202</v>
      </c>
      <c r="H13" s="110" t="s">
        <v>202</v>
      </c>
    </row>
    <row r="14" spans="3:11" x14ac:dyDescent="0.2">
      <c r="C14" s="115" t="s">
        <v>208</v>
      </c>
      <c r="D14" s="114">
        <v>89.36</v>
      </c>
      <c r="E14" s="110" t="s">
        <v>202</v>
      </c>
      <c r="F14" s="110" t="s">
        <v>202</v>
      </c>
      <c r="G14" s="110" t="s">
        <v>202</v>
      </c>
      <c r="H14" s="110" t="s">
        <v>202</v>
      </c>
    </row>
    <row r="15" spans="3:11" x14ac:dyDescent="0.2">
      <c r="C15" s="115" t="s">
        <v>209</v>
      </c>
      <c r="D15" s="114">
        <v>45.83</v>
      </c>
      <c r="E15" s="110" t="s">
        <v>202</v>
      </c>
      <c r="F15" s="110" t="s">
        <v>202</v>
      </c>
      <c r="G15" s="110" t="s">
        <v>202</v>
      </c>
      <c r="H15" s="110" t="s">
        <v>202</v>
      </c>
    </row>
    <row r="16" spans="3:11" x14ac:dyDescent="0.2">
      <c r="C16" s="115" t="s">
        <v>210</v>
      </c>
      <c r="D16" s="114">
        <v>66.959999999999994</v>
      </c>
      <c r="E16" s="110" t="s">
        <v>202</v>
      </c>
      <c r="F16" s="110" t="s">
        <v>202</v>
      </c>
      <c r="G16" s="110" t="s">
        <v>202</v>
      </c>
      <c r="H16" s="110" t="s">
        <v>202</v>
      </c>
    </row>
    <row r="17" spans="3:8" x14ac:dyDescent="0.2">
      <c r="C17" s="111" t="s">
        <v>212</v>
      </c>
      <c r="D17" s="114"/>
      <c r="E17" s="113"/>
      <c r="F17" s="113"/>
      <c r="G17" s="113"/>
      <c r="H17" s="113"/>
    </row>
    <row r="18" spans="3:8" x14ac:dyDescent="0.2">
      <c r="C18" s="111" t="s">
        <v>213</v>
      </c>
      <c r="D18" s="114">
        <v>6.7</v>
      </c>
      <c r="E18" s="110" t="s">
        <v>202</v>
      </c>
      <c r="F18" s="110" t="s">
        <v>202</v>
      </c>
      <c r="G18" s="110" t="s">
        <v>202</v>
      </c>
      <c r="H18" s="110" t="s">
        <v>202</v>
      </c>
    </row>
    <row r="19" spans="3:8" x14ac:dyDescent="0.2">
      <c r="C19" s="111" t="s">
        <v>214</v>
      </c>
      <c r="D19" s="116">
        <v>0</v>
      </c>
      <c r="E19" s="110" t="s">
        <v>202</v>
      </c>
      <c r="F19" s="110" t="s">
        <v>202</v>
      </c>
      <c r="G19" s="110" t="s">
        <v>202</v>
      </c>
      <c r="H19" s="110" t="s">
        <v>202</v>
      </c>
    </row>
    <row r="20" spans="3:8" x14ac:dyDescent="0.2">
      <c r="C20" s="111" t="s">
        <v>215</v>
      </c>
      <c r="D20" s="117">
        <v>0</v>
      </c>
      <c r="E20" s="110" t="s">
        <v>202</v>
      </c>
      <c r="F20" s="110" t="s">
        <v>202</v>
      </c>
      <c r="G20" s="110" t="s">
        <v>202</v>
      </c>
      <c r="H20" s="110" t="s">
        <v>202</v>
      </c>
    </row>
    <row r="21" spans="3:8" x14ac:dyDescent="0.2">
      <c r="C21" s="111" t="s">
        <v>216</v>
      </c>
      <c r="D21" s="118">
        <v>2.5000000000000001E-2</v>
      </c>
      <c r="E21" s="110" t="s">
        <v>202</v>
      </c>
      <c r="F21" s="110" t="s">
        <v>202</v>
      </c>
      <c r="G21" s="110" t="s">
        <v>202</v>
      </c>
      <c r="H21" s="110" t="s">
        <v>202</v>
      </c>
    </row>
    <row r="22" spans="3:8" x14ac:dyDescent="0.2">
      <c r="C22" s="111" t="s">
        <v>217</v>
      </c>
      <c r="D22" s="118">
        <v>1.35E-2</v>
      </c>
      <c r="E22" s="110" t="s">
        <v>202</v>
      </c>
      <c r="F22" s="110" t="s">
        <v>202</v>
      </c>
      <c r="G22" s="110" t="s">
        <v>202</v>
      </c>
      <c r="H22" s="110" t="s">
        <v>202</v>
      </c>
    </row>
    <row r="23" spans="3:8" x14ac:dyDescent="0.2">
      <c r="C23" s="111" t="s">
        <v>218</v>
      </c>
      <c r="D23" s="114">
        <v>66.27</v>
      </c>
      <c r="E23" s="110" t="s">
        <v>202</v>
      </c>
      <c r="F23" s="110" t="s">
        <v>202</v>
      </c>
      <c r="G23" s="110" t="s">
        <v>202</v>
      </c>
      <c r="H23" s="110" t="s">
        <v>202</v>
      </c>
    </row>
    <row r="24" spans="3:8" x14ac:dyDescent="0.2">
      <c r="C24" s="111" t="s">
        <v>219</v>
      </c>
      <c r="D24" s="114">
        <v>74.81</v>
      </c>
      <c r="E24" s="110" t="s">
        <v>202</v>
      </c>
      <c r="F24" s="110" t="s">
        <v>202</v>
      </c>
      <c r="G24" s="110" t="s">
        <v>202</v>
      </c>
      <c r="H24" s="110" t="s">
        <v>202</v>
      </c>
    </row>
    <row r="25" spans="3:8" x14ac:dyDescent="0.2">
      <c r="C25" s="111"/>
      <c r="D25" s="114"/>
      <c r="E25" s="113"/>
      <c r="F25" s="113"/>
      <c r="G25" s="113"/>
      <c r="H25" s="113"/>
    </row>
    <row r="26" spans="3:8" x14ac:dyDescent="0.2">
      <c r="C26" s="119" t="s">
        <v>220</v>
      </c>
      <c r="D26" s="114"/>
      <c r="E26" s="113"/>
      <c r="F26" s="113"/>
      <c r="G26" s="113"/>
      <c r="H26" s="113"/>
    </row>
    <row r="27" spans="3:8" x14ac:dyDescent="0.2">
      <c r="C27" s="111" t="s">
        <v>221</v>
      </c>
      <c r="D27" s="114">
        <v>0</v>
      </c>
      <c r="E27" s="110" t="s">
        <v>202</v>
      </c>
      <c r="F27" s="110" t="s">
        <v>202</v>
      </c>
      <c r="G27" s="110" t="s">
        <v>202</v>
      </c>
      <c r="H27" s="110" t="s">
        <v>202</v>
      </c>
    </row>
    <row r="28" spans="3:8" x14ac:dyDescent="0.2">
      <c r="C28" s="111"/>
      <c r="D28" s="114"/>
      <c r="E28" s="113"/>
      <c r="F28" s="113"/>
      <c r="G28" s="113"/>
      <c r="H28" s="113"/>
    </row>
    <row r="29" spans="3:8" x14ac:dyDescent="0.2">
      <c r="C29" s="119" t="s">
        <v>222</v>
      </c>
      <c r="D29" s="114"/>
      <c r="E29" s="113"/>
      <c r="F29" s="113"/>
      <c r="G29" s="113"/>
      <c r="H29" s="113"/>
    </row>
    <row r="30" spans="3:8" x14ac:dyDescent="0.2">
      <c r="C30" s="111" t="s">
        <v>207</v>
      </c>
      <c r="D30" s="114">
        <v>364399538.62</v>
      </c>
      <c r="E30" s="110" t="s">
        <v>202</v>
      </c>
      <c r="F30" s="110" t="s">
        <v>202</v>
      </c>
      <c r="G30" s="110" t="s">
        <v>202</v>
      </c>
      <c r="H30" s="110" t="s">
        <v>202</v>
      </c>
    </row>
    <row r="31" spans="3:8" x14ac:dyDescent="0.2">
      <c r="C31" s="111" t="s">
        <v>211</v>
      </c>
      <c r="D31" s="114">
        <v>7384008.54</v>
      </c>
      <c r="E31" s="110" t="s">
        <v>202</v>
      </c>
      <c r="F31" s="110" t="s">
        <v>202</v>
      </c>
      <c r="G31" s="110" t="s">
        <v>202</v>
      </c>
      <c r="H31" s="110" t="s">
        <v>202</v>
      </c>
    </row>
    <row r="32" spans="3:8" x14ac:dyDescent="0.2">
      <c r="C32" s="111" t="s">
        <v>223</v>
      </c>
      <c r="D32" s="114"/>
      <c r="E32" s="113"/>
      <c r="F32" s="113"/>
      <c r="G32" s="113"/>
      <c r="H32" s="113"/>
    </row>
    <row r="33" spans="3:8" x14ac:dyDescent="0.2">
      <c r="C33" s="111"/>
      <c r="D33" s="114"/>
      <c r="E33" s="113"/>
      <c r="F33" s="113"/>
      <c r="G33" s="113"/>
      <c r="H33" s="113"/>
    </row>
    <row r="34" spans="3:8" x14ac:dyDescent="0.2">
      <c r="C34" s="119" t="s">
        <v>224</v>
      </c>
      <c r="D34" s="114"/>
      <c r="E34" s="113"/>
      <c r="F34" s="113"/>
      <c r="G34" s="113"/>
      <c r="H34" s="113"/>
    </row>
    <row r="35" spans="3:8" x14ac:dyDescent="0.2">
      <c r="C35" s="111" t="s">
        <v>225</v>
      </c>
      <c r="D35" s="114">
        <v>38150.199999999997</v>
      </c>
      <c r="E35" s="110" t="s">
        <v>202</v>
      </c>
      <c r="F35" s="110" t="s">
        <v>202</v>
      </c>
      <c r="G35" s="110" t="s">
        <v>202</v>
      </c>
      <c r="H35" s="110" t="s">
        <v>202</v>
      </c>
    </row>
    <row r="36" spans="3:8" x14ac:dyDescent="0.2">
      <c r="C36" s="111" t="s">
        <v>226</v>
      </c>
      <c r="D36" s="114">
        <v>2435.7199999999998</v>
      </c>
      <c r="E36" s="110" t="s">
        <v>202</v>
      </c>
      <c r="F36" s="110" t="s">
        <v>202</v>
      </c>
      <c r="G36" s="110" t="s">
        <v>202</v>
      </c>
      <c r="H36" s="110" t="s">
        <v>202</v>
      </c>
    </row>
    <row r="37" spans="3:8" x14ac:dyDescent="0.2">
      <c r="C37" s="111" t="s">
        <v>227</v>
      </c>
      <c r="D37" s="114">
        <v>11610.08</v>
      </c>
      <c r="E37" s="110" t="s">
        <v>202</v>
      </c>
      <c r="F37" s="110" t="s">
        <v>202</v>
      </c>
      <c r="G37" s="110" t="s">
        <v>202</v>
      </c>
      <c r="H37" s="110" t="s">
        <v>202</v>
      </c>
    </row>
    <row r="38" spans="3:8" x14ac:dyDescent="0.2">
      <c r="C38" s="120"/>
      <c r="D38" s="114"/>
      <c r="E38" s="113"/>
      <c r="F38" s="113"/>
      <c r="G38" s="113"/>
      <c r="H38" s="113"/>
    </row>
    <row r="39" spans="3:8" x14ac:dyDescent="0.2">
      <c r="C39" s="105" t="s">
        <v>228</v>
      </c>
      <c r="D39" s="114">
        <v>24894519.25</v>
      </c>
      <c r="E39" s="110" t="s">
        <v>202</v>
      </c>
      <c r="F39" s="110" t="s">
        <v>202</v>
      </c>
      <c r="G39" s="110" t="s">
        <v>202</v>
      </c>
      <c r="H39" s="110" t="s">
        <v>202</v>
      </c>
    </row>
    <row r="40" spans="3:8" x14ac:dyDescent="0.2">
      <c r="C40" s="120"/>
      <c r="D40" s="114"/>
      <c r="E40" s="113"/>
      <c r="F40" s="113"/>
      <c r="G40" s="113"/>
      <c r="H40" s="113"/>
    </row>
    <row r="41" spans="3:8" x14ac:dyDescent="0.2">
      <c r="C41" s="105" t="s">
        <v>229</v>
      </c>
      <c r="D41" s="114"/>
      <c r="E41" s="110"/>
      <c r="F41" s="110"/>
      <c r="G41" s="110"/>
      <c r="H41" s="110"/>
    </row>
    <row r="42" spans="3:8" x14ac:dyDescent="0.2">
      <c r="C42" s="111" t="s">
        <v>230</v>
      </c>
      <c r="D42" s="114">
        <v>62256502.960000001</v>
      </c>
      <c r="E42" s="110" t="s">
        <v>202</v>
      </c>
      <c r="F42" s="110" t="s">
        <v>202</v>
      </c>
      <c r="G42" s="110" t="s">
        <v>202</v>
      </c>
      <c r="H42" s="110" t="s">
        <v>202</v>
      </c>
    </row>
    <row r="43" spans="3:8" x14ac:dyDescent="0.2">
      <c r="C43" s="111" t="s">
        <v>231</v>
      </c>
      <c r="D43" s="114">
        <v>1026707673.39</v>
      </c>
      <c r="E43" s="110" t="s">
        <v>202</v>
      </c>
      <c r="F43" s="110" t="s">
        <v>202</v>
      </c>
      <c r="G43" s="110" t="s">
        <v>202</v>
      </c>
      <c r="H43" s="110" t="s">
        <v>202</v>
      </c>
    </row>
    <row r="44" spans="3:8" x14ac:dyDescent="0.2">
      <c r="C44" s="111" t="s">
        <v>232</v>
      </c>
      <c r="D44" s="114">
        <v>3924841389.5999999</v>
      </c>
      <c r="E44" s="110" t="s">
        <v>202</v>
      </c>
      <c r="F44" s="110" t="s">
        <v>202</v>
      </c>
      <c r="G44" s="110" t="s">
        <v>202</v>
      </c>
      <c r="H44" s="110" t="s">
        <v>202</v>
      </c>
    </row>
    <row r="45" spans="3:8" x14ac:dyDescent="0.2">
      <c r="C45" s="120"/>
      <c r="D45" s="114"/>
      <c r="E45" s="113"/>
      <c r="F45" s="113"/>
      <c r="G45" s="113"/>
      <c r="H45" s="113"/>
    </row>
    <row r="46" spans="3:8" ht="25.5" x14ac:dyDescent="0.2">
      <c r="C46" s="121" t="s">
        <v>233</v>
      </c>
      <c r="D46" s="114"/>
      <c r="E46" s="110"/>
      <c r="F46" s="110"/>
      <c r="G46" s="110"/>
      <c r="H46" s="110"/>
    </row>
    <row r="47" spans="3:8" x14ac:dyDescent="0.2">
      <c r="C47" s="111" t="s">
        <v>231</v>
      </c>
      <c r="D47" s="116">
        <v>0</v>
      </c>
      <c r="E47" s="110" t="s">
        <v>202</v>
      </c>
      <c r="F47" s="110" t="s">
        <v>202</v>
      </c>
      <c r="G47" s="110" t="s">
        <v>202</v>
      </c>
      <c r="H47" s="110" t="s">
        <v>202</v>
      </c>
    </row>
    <row r="48" spans="3:8" x14ac:dyDescent="0.2">
      <c r="C48" s="111" t="s">
        <v>232</v>
      </c>
      <c r="D48" s="116">
        <v>0</v>
      </c>
      <c r="E48" s="110" t="s">
        <v>202</v>
      </c>
      <c r="F48" s="110" t="s">
        <v>202</v>
      </c>
      <c r="G48" s="110" t="s">
        <v>202</v>
      </c>
      <c r="H48" s="110" t="s">
        <v>202</v>
      </c>
    </row>
    <row r="49" spans="3:8" x14ac:dyDescent="0.2">
      <c r="C49" s="120"/>
      <c r="D49" s="114"/>
      <c r="E49" s="113"/>
      <c r="F49" s="113"/>
      <c r="G49" s="113"/>
      <c r="H49" s="113"/>
    </row>
    <row r="50" spans="3:8" x14ac:dyDescent="0.2">
      <c r="C50" s="105" t="s">
        <v>234</v>
      </c>
      <c r="D50" s="114"/>
      <c r="E50" s="110"/>
      <c r="F50" s="110"/>
      <c r="G50" s="110"/>
      <c r="H50" s="110"/>
    </row>
    <row r="51" spans="3:8" x14ac:dyDescent="0.2">
      <c r="C51" s="111" t="s">
        <v>231</v>
      </c>
      <c r="D51" s="114">
        <v>0</v>
      </c>
      <c r="E51" s="110" t="s">
        <v>202</v>
      </c>
      <c r="F51" s="110" t="s">
        <v>202</v>
      </c>
      <c r="G51" s="110" t="s">
        <v>202</v>
      </c>
      <c r="H51" s="110" t="s">
        <v>202</v>
      </c>
    </row>
    <row r="52" spans="3:8" x14ac:dyDescent="0.2">
      <c r="C52" s="111" t="s">
        <v>232</v>
      </c>
      <c r="D52" s="114">
        <v>0</v>
      </c>
      <c r="E52" s="110" t="s">
        <v>202</v>
      </c>
      <c r="F52" s="110" t="s">
        <v>202</v>
      </c>
      <c r="G52" s="110" t="s">
        <v>202</v>
      </c>
      <c r="H52" s="110" t="s">
        <v>202</v>
      </c>
    </row>
    <row r="53" spans="3:8" x14ac:dyDescent="0.2">
      <c r="C53" s="111" t="s">
        <v>235</v>
      </c>
      <c r="D53" s="114">
        <v>0</v>
      </c>
      <c r="E53" s="110" t="s">
        <v>202</v>
      </c>
      <c r="F53" s="110" t="s">
        <v>202</v>
      </c>
      <c r="G53" s="110" t="s">
        <v>202</v>
      </c>
      <c r="H53" s="110" t="s">
        <v>202</v>
      </c>
    </row>
    <row r="54" spans="3:8" x14ac:dyDescent="0.2">
      <c r="C54" s="120"/>
      <c r="D54" s="114"/>
      <c r="E54" s="113"/>
      <c r="F54" s="113"/>
      <c r="G54" s="113"/>
      <c r="H54" s="113"/>
    </row>
    <row r="55" spans="3:8" x14ac:dyDescent="0.2">
      <c r="C55" s="105" t="s">
        <v>236</v>
      </c>
      <c r="D55" s="114"/>
      <c r="E55" s="110"/>
      <c r="F55" s="110"/>
      <c r="G55" s="110"/>
      <c r="H55" s="110"/>
    </row>
    <row r="56" spans="3:8" x14ac:dyDescent="0.2">
      <c r="C56" s="111" t="s">
        <v>231</v>
      </c>
      <c r="D56" s="114">
        <v>248945192.27000001</v>
      </c>
      <c r="E56" s="110" t="s">
        <v>202</v>
      </c>
      <c r="F56" s="110" t="s">
        <v>202</v>
      </c>
      <c r="G56" s="110" t="s">
        <v>202</v>
      </c>
      <c r="H56" s="110" t="s">
        <v>202</v>
      </c>
    </row>
    <row r="57" spans="3:8" x14ac:dyDescent="0.2">
      <c r="C57" s="111" t="s">
        <v>232</v>
      </c>
      <c r="D57" s="114">
        <v>951653931.96000004</v>
      </c>
      <c r="E57" s="110" t="s">
        <v>202</v>
      </c>
      <c r="F57" s="110" t="s">
        <v>202</v>
      </c>
      <c r="G57" s="110" t="s">
        <v>202</v>
      </c>
      <c r="H57" s="110" t="s">
        <v>202</v>
      </c>
    </row>
    <row r="58" spans="3:8" x14ac:dyDescent="0.2">
      <c r="C58" s="120"/>
      <c r="D58" s="114"/>
      <c r="E58" s="113"/>
      <c r="F58" s="113"/>
      <c r="G58" s="113"/>
      <c r="H58" s="113"/>
    </row>
    <row r="59" spans="3:8" x14ac:dyDescent="0.2">
      <c r="C59" s="105" t="s">
        <v>237</v>
      </c>
      <c r="D59" s="114"/>
      <c r="E59" s="110"/>
      <c r="F59" s="110"/>
      <c r="G59" s="110"/>
      <c r="H59" s="110"/>
    </row>
    <row r="60" spans="3:8" x14ac:dyDescent="0.2">
      <c r="C60" s="111" t="s">
        <v>238</v>
      </c>
      <c r="D60" s="112">
        <v>2018</v>
      </c>
      <c r="E60" s="110" t="s">
        <v>202</v>
      </c>
      <c r="F60" s="110" t="s">
        <v>202</v>
      </c>
      <c r="G60" s="110" t="s">
        <v>202</v>
      </c>
      <c r="H60" s="110" t="s">
        <v>202</v>
      </c>
    </row>
    <row r="61" spans="3:8" x14ac:dyDescent="0.2">
      <c r="C61" s="111" t="s">
        <v>239</v>
      </c>
      <c r="D61" s="118">
        <v>6.8900000000000003E-2</v>
      </c>
      <c r="E61" s="110" t="s">
        <v>202</v>
      </c>
      <c r="F61" s="110" t="s">
        <v>202</v>
      </c>
      <c r="G61" s="110" t="s">
        <v>202</v>
      </c>
      <c r="H61" s="110" t="s">
        <v>202</v>
      </c>
    </row>
    <row r="62" spans="3:8" x14ac:dyDescent="0.2">
      <c r="C62" s="120"/>
      <c r="D62" s="114"/>
      <c r="E62" s="113"/>
      <c r="F62" s="113"/>
      <c r="G62" s="113"/>
      <c r="H62" s="113"/>
    </row>
    <row r="63" spans="3:8" x14ac:dyDescent="0.2">
      <c r="C63" s="105" t="s">
        <v>240</v>
      </c>
      <c r="D63" s="114"/>
      <c r="E63" s="113"/>
      <c r="F63" s="113"/>
      <c r="G63" s="113"/>
      <c r="H63" s="113"/>
    </row>
    <row r="64" spans="3:8" x14ac:dyDescent="0.2">
      <c r="C64" s="111" t="s">
        <v>241</v>
      </c>
      <c r="D64" s="122">
        <v>43199</v>
      </c>
      <c r="E64" s="113"/>
      <c r="F64" s="113"/>
      <c r="G64" s="113"/>
      <c r="H64" s="113"/>
    </row>
    <row r="65" spans="3:8" ht="25.5" x14ac:dyDescent="0.2">
      <c r="C65" s="123" t="s">
        <v>242</v>
      </c>
      <c r="D65" s="124" t="s">
        <v>243</v>
      </c>
      <c r="E65" s="112"/>
      <c r="F65" s="112"/>
      <c r="G65" s="112"/>
      <c r="H65" s="112"/>
    </row>
    <row r="66" spans="3:8" ht="13.5" thickBot="1" x14ac:dyDescent="0.25">
      <c r="C66" s="125"/>
      <c r="D66" s="126"/>
      <c r="E66" s="125"/>
      <c r="F66" s="125"/>
      <c r="G66" s="125"/>
      <c r="H66" s="125"/>
    </row>
    <row r="67" spans="3:8" ht="27" customHeight="1" x14ac:dyDescent="0.2">
      <c r="C67" s="452" t="s">
        <v>244</v>
      </c>
      <c r="D67" s="452"/>
      <c r="E67" s="452"/>
      <c r="F67" s="452"/>
      <c r="G67" s="452"/>
      <c r="H67" s="452"/>
    </row>
    <row r="68" spans="3:8" ht="27" customHeight="1" x14ac:dyDescent="0.2">
      <c r="C68" s="452" t="s">
        <v>121</v>
      </c>
      <c r="D68" s="452"/>
      <c r="E68" s="452"/>
      <c r="F68" s="452"/>
      <c r="G68" s="452"/>
      <c r="H68" s="452"/>
    </row>
  </sheetData>
  <mergeCells count="4">
    <mergeCell ref="C1:H1"/>
    <mergeCell ref="C2:H2"/>
    <mergeCell ref="C67:H67"/>
    <mergeCell ref="C68:H68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4"/>
  <sheetViews>
    <sheetView showGridLines="0" topLeftCell="A16" workbookViewId="0">
      <selection activeCell="B32" sqref="B32:L32"/>
    </sheetView>
  </sheetViews>
  <sheetFormatPr baseColWidth="10" defaultRowHeight="12.75" x14ac:dyDescent="0.2"/>
  <cols>
    <col min="1" max="1" width="5" style="59" customWidth="1"/>
    <col min="2" max="2" width="43" style="59" customWidth="1"/>
    <col min="3" max="3" width="12.85546875" style="59" customWidth="1"/>
    <col min="4" max="4" width="13.28515625" style="59" customWidth="1"/>
    <col min="5" max="5" width="15" style="59" customWidth="1"/>
    <col min="6" max="6" width="16.5703125" style="59" customWidth="1"/>
    <col min="7" max="7" width="13.42578125" style="59" customWidth="1"/>
    <col min="8" max="8" width="14" style="59" customWidth="1"/>
    <col min="9" max="9" width="15" style="59" customWidth="1"/>
    <col min="10" max="10" width="14.28515625" style="59" customWidth="1"/>
    <col min="11" max="11" width="13.85546875" style="59" bestFit="1" customWidth="1"/>
    <col min="12" max="256" width="11.42578125" style="59"/>
    <col min="257" max="257" width="5" style="59" customWidth="1"/>
    <col min="258" max="258" width="43" style="59" customWidth="1"/>
    <col min="259" max="259" width="12.85546875" style="59" customWidth="1"/>
    <col min="260" max="260" width="13.28515625" style="59" customWidth="1"/>
    <col min="261" max="261" width="15" style="59" customWidth="1"/>
    <col min="262" max="262" width="16.5703125" style="59" customWidth="1"/>
    <col min="263" max="263" width="13.42578125" style="59" customWidth="1"/>
    <col min="264" max="264" width="14" style="59" customWidth="1"/>
    <col min="265" max="265" width="15" style="59" customWidth="1"/>
    <col min="266" max="512" width="11.42578125" style="59"/>
    <col min="513" max="513" width="5" style="59" customWidth="1"/>
    <col min="514" max="514" width="43" style="59" customWidth="1"/>
    <col min="515" max="515" width="12.85546875" style="59" customWidth="1"/>
    <col min="516" max="516" width="13.28515625" style="59" customWidth="1"/>
    <col min="517" max="517" width="15" style="59" customWidth="1"/>
    <col min="518" max="518" width="16.5703125" style="59" customWidth="1"/>
    <col min="519" max="519" width="13.42578125" style="59" customWidth="1"/>
    <col min="520" max="520" width="14" style="59" customWidth="1"/>
    <col min="521" max="521" width="15" style="59" customWidth="1"/>
    <col min="522" max="768" width="11.42578125" style="59"/>
    <col min="769" max="769" width="5" style="59" customWidth="1"/>
    <col min="770" max="770" width="43" style="59" customWidth="1"/>
    <col min="771" max="771" width="12.85546875" style="59" customWidth="1"/>
    <col min="772" max="772" width="13.28515625" style="59" customWidth="1"/>
    <col min="773" max="773" width="15" style="59" customWidth="1"/>
    <col min="774" max="774" width="16.5703125" style="59" customWidth="1"/>
    <col min="775" max="775" width="13.42578125" style="59" customWidth="1"/>
    <col min="776" max="776" width="14" style="59" customWidth="1"/>
    <col min="777" max="777" width="15" style="59" customWidth="1"/>
    <col min="778" max="1024" width="11.42578125" style="59"/>
    <col min="1025" max="1025" width="5" style="59" customWidth="1"/>
    <col min="1026" max="1026" width="43" style="59" customWidth="1"/>
    <col min="1027" max="1027" width="12.85546875" style="59" customWidth="1"/>
    <col min="1028" max="1028" width="13.28515625" style="59" customWidth="1"/>
    <col min="1029" max="1029" width="15" style="59" customWidth="1"/>
    <col min="1030" max="1030" width="16.5703125" style="59" customWidth="1"/>
    <col min="1031" max="1031" width="13.42578125" style="59" customWidth="1"/>
    <col min="1032" max="1032" width="14" style="59" customWidth="1"/>
    <col min="1033" max="1033" width="15" style="59" customWidth="1"/>
    <col min="1034" max="1280" width="11.42578125" style="59"/>
    <col min="1281" max="1281" width="5" style="59" customWidth="1"/>
    <col min="1282" max="1282" width="43" style="59" customWidth="1"/>
    <col min="1283" max="1283" width="12.85546875" style="59" customWidth="1"/>
    <col min="1284" max="1284" width="13.28515625" style="59" customWidth="1"/>
    <col min="1285" max="1285" width="15" style="59" customWidth="1"/>
    <col min="1286" max="1286" width="16.5703125" style="59" customWidth="1"/>
    <col min="1287" max="1287" width="13.42578125" style="59" customWidth="1"/>
    <col min="1288" max="1288" width="14" style="59" customWidth="1"/>
    <col min="1289" max="1289" width="15" style="59" customWidth="1"/>
    <col min="1290" max="1536" width="11.42578125" style="59"/>
    <col min="1537" max="1537" width="5" style="59" customWidth="1"/>
    <col min="1538" max="1538" width="43" style="59" customWidth="1"/>
    <col min="1539" max="1539" width="12.85546875" style="59" customWidth="1"/>
    <col min="1540" max="1540" width="13.28515625" style="59" customWidth="1"/>
    <col min="1541" max="1541" width="15" style="59" customWidth="1"/>
    <col min="1542" max="1542" width="16.5703125" style="59" customWidth="1"/>
    <col min="1543" max="1543" width="13.42578125" style="59" customWidth="1"/>
    <col min="1544" max="1544" width="14" style="59" customWidth="1"/>
    <col min="1545" max="1545" width="15" style="59" customWidth="1"/>
    <col min="1546" max="1792" width="11.42578125" style="59"/>
    <col min="1793" max="1793" width="5" style="59" customWidth="1"/>
    <col min="1794" max="1794" width="43" style="59" customWidth="1"/>
    <col min="1795" max="1795" width="12.85546875" style="59" customWidth="1"/>
    <col min="1796" max="1796" width="13.28515625" style="59" customWidth="1"/>
    <col min="1797" max="1797" width="15" style="59" customWidth="1"/>
    <col min="1798" max="1798" width="16.5703125" style="59" customWidth="1"/>
    <col min="1799" max="1799" width="13.42578125" style="59" customWidth="1"/>
    <col min="1800" max="1800" width="14" style="59" customWidth="1"/>
    <col min="1801" max="1801" width="15" style="59" customWidth="1"/>
    <col min="1802" max="2048" width="11.42578125" style="59"/>
    <col min="2049" max="2049" width="5" style="59" customWidth="1"/>
    <col min="2050" max="2050" width="43" style="59" customWidth="1"/>
    <col min="2051" max="2051" width="12.85546875" style="59" customWidth="1"/>
    <col min="2052" max="2052" width="13.28515625" style="59" customWidth="1"/>
    <col min="2053" max="2053" width="15" style="59" customWidth="1"/>
    <col min="2054" max="2054" width="16.5703125" style="59" customWidth="1"/>
    <col min="2055" max="2055" width="13.42578125" style="59" customWidth="1"/>
    <col min="2056" max="2056" width="14" style="59" customWidth="1"/>
    <col min="2057" max="2057" width="15" style="59" customWidth="1"/>
    <col min="2058" max="2304" width="11.42578125" style="59"/>
    <col min="2305" max="2305" width="5" style="59" customWidth="1"/>
    <col min="2306" max="2306" width="43" style="59" customWidth="1"/>
    <col min="2307" max="2307" width="12.85546875" style="59" customWidth="1"/>
    <col min="2308" max="2308" width="13.28515625" style="59" customWidth="1"/>
    <col min="2309" max="2309" width="15" style="59" customWidth="1"/>
    <col min="2310" max="2310" width="16.5703125" style="59" customWidth="1"/>
    <col min="2311" max="2311" width="13.42578125" style="59" customWidth="1"/>
    <col min="2312" max="2312" width="14" style="59" customWidth="1"/>
    <col min="2313" max="2313" width="15" style="59" customWidth="1"/>
    <col min="2314" max="2560" width="11.42578125" style="59"/>
    <col min="2561" max="2561" width="5" style="59" customWidth="1"/>
    <col min="2562" max="2562" width="43" style="59" customWidth="1"/>
    <col min="2563" max="2563" width="12.85546875" style="59" customWidth="1"/>
    <col min="2564" max="2564" width="13.28515625" style="59" customWidth="1"/>
    <col min="2565" max="2565" width="15" style="59" customWidth="1"/>
    <col min="2566" max="2566" width="16.5703125" style="59" customWidth="1"/>
    <col min="2567" max="2567" width="13.42578125" style="59" customWidth="1"/>
    <col min="2568" max="2568" width="14" style="59" customWidth="1"/>
    <col min="2569" max="2569" width="15" style="59" customWidth="1"/>
    <col min="2570" max="2816" width="11.42578125" style="59"/>
    <col min="2817" max="2817" width="5" style="59" customWidth="1"/>
    <col min="2818" max="2818" width="43" style="59" customWidth="1"/>
    <col min="2819" max="2819" width="12.85546875" style="59" customWidth="1"/>
    <col min="2820" max="2820" width="13.28515625" style="59" customWidth="1"/>
    <col min="2821" max="2821" width="15" style="59" customWidth="1"/>
    <col min="2822" max="2822" width="16.5703125" style="59" customWidth="1"/>
    <col min="2823" max="2823" width="13.42578125" style="59" customWidth="1"/>
    <col min="2824" max="2824" width="14" style="59" customWidth="1"/>
    <col min="2825" max="2825" width="15" style="59" customWidth="1"/>
    <col min="2826" max="3072" width="11.42578125" style="59"/>
    <col min="3073" max="3073" width="5" style="59" customWidth="1"/>
    <col min="3074" max="3074" width="43" style="59" customWidth="1"/>
    <col min="3075" max="3075" width="12.85546875" style="59" customWidth="1"/>
    <col min="3076" max="3076" width="13.28515625" style="59" customWidth="1"/>
    <col min="3077" max="3077" width="15" style="59" customWidth="1"/>
    <col min="3078" max="3078" width="16.5703125" style="59" customWidth="1"/>
    <col min="3079" max="3079" width="13.42578125" style="59" customWidth="1"/>
    <col min="3080" max="3080" width="14" style="59" customWidth="1"/>
    <col min="3081" max="3081" width="15" style="59" customWidth="1"/>
    <col min="3082" max="3328" width="11.42578125" style="59"/>
    <col min="3329" max="3329" width="5" style="59" customWidth="1"/>
    <col min="3330" max="3330" width="43" style="59" customWidth="1"/>
    <col min="3331" max="3331" width="12.85546875" style="59" customWidth="1"/>
    <col min="3332" max="3332" width="13.28515625" style="59" customWidth="1"/>
    <col min="3333" max="3333" width="15" style="59" customWidth="1"/>
    <col min="3334" max="3334" width="16.5703125" style="59" customWidth="1"/>
    <col min="3335" max="3335" width="13.42578125" style="59" customWidth="1"/>
    <col min="3336" max="3336" width="14" style="59" customWidth="1"/>
    <col min="3337" max="3337" width="15" style="59" customWidth="1"/>
    <col min="3338" max="3584" width="11.42578125" style="59"/>
    <col min="3585" max="3585" width="5" style="59" customWidth="1"/>
    <col min="3586" max="3586" width="43" style="59" customWidth="1"/>
    <col min="3587" max="3587" width="12.85546875" style="59" customWidth="1"/>
    <col min="3588" max="3588" width="13.28515625" style="59" customWidth="1"/>
    <col min="3589" max="3589" width="15" style="59" customWidth="1"/>
    <col min="3590" max="3590" width="16.5703125" style="59" customWidth="1"/>
    <col min="3591" max="3591" width="13.42578125" style="59" customWidth="1"/>
    <col min="3592" max="3592" width="14" style="59" customWidth="1"/>
    <col min="3593" max="3593" width="15" style="59" customWidth="1"/>
    <col min="3594" max="3840" width="11.42578125" style="59"/>
    <col min="3841" max="3841" width="5" style="59" customWidth="1"/>
    <col min="3842" max="3842" width="43" style="59" customWidth="1"/>
    <col min="3843" max="3843" width="12.85546875" style="59" customWidth="1"/>
    <col min="3844" max="3844" width="13.28515625" style="59" customWidth="1"/>
    <col min="3845" max="3845" width="15" style="59" customWidth="1"/>
    <col min="3846" max="3846" width="16.5703125" style="59" customWidth="1"/>
    <col min="3847" max="3847" width="13.42578125" style="59" customWidth="1"/>
    <col min="3848" max="3848" width="14" style="59" customWidth="1"/>
    <col min="3849" max="3849" width="15" style="59" customWidth="1"/>
    <col min="3850" max="4096" width="11.42578125" style="59"/>
    <col min="4097" max="4097" width="5" style="59" customWidth="1"/>
    <col min="4098" max="4098" width="43" style="59" customWidth="1"/>
    <col min="4099" max="4099" width="12.85546875" style="59" customWidth="1"/>
    <col min="4100" max="4100" width="13.28515625" style="59" customWidth="1"/>
    <col min="4101" max="4101" width="15" style="59" customWidth="1"/>
    <col min="4102" max="4102" width="16.5703125" style="59" customWidth="1"/>
    <col min="4103" max="4103" width="13.42578125" style="59" customWidth="1"/>
    <col min="4104" max="4104" width="14" style="59" customWidth="1"/>
    <col min="4105" max="4105" width="15" style="59" customWidth="1"/>
    <col min="4106" max="4352" width="11.42578125" style="59"/>
    <col min="4353" max="4353" width="5" style="59" customWidth="1"/>
    <col min="4354" max="4354" width="43" style="59" customWidth="1"/>
    <col min="4355" max="4355" width="12.85546875" style="59" customWidth="1"/>
    <col min="4356" max="4356" width="13.28515625" style="59" customWidth="1"/>
    <col min="4357" max="4357" width="15" style="59" customWidth="1"/>
    <col min="4358" max="4358" width="16.5703125" style="59" customWidth="1"/>
    <col min="4359" max="4359" width="13.42578125" style="59" customWidth="1"/>
    <col min="4360" max="4360" width="14" style="59" customWidth="1"/>
    <col min="4361" max="4361" width="15" style="59" customWidth="1"/>
    <col min="4362" max="4608" width="11.42578125" style="59"/>
    <col min="4609" max="4609" width="5" style="59" customWidth="1"/>
    <col min="4610" max="4610" width="43" style="59" customWidth="1"/>
    <col min="4611" max="4611" width="12.85546875" style="59" customWidth="1"/>
    <col min="4612" max="4612" width="13.28515625" style="59" customWidth="1"/>
    <col min="4613" max="4613" width="15" style="59" customWidth="1"/>
    <col min="4614" max="4614" width="16.5703125" style="59" customWidth="1"/>
    <col min="4615" max="4615" width="13.42578125" style="59" customWidth="1"/>
    <col min="4616" max="4616" width="14" style="59" customWidth="1"/>
    <col min="4617" max="4617" width="15" style="59" customWidth="1"/>
    <col min="4618" max="4864" width="11.42578125" style="59"/>
    <col min="4865" max="4865" width="5" style="59" customWidth="1"/>
    <col min="4866" max="4866" width="43" style="59" customWidth="1"/>
    <col min="4867" max="4867" width="12.85546875" style="59" customWidth="1"/>
    <col min="4868" max="4868" width="13.28515625" style="59" customWidth="1"/>
    <col min="4869" max="4869" width="15" style="59" customWidth="1"/>
    <col min="4870" max="4870" width="16.5703125" style="59" customWidth="1"/>
    <col min="4871" max="4871" width="13.42578125" style="59" customWidth="1"/>
    <col min="4872" max="4872" width="14" style="59" customWidth="1"/>
    <col min="4873" max="4873" width="15" style="59" customWidth="1"/>
    <col min="4874" max="5120" width="11.42578125" style="59"/>
    <col min="5121" max="5121" width="5" style="59" customWidth="1"/>
    <col min="5122" max="5122" width="43" style="59" customWidth="1"/>
    <col min="5123" max="5123" width="12.85546875" style="59" customWidth="1"/>
    <col min="5124" max="5124" width="13.28515625" style="59" customWidth="1"/>
    <col min="5125" max="5125" width="15" style="59" customWidth="1"/>
    <col min="5126" max="5126" width="16.5703125" style="59" customWidth="1"/>
    <col min="5127" max="5127" width="13.42578125" style="59" customWidth="1"/>
    <col min="5128" max="5128" width="14" style="59" customWidth="1"/>
    <col min="5129" max="5129" width="15" style="59" customWidth="1"/>
    <col min="5130" max="5376" width="11.42578125" style="59"/>
    <col min="5377" max="5377" width="5" style="59" customWidth="1"/>
    <col min="5378" max="5378" width="43" style="59" customWidth="1"/>
    <col min="5379" max="5379" width="12.85546875" style="59" customWidth="1"/>
    <col min="5380" max="5380" width="13.28515625" style="59" customWidth="1"/>
    <col min="5381" max="5381" width="15" style="59" customWidth="1"/>
    <col min="5382" max="5382" width="16.5703125" style="59" customWidth="1"/>
    <col min="5383" max="5383" width="13.42578125" style="59" customWidth="1"/>
    <col min="5384" max="5384" width="14" style="59" customWidth="1"/>
    <col min="5385" max="5385" width="15" style="59" customWidth="1"/>
    <col min="5386" max="5632" width="11.42578125" style="59"/>
    <col min="5633" max="5633" width="5" style="59" customWidth="1"/>
    <col min="5634" max="5634" width="43" style="59" customWidth="1"/>
    <col min="5635" max="5635" width="12.85546875" style="59" customWidth="1"/>
    <col min="5636" max="5636" width="13.28515625" style="59" customWidth="1"/>
    <col min="5637" max="5637" width="15" style="59" customWidth="1"/>
    <col min="5638" max="5638" width="16.5703125" style="59" customWidth="1"/>
    <col min="5639" max="5639" width="13.42578125" style="59" customWidth="1"/>
    <col min="5640" max="5640" width="14" style="59" customWidth="1"/>
    <col min="5641" max="5641" width="15" style="59" customWidth="1"/>
    <col min="5642" max="5888" width="11.42578125" style="59"/>
    <col min="5889" max="5889" width="5" style="59" customWidth="1"/>
    <col min="5890" max="5890" width="43" style="59" customWidth="1"/>
    <col min="5891" max="5891" width="12.85546875" style="59" customWidth="1"/>
    <col min="5892" max="5892" width="13.28515625" style="59" customWidth="1"/>
    <col min="5893" max="5893" width="15" style="59" customWidth="1"/>
    <col min="5894" max="5894" width="16.5703125" style="59" customWidth="1"/>
    <col min="5895" max="5895" width="13.42578125" style="59" customWidth="1"/>
    <col min="5896" max="5896" width="14" style="59" customWidth="1"/>
    <col min="5897" max="5897" width="15" style="59" customWidth="1"/>
    <col min="5898" max="6144" width="11.42578125" style="59"/>
    <col min="6145" max="6145" width="5" style="59" customWidth="1"/>
    <col min="6146" max="6146" width="43" style="59" customWidth="1"/>
    <col min="6147" max="6147" width="12.85546875" style="59" customWidth="1"/>
    <col min="6148" max="6148" width="13.28515625" style="59" customWidth="1"/>
    <col min="6149" max="6149" width="15" style="59" customWidth="1"/>
    <col min="6150" max="6150" width="16.5703125" style="59" customWidth="1"/>
    <col min="6151" max="6151" width="13.42578125" style="59" customWidth="1"/>
    <col min="6152" max="6152" width="14" style="59" customWidth="1"/>
    <col min="6153" max="6153" width="15" style="59" customWidth="1"/>
    <col min="6154" max="6400" width="11.42578125" style="59"/>
    <col min="6401" max="6401" width="5" style="59" customWidth="1"/>
    <col min="6402" max="6402" width="43" style="59" customWidth="1"/>
    <col min="6403" max="6403" width="12.85546875" style="59" customWidth="1"/>
    <col min="6404" max="6404" width="13.28515625" style="59" customWidth="1"/>
    <col min="6405" max="6405" width="15" style="59" customWidth="1"/>
    <col min="6406" max="6406" width="16.5703125" style="59" customWidth="1"/>
    <col min="6407" max="6407" width="13.42578125" style="59" customWidth="1"/>
    <col min="6408" max="6408" width="14" style="59" customWidth="1"/>
    <col min="6409" max="6409" width="15" style="59" customWidth="1"/>
    <col min="6410" max="6656" width="11.42578125" style="59"/>
    <col min="6657" max="6657" width="5" style="59" customWidth="1"/>
    <col min="6658" max="6658" width="43" style="59" customWidth="1"/>
    <col min="6659" max="6659" width="12.85546875" style="59" customWidth="1"/>
    <col min="6660" max="6660" width="13.28515625" style="59" customWidth="1"/>
    <col min="6661" max="6661" width="15" style="59" customWidth="1"/>
    <col min="6662" max="6662" width="16.5703125" style="59" customWidth="1"/>
    <col min="6663" max="6663" width="13.42578125" style="59" customWidth="1"/>
    <col min="6664" max="6664" width="14" style="59" customWidth="1"/>
    <col min="6665" max="6665" width="15" style="59" customWidth="1"/>
    <col min="6666" max="6912" width="11.42578125" style="59"/>
    <col min="6913" max="6913" width="5" style="59" customWidth="1"/>
    <col min="6914" max="6914" width="43" style="59" customWidth="1"/>
    <col min="6915" max="6915" width="12.85546875" style="59" customWidth="1"/>
    <col min="6916" max="6916" width="13.28515625" style="59" customWidth="1"/>
    <col min="6917" max="6917" width="15" style="59" customWidth="1"/>
    <col min="6918" max="6918" width="16.5703125" style="59" customWidth="1"/>
    <col min="6919" max="6919" width="13.42578125" style="59" customWidth="1"/>
    <col min="6920" max="6920" width="14" style="59" customWidth="1"/>
    <col min="6921" max="6921" width="15" style="59" customWidth="1"/>
    <col min="6922" max="7168" width="11.42578125" style="59"/>
    <col min="7169" max="7169" width="5" style="59" customWidth="1"/>
    <col min="7170" max="7170" width="43" style="59" customWidth="1"/>
    <col min="7171" max="7171" width="12.85546875" style="59" customWidth="1"/>
    <col min="7172" max="7172" width="13.28515625" style="59" customWidth="1"/>
    <col min="7173" max="7173" width="15" style="59" customWidth="1"/>
    <col min="7174" max="7174" width="16.5703125" style="59" customWidth="1"/>
    <col min="7175" max="7175" width="13.42578125" style="59" customWidth="1"/>
    <col min="7176" max="7176" width="14" style="59" customWidth="1"/>
    <col min="7177" max="7177" width="15" style="59" customWidth="1"/>
    <col min="7178" max="7424" width="11.42578125" style="59"/>
    <col min="7425" max="7425" width="5" style="59" customWidth="1"/>
    <col min="7426" max="7426" width="43" style="59" customWidth="1"/>
    <col min="7427" max="7427" width="12.85546875" style="59" customWidth="1"/>
    <col min="7428" max="7428" width="13.28515625" style="59" customWidth="1"/>
    <col min="7429" max="7429" width="15" style="59" customWidth="1"/>
    <col min="7430" max="7430" width="16.5703125" style="59" customWidth="1"/>
    <col min="7431" max="7431" width="13.42578125" style="59" customWidth="1"/>
    <col min="7432" max="7432" width="14" style="59" customWidth="1"/>
    <col min="7433" max="7433" width="15" style="59" customWidth="1"/>
    <col min="7434" max="7680" width="11.42578125" style="59"/>
    <col min="7681" max="7681" width="5" style="59" customWidth="1"/>
    <col min="7682" max="7682" width="43" style="59" customWidth="1"/>
    <col min="7683" max="7683" width="12.85546875" style="59" customWidth="1"/>
    <col min="7684" max="7684" width="13.28515625" style="59" customWidth="1"/>
    <col min="7685" max="7685" width="15" style="59" customWidth="1"/>
    <col min="7686" max="7686" width="16.5703125" style="59" customWidth="1"/>
    <col min="7687" max="7687" width="13.42578125" style="59" customWidth="1"/>
    <col min="7688" max="7688" width="14" style="59" customWidth="1"/>
    <col min="7689" max="7689" width="15" style="59" customWidth="1"/>
    <col min="7690" max="7936" width="11.42578125" style="59"/>
    <col min="7937" max="7937" width="5" style="59" customWidth="1"/>
    <col min="7938" max="7938" width="43" style="59" customWidth="1"/>
    <col min="7939" max="7939" width="12.85546875" style="59" customWidth="1"/>
    <col min="7940" max="7940" width="13.28515625" style="59" customWidth="1"/>
    <col min="7941" max="7941" width="15" style="59" customWidth="1"/>
    <col min="7942" max="7942" width="16.5703125" style="59" customWidth="1"/>
    <col min="7943" max="7943" width="13.42578125" style="59" customWidth="1"/>
    <col min="7944" max="7944" width="14" style="59" customWidth="1"/>
    <col min="7945" max="7945" width="15" style="59" customWidth="1"/>
    <col min="7946" max="8192" width="11.42578125" style="59"/>
    <col min="8193" max="8193" width="5" style="59" customWidth="1"/>
    <col min="8194" max="8194" width="43" style="59" customWidth="1"/>
    <col min="8195" max="8195" width="12.85546875" style="59" customWidth="1"/>
    <col min="8196" max="8196" width="13.28515625" style="59" customWidth="1"/>
    <col min="8197" max="8197" width="15" style="59" customWidth="1"/>
    <col min="8198" max="8198" width="16.5703125" style="59" customWidth="1"/>
    <col min="8199" max="8199" width="13.42578125" style="59" customWidth="1"/>
    <col min="8200" max="8200" width="14" style="59" customWidth="1"/>
    <col min="8201" max="8201" width="15" style="59" customWidth="1"/>
    <col min="8202" max="8448" width="11.42578125" style="59"/>
    <col min="8449" max="8449" width="5" style="59" customWidth="1"/>
    <col min="8450" max="8450" width="43" style="59" customWidth="1"/>
    <col min="8451" max="8451" width="12.85546875" style="59" customWidth="1"/>
    <col min="8452" max="8452" width="13.28515625" style="59" customWidth="1"/>
    <col min="8453" max="8453" width="15" style="59" customWidth="1"/>
    <col min="8454" max="8454" width="16.5703125" style="59" customWidth="1"/>
    <col min="8455" max="8455" width="13.42578125" style="59" customWidth="1"/>
    <col min="8456" max="8456" width="14" style="59" customWidth="1"/>
    <col min="8457" max="8457" width="15" style="59" customWidth="1"/>
    <col min="8458" max="8704" width="11.42578125" style="59"/>
    <col min="8705" max="8705" width="5" style="59" customWidth="1"/>
    <col min="8706" max="8706" width="43" style="59" customWidth="1"/>
    <col min="8707" max="8707" width="12.85546875" style="59" customWidth="1"/>
    <col min="8708" max="8708" width="13.28515625" style="59" customWidth="1"/>
    <col min="8709" max="8709" width="15" style="59" customWidth="1"/>
    <col min="8710" max="8710" width="16.5703125" style="59" customWidth="1"/>
    <col min="8711" max="8711" width="13.42578125" style="59" customWidth="1"/>
    <col min="8712" max="8712" width="14" style="59" customWidth="1"/>
    <col min="8713" max="8713" width="15" style="59" customWidth="1"/>
    <col min="8714" max="8960" width="11.42578125" style="59"/>
    <col min="8961" max="8961" width="5" style="59" customWidth="1"/>
    <col min="8962" max="8962" width="43" style="59" customWidth="1"/>
    <col min="8963" max="8963" width="12.85546875" style="59" customWidth="1"/>
    <col min="8964" max="8964" width="13.28515625" style="59" customWidth="1"/>
    <col min="8965" max="8965" width="15" style="59" customWidth="1"/>
    <col min="8966" max="8966" width="16.5703125" style="59" customWidth="1"/>
    <col min="8967" max="8967" width="13.42578125" style="59" customWidth="1"/>
    <col min="8968" max="8968" width="14" style="59" customWidth="1"/>
    <col min="8969" max="8969" width="15" style="59" customWidth="1"/>
    <col min="8970" max="9216" width="11.42578125" style="59"/>
    <col min="9217" max="9217" width="5" style="59" customWidth="1"/>
    <col min="9218" max="9218" width="43" style="59" customWidth="1"/>
    <col min="9219" max="9219" width="12.85546875" style="59" customWidth="1"/>
    <col min="9220" max="9220" width="13.28515625" style="59" customWidth="1"/>
    <col min="9221" max="9221" width="15" style="59" customWidth="1"/>
    <col min="9222" max="9222" width="16.5703125" style="59" customWidth="1"/>
    <col min="9223" max="9223" width="13.42578125" style="59" customWidth="1"/>
    <col min="9224" max="9224" width="14" style="59" customWidth="1"/>
    <col min="9225" max="9225" width="15" style="59" customWidth="1"/>
    <col min="9226" max="9472" width="11.42578125" style="59"/>
    <col min="9473" max="9473" width="5" style="59" customWidth="1"/>
    <col min="9474" max="9474" width="43" style="59" customWidth="1"/>
    <col min="9475" max="9475" width="12.85546875" style="59" customWidth="1"/>
    <col min="9476" max="9476" width="13.28515625" style="59" customWidth="1"/>
    <col min="9477" max="9477" width="15" style="59" customWidth="1"/>
    <col min="9478" max="9478" width="16.5703125" style="59" customWidth="1"/>
    <col min="9479" max="9479" width="13.42578125" style="59" customWidth="1"/>
    <col min="9480" max="9480" width="14" style="59" customWidth="1"/>
    <col min="9481" max="9481" width="15" style="59" customWidth="1"/>
    <col min="9482" max="9728" width="11.42578125" style="59"/>
    <col min="9729" max="9729" width="5" style="59" customWidth="1"/>
    <col min="9730" max="9730" width="43" style="59" customWidth="1"/>
    <col min="9731" max="9731" width="12.85546875" style="59" customWidth="1"/>
    <col min="9732" max="9732" width="13.28515625" style="59" customWidth="1"/>
    <col min="9733" max="9733" width="15" style="59" customWidth="1"/>
    <col min="9734" max="9734" width="16.5703125" style="59" customWidth="1"/>
    <col min="9735" max="9735" width="13.42578125" style="59" customWidth="1"/>
    <col min="9736" max="9736" width="14" style="59" customWidth="1"/>
    <col min="9737" max="9737" width="15" style="59" customWidth="1"/>
    <col min="9738" max="9984" width="11.42578125" style="59"/>
    <col min="9985" max="9985" width="5" style="59" customWidth="1"/>
    <col min="9986" max="9986" width="43" style="59" customWidth="1"/>
    <col min="9987" max="9987" width="12.85546875" style="59" customWidth="1"/>
    <col min="9988" max="9988" width="13.28515625" style="59" customWidth="1"/>
    <col min="9989" max="9989" width="15" style="59" customWidth="1"/>
    <col min="9990" max="9990" width="16.5703125" style="59" customWidth="1"/>
    <col min="9991" max="9991" width="13.42578125" style="59" customWidth="1"/>
    <col min="9992" max="9992" width="14" style="59" customWidth="1"/>
    <col min="9993" max="9993" width="15" style="59" customWidth="1"/>
    <col min="9994" max="10240" width="11.42578125" style="59"/>
    <col min="10241" max="10241" width="5" style="59" customWidth="1"/>
    <col min="10242" max="10242" width="43" style="59" customWidth="1"/>
    <col min="10243" max="10243" width="12.85546875" style="59" customWidth="1"/>
    <col min="10244" max="10244" width="13.28515625" style="59" customWidth="1"/>
    <col min="10245" max="10245" width="15" style="59" customWidth="1"/>
    <col min="10246" max="10246" width="16.5703125" style="59" customWidth="1"/>
    <col min="10247" max="10247" width="13.42578125" style="59" customWidth="1"/>
    <col min="10248" max="10248" width="14" style="59" customWidth="1"/>
    <col min="10249" max="10249" width="15" style="59" customWidth="1"/>
    <col min="10250" max="10496" width="11.42578125" style="59"/>
    <col min="10497" max="10497" width="5" style="59" customWidth="1"/>
    <col min="10498" max="10498" width="43" style="59" customWidth="1"/>
    <col min="10499" max="10499" width="12.85546875" style="59" customWidth="1"/>
    <col min="10500" max="10500" width="13.28515625" style="59" customWidth="1"/>
    <col min="10501" max="10501" width="15" style="59" customWidth="1"/>
    <col min="10502" max="10502" width="16.5703125" style="59" customWidth="1"/>
    <col min="10503" max="10503" width="13.42578125" style="59" customWidth="1"/>
    <col min="10504" max="10504" width="14" style="59" customWidth="1"/>
    <col min="10505" max="10505" width="15" style="59" customWidth="1"/>
    <col min="10506" max="10752" width="11.42578125" style="59"/>
    <col min="10753" max="10753" width="5" style="59" customWidth="1"/>
    <col min="10754" max="10754" width="43" style="59" customWidth="1"/>
    <col min="10755" max="10755" width="12.85546875" style="59" customWidth="1"/>
    <col min="10756" max="10756" width="13.28515625" style="59" customWidth="1"/>
    <col min="10757" max="10757" width="15" style="59" customWidth="1"/>
    <col min="10758" max="10758" width="16.5703125" style="59" customWidth="1"/>
    <col min="10759" max="10759" width="13.42578125" style="59" customWidth="1"/>
    <col min="10760" max="10760" width="14" style="59" customWidth="1"/>
    <col min="10761" max="10761" width="15" style="59" customWidth="1"/>
    <col min="10762" max="11008" width="11.42578125" style="59"/>
    <col min="11009" max="11009" width="5" style="59" customWidth="1"/>
    <col min="11010" max="11010" width="43" style="59" customWidth="1"/>
    <col min="11011" max="11011" width="12.85546875" style="59" customWidth="1"/>
    <col min="11012" max="11012" width="13.28515625" style="59" customWidth="1"/>
    <col min="11013" max="11013" width="15" style="59" customWidth="1"/>
    <col min="11014" max="11014" width="16.5703125" style="59" customWidth="1"/>
    <col min="11015" max="11015" width="13.42578125" style="59" customWidth="1"/>
    <col min="11016" max="11016" width="14" style="59" customWidth="1"/>
    <col min="11017" max="11017" width="15" style="59" customWidth="1"/>
    <col min="11018" max="11264" width="11.42578125" style="59"/>
    <col min="11265" max="11265" width="5" style="59" customWidth="1"/>
    <col min="11266" max="11266" width="43" style="59" customWidth="1"/>
    <col min="11267" max="11267" width="12.85546875" style="59" customWidth="1"/>
    <col min="11268" max="11268" width="13.28515625" style="59" customWidth="1"/>
    <col min="11269" max="11269" width="15" style="59" customWidth="1"/>
    <col min="11270" max="11270" width="16.5703125" style="59" customWidth="1"/>
    <col min="11271" max="11271" width="13.42578125" style="59" customWidth="1"/>
    <col min="11272" max="11272" width="14" style="59" customWidth="1"/>
    <col min="11273" max="11273" width="15" style="59" customWidth="1"/>
    <col min="11274" max="11520" width="11.42578125" style="59"/>
    <col min="11521" max="11521" width="5" style="59" customWidth="1"/>
    <col min="11522" max="11522" width="43" style="59" customWidth="1"/>
    <col min="11523" max="11523" width="12.85546875" style="59" customWidth="1"/>
    <col min="11524" max="11524" width="13.28515625" style="59" customWidth="1"/>
    <col min="11525" max="11525" width="15" style="59" customWidth="1"/>
    <col min="11526" max="11526" width="16.5703125" style="59" customWidth="1"/>
    <col min="11527" max="11527" width="13.42578125" style="59" customWidth="1"/>
    <col min="11528" max="11528" width="14" style="59" customWidth="1"/>
    <col min="11529" max="11529" width="15" style="59" customWidth="1"/>
    <col min="11530" max="11776" width="11.42578125" style="59"/>
    <col min="11777" max="11777" width="5" style="59" customWidth="1"/>
    <col min="11778" max="11778" width="43" style="59" customWidth="1"/>
    <col min="11779" max="11779" width="12.85546875" style="59" customWidth="1"/>
    <col min="11780" max="11780" width="13.28515625" style="59" customWidth="1"/>
    <col min="11781" max="11781" width="15" style="59" customWidth="1"/>
    <col min="11782" max="11782" width="16.5703125" style="59" customWidth="1"/>
    <col min="11783" max="11783" width="13.42578125" style="59" customWidth="1"/>
    <col min="11784" max="11784" width="14" style="59" customWidth="1"/>
    <col min="11785" max="11785" width="15" style="59" customWidth="1"/>
    <col min="11786" max="12032" width="11.42578125" style="59"/>
    <col min="12033" max="12033" width="5" style="59" customWidth="1"/>
    <col min="12034" max="12034" width="43" style="59" customWidth="1"/>
    <col min="12035" max="12035" width="12.85546875" style="59" customWidth="1"/>
    <col min="12036" max="12036" width="13.28515625" style="59" customWidth="1"/>
    <col min="12037" max="12037" width="15" style="59" customWidth="1"/>
    <col min="12038" max="12038" width="16.5703125" style="59" customWidth="1"/>
    <col min="12039" max="12039" width="13.42578125" style="59" customWidth="1"/>
    <col min="12040" max="12040" width="14" style="59" customWidth="1"/>
    <col min="12041" max="12041" width="15" style="59" customWidth="1"/>
    <col min="12042" max="12288" width="11.42578125" style="59"/>
    <col min="12289" max="12289" width="5" style="59" customWidth="1"/>
    <col min="12290" max="12290" width="43" style="59" customWidth="1"/>
    <col min="12291" max="12291" width="12.85546875" style="59" customWidth="1"/>
    <col min="12292" max="12292" width="13.28515625" style="59" customWidth="1"/>
    <col min="12293" max="12293" width="15" style="59" customWidth="1"/>
    <col min="12294" max="12294" width="16.5703125" style="59" customWidth="1"/>
    <col min="12295" max="12295" width="13.42578125" style="59" customWidth="1"/>
    <col min="12296" max="12296" width="14" style="59" customWidth="1"/>
    <col min="12297" max="12297" width="15" style="59" customWidth="1"/>
    <col min="12298" max="12544" width="11.42578125" style="59"/>
    <col min="12545" max="12545" width="5" style="59" customWidth="1"/>
    <col min="12546" max="12546" width="43" style="59" customWidth="1"/>
    <col min="12547" max="12547" width="12.85546875" style="59" customWidth="1"/>
    <col min="12548" max="12548" width="13.28515625" style="59" customWidth="1"/>
    <col min="12549" max="12549" width="15" style="59" customWidth="1"/>
    <col min="12550" max="12550" width="16.5703125" style="59" customWidth="1"/>
    <col min="12551" max="12551" width="13.42578125" style="59" customWidth="1"/>
    <col min="12552" max="12552" width="14" style="59" customWidth="1"/>
    <col min="12553" max="12553" width="15" style="59" customWidth="1"/>
    <col min="12554" max="12800" width="11.42578125" style="59"/>
    <col min="12801" max="12801" width="5" style="59" customWidth="1"/>
    <col min="12802" max="12802" width="43" style="59" customWidth="1"/>
    <col min="12803" max="12803" width="12.85546875" style="59" customWidth="1"/>
    <col min="12804" max="12804" width="13.28515625" style="59" customWidth="1"/>
    <col min="12805" max="12805" width="15" style="59" customWidth="1"/>
    <col min="12806" max="12806" width="16.5703125" style="59" customWidth="1"/>
    <col min="12807" max="12807" width="13.42578125" style="59" customWidth="1"/>
    <col min="12808" max="12808" width="14" style="59" customWidth="1"/>
    <col min="12809" max="12809" width="15" style="59" customWidth="1"/>
    <col min="12810" max="13056" width="11.42578125" style="59"/>
    <col min="13057" max="13057" width="5" style="59" customWidth="1"/>
    <col min="13058" max="13058" width="43" style="59" customWidth="1"/>
    <col min="13059" max="13059" width="12.85546875" style="59" customWidth="1"/>
    <col min="13060" max="13060" width="13.28515625" style="59" customWidth="1"/>
    <col min="13061" max="13061" width="15" style="59" customWidth="1"/>
    <col min="13062" max="13062" width="16.5703125" style="59" customWidth="1"/>
    <col min="13063" max="13063" width="13.42578125" style="59" customWidth="1"/>
    <col min="13064" max="13064" width="14" style="59" customWidth="1"/>
    <col min="13065" max="13065" width="15" style="59" customWidth="1"/>
    <col min="13066" max="13312" width="11.42578125" style="59"/>
    <col min="13313" max="13313" width="5" style="59" customWidth="1"/>
    <col min="13314" max="13314" width="43" style="59" customWidth="1"/>
    <col min="13315" max="13315" width="12.85546875" style="59" customWidth="1"/>
    <col min="13316" max="13316" width="13.28515625" style="59" customWidth="1"/>
    <col min="13317" max="13317" width="15" style="59" customWidth="1"/>
    <col min="13318" max="13318" width="16.5703125" style="59" customWidth="1"/>
    <col min="13319" max="13319" width="13.42578125" style="59" customWidth="1"/>
    <col min="13320" max="13320" width="14" style="59" customWidth="1"/>
    <col min="13321" max="13321" width="15" style="59" customWidth="1"/>
    <col min="13322" max="13568" width="11.42578125" style="59"/>
    <col min="13569" max="13569" width="5" style="59" customWidth="1"/>
    <col min="13570" max="13570" width="43" style="59" customWidth="1"/>
    <col min="13571" max="13571" width="12.85546875" style="59" customWidth="1"/>
    <col min="13572" max="13572" width="13.28515625" style="59" customWidth="1"/>
    <col min="13573" max="13573" width="15" style="59" customWidth="1"/>
    <col min="13574" max="13574" width="16.5703125" style="59" customWidth="1"/>
    <col min="13575" max="13575" width="13.42578125" style="59" customWidth="1"/>
    <col min="13576" max="13576" width="14" style="59" customWidth="1"/>
    <col min="13577" max="13577" width="15" style="59" customWidth="1"/>
    <col min="13578" max="13824" width="11.42578125" style="59"/>
    <col min="13825" max="13825" width="5" style="59" customWidth="1"/>
    <col min="13826" max="13826" width="43" style="59" customWidth="1"/>
    <col min="13827" max="13827" width="12.85546875" style="59" customWidth="1"/>
    <col min="13828" max="13828" width="13.28515625" style="59" customWidth="1"/>
    <col min="13829" max="13829" width="15" style="59" customWidth="1"/>
    <col min="13830" max="13830" width="16.5703125" style="59" customWidth="1"/>
    <col min="13831" max="13831" width="13.42578125" style="59" customWidth="1"/>
    <col min="13832" max="13832" width="14" style="59" customWidth="1"/>
    <col min="13833" max="13833" width="15" style="59" customWidth="1"/>
    <col min="13834" max="14080" width="11.42578125" style="59"/>
    <col min="14081" max="14081" width="5" style="59" customWidth="1"/>
    <col min="14082" max="14082" width="43" style="59" customWidth="1"/>
    <col min="14083" max="14083" width="12.85546875" style="59" customWidth="1"/>
    <col min="14084" max="14084" width="13.28515625" style="59" customWidth="1"/>
    <col min="14085" max="14085" width="15" style="59" customWidth="1"/>
    <col min="14086" max="14086" width="16.5703125" style="59" customWidth="1"/>
    <col min="14087" max="14087" width="13.42578125" style="59" customWidth="1"/>
    <col min="14088" max="14088" width="14" style="59" customWidth="1"/>
    <col min="14089" max="14089" width="15" style="59" customWidth="1"/>
    <col min="14090" max="14336" width="11.42578125" style="59"/>
    <col min="14337" max="14337" width="5" style="59" customWidth="1"/>
    <col min="14338" max="14338" width="43" style="59" customWidth="1"/>
    <col min="14339" max="14339" width="12.85546875" style="59" customWidth="1"/>
    <col min="14340" max="14340" width="13.28515625" style="59" customWidth="1"/>
    <col min="14341" max="14341" width="15" style="59" customWidth="1"/>
    <col min="14342" max="14342" width="16.5703125" style="59" customWidth="1"/>
    <col min="14343" max="14343" width="13.42578125" style="59" customWidth="1"/>
    <col min="14344" max="14344" width="14" style="59" customWidth="1"/>
    <col min="14345" max="14345" width="15" style="59" customWidth="1"/>
    <col min="14346" max="14592" width="11.42578125" style="59"/>
    <col min="14593" max="14593" width="5" style="59" customWidth="1"/>
    <col min="14594" max="14594" width="43" style="59" customWidth="1"/>
    <col min="14595" max="14595" width="12.85546875" style="59" customWidth="1"/>
    <col min="14596" max="14596" width="13.28515625" style="59" customWidth="1"/>
    <col min="14597" max="14597" width="15" style="59" customWidth="1"/>
    <col min="14598" max="14598" width="16.5703125" style="59" customWidth="1"/>
    <col min="14599" max="14599" width="13.42578125" style="59" customWidth="1"/>
    <col min="14600" max="14600" width="14" style="59" customWidth="1"/>
    <col min="14601" max="14601" width="15" style="59" customWidth="1"/>
    <col min="14602" max="14848" width="11.42578125" style="59"/>
    <col min="14849" max="14849" width="5" style="59" customWidth="1"/>
    <col min="14850" max="14850" width="43" style="59" customWidth="1"/>
    <col min="14851" max="14851" width="12.85546875" style="59" customWidth="1"/>
    <col min="14852" max="14852" width="13.28515625" style="59" customWidth="1"/>
    <col min="14853" max="14853" width="15" style="59" customWidth="1"/>
    <col min="14854" max="14854" width="16.5703125" style="59" customWidth="1"/>
    <col min="14855" max="14855" width="13.42578125" style="59" customWidth="1"/>
    <col min="14856" max="14856" width="14" style="59" customWidth="1"/>
    <col min="14857" max="14857" width="15" style="59" customWidth="1"/>
    <col min="14858" max="15104" width="11.42578125" style="59"/>
    <col min="15105" max="15105" width="5" style="59" customWidth="1"/>
    <col min="15106" max="15106" width="43" style="59" customWidth="1"/>
    <col min="15107" max="15107" width="12.85546875" style="59" customWidth="1"/>
    <col min="15108" max="15108" width="13.28515625" style="59" customWidth="1"/>
    <col min="15109" max="15109" width="15" style="59" customWidth="1"/>
    <col min="15110" max="15110" width="16.5703125" style="59" customWidth="1"/>
    <col min="15111" max="15111" width="13.42578125" style="59" customWidth="1"/>
    <col min="15112" max="15112" width="14" style="59" customWidth="1"/>
    <col min="15113" max="15113" width="15" style="59" customWidth="1"/>
    <col min="15114" max="15360" width="11.42578125" style="59"/>
    <col min="15361" max="15361" width="5" style="59" customWidth="1"/>
    <col min="15362" max="15362" width="43" style="59" customWidth="1"/>
    <col min="15363" max="15363" width="12.85546875" style="59" customWidth="1"/>
    <col min="15364" max="15364" width="13.28515625" style="59" customWidth="1"/>
    <col min="15365" max="15365" width="15" style="59" customWidth="1"/>
    <col min="15366" max="15366" width="16.5703125" style="59" customWidth="1"/>
    <col min="15367" max="15367" width="13.42578125" style="59" customWidth="1"/>
    <col min="15368" max="15368" width="14" style="59" customWidth="1"/>
    <col min="15369" max="15369" width="15" style="59" customWidth="1"/>
    <col min="15370" max="15616" width="11.42578125" style="59"/>
    <col min="15617" max="15617" width="5" style="59" customWidth="1"/>
    <col min="15618" max="15618" width="43" style="59" customWidth="1"/>
    <col min="15619" max="15619" width="12.85546875" style="59" customWidth="1"/>
    <col min="15620" max="15620" width="13.28515625" style="59" customWidth="1"/>
    <col min="15621" max="15621" width="15" style="59" customWidth="1"/>
    <col min="15622" max="15622" width="16.5703125" style="59" customWidth="1"/>
    <col min="15623" max="15623" width="13.42578125" style="59" customWidth="1"/>
    <col min="15624" max="15624" width="14" style="59" customWidth="1"/>
    <col min="15625" max="15625" width="15" style="59" customWidth="1"/>
    <col min="15626" max="15872" width="11.42578125" style="59"/>
    <col min="15873" max="15873" width="5" style="59" customWidth="1"/>
    <col min="15874" max="15874" width="43" style="59" customWidth="1"/>
    <col min="15875" max="15875" width="12.85546875" style="59" customWidth="1"/>
    <col min="15876" max="15876" width="13.28515625" style="59" customWidth="1"/>
    <col min="15877" max="15877" width="15" style="59" customWidth="1"/>
    <col min="15878" max="15878" width="16.5703125" style="59" customWidth="1"/>
    <col min="15879" max="15879" width="13.42578125" style="59" customWidth="1"/>
    <col min="15880" max="15880" width="14" style="59" customWidth="1"/>
    <col min="15881" max="15881" width="15" style="59" customWidth="1"/>
    <col min="15882" max="16128" width="11.42578125" style="59"/>
    <col min="16129" max="16129" width="5" style="59" customWidth="1"/>
    <col min="16130" max="16130" width="43" style="59" customWidth="1"/>
    <col min="16131" max="16131" width="12.85546875" style="59" customWidth="1"/>
    <col min="16132" max="16132" width="13.28515625" style="59" customWidth="1"/>
    <col min="16133" max="16133" width="15" style="59" customWidth="1"/>
    <col min="16134" max="16134" width="16.5703125" style="59" customWidth="1"/>
    <col min="16135" max="16135" width="13.42578125" style="59" customWidth="1"/>
    <col min="16136" max="16136" width="14" style="59" customWidth="1"/>
    <col min="16137" max="16137" width="15" style="59" customWidth="1"/>
    <col min="16138" max="16384" width="11.42578125" style="59"/>
  </cols>
  <sheetData>
    <row r="1" spans="2:11" s="34" customFormat="1" ht="13.5" thickBot="1" x14ac:dyDescent="0.25"/>
    <row r="2" spans="2:11" s="34" customFormat="1" ht="13.5" thickBot="1" x14ac:dyDescent="0.25">
      <c r="B2" s="345" t="s">
        <v>0</v>
      </c>
      <c r="C2" s="346"/>
      <c r="D2" s="346"/>
      <c r="E2" s="346"/>
      <c r="F2" s="346"/>
      <c r="G2" s="346"/>
      <c r="H2" s="346"/>
      <c r="I2" s="347"/>
    </row>
    <row r="3" spans="2:11" s="34" customFormat="1" ht="13.5" thickBot="1" x14ac:dyDescent="0.25">
      <c r="B3" s="348" t="s">
        <v>122</v>
      </c>
      <c r="C3" s="349"/>
      <c r="D3" s="349"/>
      <c r="E3" s="349"/>
      <c r="F3" s="349"/>
      <c r="G3" s="349"/>
      <c r="H3" s="349"/>
      <c r="I3" s="350"/>
    </row>
    <row r="4" spans="2:11" s="34" customFormat="1" ht="13.5" thickBot="1" x14ac:dyDescent="0.25">
      <c r="B4" s="348" t="s">
        <v>554</v>
      </c>
      <c r="C4" s="349"/>
      <c r="D4" s="349"/>
      <c r="E4" s="349"/>
      <c r="F4" s="349"/>
      <c r="G4" s="349"/>
      <c r="H4" s="349"/>
      <c r="I4" s="350"/>
    </row>
    <row r="5" spans="2:11" s="34" customFormat="1" ht="13.5" thickBot="1" x14ac:dyDescent="0.25">
      <c r="B5" s="348" t="s">
        <v>2</v>
      </c>
      <c r="C5" s="349"/>
      <c r="D5" s="349"/>
      <c r="E5" s="349"/>
      <c r="F5" s="349"/>
      <c r="G5" s="349"/>
      <c r="H5" s="349"/>
      <c r="I5" s="350"/>
    </row>
    <row r="6" spans="2:11" s="34" customFormat="1" ht="76.5" x14ac:dyDescent="0.2">
      <c r="B6" s="161" t="s">
        <v>123</v>
      </c>
      <c r="C6" s="161" t="s">
        <v>248</v>
      </c>
      <c r="D6" s="161" t="s">
        <v>124</v>
      </c>
      <c r="E6" s="161" t="s">
        <v>125</v>
      </c>
      <c r="F6" s="161" t="s">
        <v>126</v>
      </c>
      <c r="G6" s="161" t="s">
        <v>127</v>
      </c>
      <c r="H6" s="161" t="s">
        <v>128</v>
      </c>
      <c r="I6" s="161" t="s">
        <v>129</v>
      </c>
    </row>
    <row r="7" spans="2:11" s="34" customFormat="1" ht="13.5" thickBot="1" x14ac:dyDescent="0.25">
      <c r="B7" s="162" t="s">
        <v>130</v>
      </c>
      <c r="C7" s="162" t="s">
        <v>131</v>
      </c>
      <c r="D7" s="162" t="s">
        <v>132</v>
      </c>
      <c r="E7" s="162" t="s">
        <v>133</v>
      </c>
      <c r="F7" s="162" t="s">
        <v>134</v>
      </c>
      <c r="G7" s="162" t="s">
        <v>135</v>
      </c>
      <c r="H7" s="162" t="s">
        <v>136</v>
      </c>
      <c r="I7" s="162" t="s">
        <v>137</v>
      </c>
    </row>
    <row r="8" spans="2:11" s="34" customFormat="1" ht="12.75" customHeight="1" x14ac:dyDescent="0.2">
      <c r="B8" s="35" t="s">
        <v>138</v>
      </c>
      <c r="C8" s="36">
        <v>59939400</v>
      </c>
      <c r="D8" s="36">
        <f>D9+D13</f>
        <v>0</v>
      </c>
      <c r="E8" s="36">
        <v>7818180</v>
      </c>
      <c r="F8" s="36">
        <f>F9+F13</f>
        <v>0</v>
      </c>
      <c r="G8" s="36">
        <f>G9+G13</f>
        <v>52121220</v>
      </c>
      <c r="H8" s="36">
        <f>H9+H13</f>
        <v>5109543</v>
      </c>
      <c r="I8" s="36">
        <f>I9+I13</f>
        <v>0</v>
      </c>
    </row>
    <row r="9" spans="2:11" s="34" customFormat="1" ht="12.75" customHeight="1" x14ac:dyDescent="0.2">
      <c r="B9" s="35" t="s">
        <v>139</v>
      </c>
      <c r="C9" s="36">
        <f>SUM(C10:C12)</f>
        <v>7818180</v>
      </c>
      <c r="D9" s="36">
        <f>SUM(D10:D12)</f>
        <v>0</v>
      </c>
      <c r="E9" s="36">
        <f>SUM(E10:E12)</f>
        <v>7818180</v>
      </c>
      <c r="F9" s="36">
        <v>7818180</v>
      </c>
      <c r="G9" s="36">
        <f>SUM(G10:G12)</f>
        <v>7818180</v>
      </c>
      <c r="H9" s="36">
        <f>SUM(H10:H12)</f>
        <v>5109543</v>
      </c>
      <c r="I9" s="36">
        <f>SUM(I10:I12)</f>
        <v>0</v>
      </c>
    </row>
    <row r="10" spans="2:11" s="34" customFormat="1" x14ac:dyDescent="0.2">
      <c r="B10" s="37" t="s">
        <v>140</v>
      </c>
      <c r="C10" s="38">
        <v>7818180</v>
      </c>
      <c r="D10" s="38">
        <v>0</v>
      </c>
      <c r="E10" s="36">
        <v>7818180</v>
      </c>
      <c r="F10" s="36">
        <v>7818180</v>
      </c>
      <c r="G10" s="38">
        <f>+C10+D10-E10+F10</f>
        <v>7818180</v>
      </c>
      <c r="H10" s="38">
        <v>5109543</v>
      </c>
      <c r="I10" s="36">
        <v>0</v>
      </c>
    </row>
    <row r="11" spans="2:11" s="34" customFormat="1" x14ac:dyDescent="0.2">
      <c r="B11" s="37" t="s">
        <v>141</v>
      </c>
      <c r="C11" s="38">
        <v>0</v>
      </c>
      <c r="D11" s="38">
        <v>0</v>
      </c>
      <c r="E11" s="38">
        <v>0</v>
      </c>
      <c r="F11" s="38">
        <v>0</v>
      </c>
      <c r="G11" s="38">
        <f>+C11+D11-E11+F11</f>
        <v>0</v>
      </c>
      <c r="H11" s="38">
        <v>0</v>
      </c>
      <c r="I11" s="38">
        <v>0</v>
      </c>
    </row>
    <row r="12" spans="2:11" s="34" customFormat="1" x14ac:dyDescent="0.2">
      <c r="B12" s="37" t="s">
        <v>142</v>
      </c>
      <c r="C12" s="38">
        <v>0</v>
      </c>
      <c r="D12" s="38">
        <v>0</v>
      </c>
      <c r="E12" s="38">
        <v>0</v>
      </c>
      <c r="F12" s="38">
        <v>0</v>
      </c>
      <c r="G12" s="38">
        <f>+C12+D12-E12+F12</f>
        <v>0</v>
      </c>
      <c r="H12" s="38">
        <v>0</v>
      </c>
      <c r="I12" s="38">
        <v>0</v>
      </c>
    </row>
    <row r="13" spans="2:11" s="34" customFormat="1" ht="12.75" customHeight="1" x14ac:dyDescent="0.2">
      <c r="B13" s="35" t="s">
        <v>143</v>
      </c>
      <c r="C13" s="36" t="s">
        <v>247</v>
      </c>
      <c r="D13" s="36">
        <f t="shared" ref="D13:I13" si="0">SUM(D14:D16)</f>
        <v>0</v>
      </c>
      <c r="E13" s="36">
        <f t="shared" si="0"/>
        <v>0</v>
      </c>
      <c r="F13" s="36">
        <f t="shared" si="0"/>
        <v>-7818180</v>
      </c>
      <c r="G13" s="36">
        <f t="shared" si="0"/>
        <v>44303040</v>
      </c>
      <c r="H13" s="36">
        <f t="shared" si="0"/>
        <v>0</v>
      </c>
      <c r="I13" s="36">
        <f t="shared" si="0"/>
        <v>0</v>
      </c>
      <c r="K13" s="39"/>
    </row>
    <row r="14" spans="2:11" s="34" customFormat="1" x14ac:dyDescent="0.2">
      <c r="B14" s="37" t="s">
        <v>144</v>
      </c>
      <c r="C14" s="38" t="s">
        <v>247</v>
      </c>
      <c r="D14" s="36">
        <v>0</v>
      </c>
      <c r="E14" s="36">
        <v>0</v>
      </c>
      <c r="F14" s="36">
        <v>-7818180</v>
      </c>
      <c r="G14" s="38">
        <f>+C14+D14-E14+F14</f>
        <v>44303040</v>
      </c>
      <c r="H14" s="36">
        <v>0</v>
      </c>
      <c r="I14" s="36">
        <v>0</v>
      </c>
      <c r="K14" s="39"/>
    </row>
    <row r="15" spans="2:11" s="34" customFormat="1" x14ac:dyDescent="0.2">
      <c r="B15" s="37" t="s">
        <v>145</v>
      </c>
      <c r="C15" s="38">
        <v>0</v>
      </c>
      <c r="D15" s="38">
        <v>0</v>
      </c>
      <c r="E15" s="38">
        <v>0</v>
      </c>
      <c r="F15" s="38">
        <v>0</v>
      </c>
      <c r="G15" s="38">
        <f>+C15+D15-E15+F15</f>
        <v>0</v>
      </c>
      <c r="H15" s="38">
        <v>0</v>
      </c>
      <c r="I15" s="38">
        <v>0</v>
      </c>
    </row>
    <row r="16" spans="2:11" s="34" customFormat="1" x14ac:dyDescent="0.2">
      <c r="B16" s="37" t="s">
        <v>146</v>
      </c>
      <c r="C16" s="38">
        <v>0</v>
      </c>
      <c r="D16" s="38">
        <v>0</v>
      </c>
      <c r="E16" s="38">
        <v>0</v>
      </c>
      <c r="F16" s="38">
        <v>0</v>
      </c>
      <c r="G16" s="38">
        <f>+C16+D16-E16+F16</f>
        <v>0</v>
      </c>
      <c r="H16" s="38">
        <v>0</v>
      </c>
      <c r="I16" s="38">
        <v>0</v>
      </c>
    </row>
    <row r="17" spans="2:12" s="34" customFormat="1" x14ac:dyDescent="0.2">
      <c r="B17" s="35" t="s">
        <v>147</v>
      </c>
      <c r="C17" s="40" t="s">
        <v>246</v>
      </c>
      <c r="D17" s="41"/>
      <c r="E17" s="41"/>
      <c r="F17" s="41"/>
      <c r="G17" s="42">
        <v>81790725.769999996</v>
      </c>
      <c r="H17" s="41"/>
      <c r="I17" s="41"/>
      <c r="J17" s="39"/>
      <c r="K17" s="43"/>
    </row>
    <row r="18" spans="2:12" s="34" customFormat="1" x14ac:dyDescent="0.2">
      <c r="B18" s="44"/>
      <c r="C18" s="38"/>
      <c r="D18" s="38"/>
      <c r="E18" s="38"/>
      <c r="F18" s="38"/>
      <c r="G18" s="38"/>
      <c r="H18" s="38"/>
      <c r="I18" s="38"/>
      <c r="K18" s="45"/>
    </row>
    <row r="19" spans="2:12" s="34" customFormat="1" ht="12.75" customHeight="1" x14ac:dyDescent="0.25">
      <c r="B19" s="46" t="s">
        <v>148</v>
      </c>
      <c r="C19" s="36">
        <f t="shared" ref="C19:I19" si="1">C8+C17</f>
        <v>129181960.06</v>
      </c>
      <c r="D19" s="36">
        <f t="shared" si="1"/>
        <v>0</v>
      </c>
      <c r="E19" s="36">
        <f t="shared" si="1"/>
        <v>7818180</v>
      </c>
      <c r="F19" s="36">
        <f t="shared" si="1"/>
        <v>0</v>
      </c>
      <c r="G19" s="36">
        <f t="shared" si="1"/>
        <v>133911945.77</v>
      </c>
      <c r="H19" s="36">
        <f t="shared" si="1"/>
        <v>5109543</v>
      </c>
      <c r="I19" s="36">
        <f t="shared" si="1"/>
        <v>0</v>
      </c>
      <c r="J19" s="47"/>
      <c r="K19" s="48"/>
      <c r="L19" s="39"/>
    </row>
    <row r="20" spans="2:12" s="34" customFormat="1" x14ac:dyDescent="0.2">
      <c r="B20" s="35"/>
      <c r="C20" s="36"/>
      <c r="D20" s="36"/>
      <c r="E20" s="36"/>
      <c r="F20" s="36"/>
      <c r="G20" s="36"/>
      <c r="H20" s="36"/>
      <c r="I20" s="36"/>
    </row>
    <row r="21" spans="2:12" s="34" customFormat="1" ht="12.75" customHeight="1" x14ac:dyDescent="0.2">
      <c r="B21" s="35" t="s">
        <v>149</v>
      </c>
      <c r="C21" s="36">
        <f t="shared" ref="C21:I21" si="2">SUM(C22:C24)</f>
        <v>0</v>
      </c>
      <c r="D21" s="36">
        <f t="shared" si="2"/>
        <v>0</v>
      </c>
      <c r="E21" s="36">
        <f t="shared" si="2"/>
        <v>0</v>
      </c>
      <c r="F21" s="36">
        <f t="shared" si="2"/>
        <v>0</v>
      </c>
      <c r="G21" s="36">
        <f t="shared" si="2"/>
        <v>0</v>
      </c>
      <c r="H21" s="36">
        <f t="shared" si="2"/>
        <v>0</v>
      </c>
      <c r="I21" s="36">
        <f t="shared" si="2"/>
        <v>0</v>
      </c>
    </row>
    <row r="22" spans="2:12" s="34" customFormat="1" ht="12.75" customHeight="1" x14ac:dyDescent="0.2">
      <c r="B22" s="44" t="s">
        <v>150</v>
      </c>
      <c r="C22" s="38">
        <v>0</v>
      </c>
      <c r="D22" s="38">
        <v>0</v>
      </c>
      <c r="E22" s="38">
        <v>0</v>
      </c>
      <c r="F22" s="38">
        <v>0</v>
      </c>
      <c r="G22" s="38">
        <f>+C22+D22-E22+F22</f>
        <v>0</v>
      </c>
      <c r="H22" s="38">
        <v>0</v>
      </c>
      <c r="I22" s="38">
        <v>0</v>
      </c>
    </row>
    <row r="23" spans="2:12" s="34" customFormat="1" ht="12.75" customHeight="1" x14ac:dyDescent="0.2">
      <c r="B23" s="44" t="s">
        <v>151</v>
      </c>
      <c r="C23" s="38">
        <v>0</v>
      </c>
      <c r="D23" s="38">
        <v>0</v>
      </c>
      <c r="E23" s="38">
        <v>0</v>
      </c>
      <c r="F23" s="38">
        <v>0</v>
      </c>
      <c r="G23" s="38">
        <f>+C23+D23-E23+F23</f>
        <v>0</v>
      </c>
      <c r="H23" s="38">
        <v>0</v>
      </c>
      <c r="I23" s="38">
        <v>0</v>
      </c>
    </row>
    <row r="24" spans="2:12" s="34" customFormat="1" ht="12.75" customHeight="1" x14ac:dyDescent="0.2">
      <c r="B24" s="44" t="s">
        <v>152</v>
      </c>
      <c r="C24" s="38">
        <v>0</v>
      </c>
      <c r="D24" s="38">
        <v>0</v>
      </c>
      <c r="E24" s="38">
        <v>0</v>
      </c>
      <c r="F24" s="38">
        <v>0</v>
      </c>
      <c r="G24" s="38">
        <f>+C24+D24-E24+F24</f>
        <v>0</v>
      </c>
      <c r="H24" s="38">
        <v>0</v>
      </c>
      <c r="I24" s="38">
        <v>0</v>
      </c>
    </row>
    <row r="25" spans="2:12" s="34" customFormat="1" x14ac:dyDescent="0.2">
      <c r="B25" s="49"/>
      <c r="C25" s="50"/>
      <c r="D25" s="50"/>
      <c r="E25" s="50"/>
      <c r="F25" s="50"/>
      <c r="G25" s="50"/>
      <c r="H25" s="50"/>
      <c r="I25" s="50"/>
    </row>
    <row r="26" spans="2:12" s="34" customFormat="1" ht="25.5" x14ac:dyDescent="0.2">
      <c r="B26" s="46" t="s">
        <v>153</v>
      </c>
      <c r="C26" s="36">
        <f t="shared" ref="C26:I26" si="3">SUM(C27:C29)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</row>
    <row r="27" spans="2:12" s="34" customFormat="1" ht="12.75" customHeight="1" x14ac:dyDescent="0.2">
      <c r="B27" s="44" t="s">
        <v>154</v>
      </c>
      <c r="C27" s="38">
        <v>0</v>
      </c>
      <c r="D27" s="38">
        <v>0</v>
      </c>
      <c r="E27" s="38">
        <v>0</v>
      </c>
      <c r="F27" s="38">
        <v>0</v>
      </c>
      <c r="G27" s="38">
        <f>+C23+D23-E23+F23</f>
        <v>0</v>
      </c>
      <c r="H27" s="38">
        <v>0</v>
      </c>
      <c r="I27" s="38">
        <v>0</v>
      </c>
    </row>
    <row r="28" spans="2:12" s="34" customFormat="1" ht="12.75" customHeight="1" x14ac:dyDescent="0.2">
      <c r="B28" s="44" t="s">
        <v>155</v>
      </c>
      <c r="C28" s="38">
        <v>0</v>
      </c>
      <c r="D28" s="38">
        <v>0</v>
      </c>
      <c r="E28" s="38">
        <v>0</v>
      </c>
      <c r="F28" s="38">
        <v>0</v>
      </c>
      <c r="G28" s="38">
        <f>+C24+D24-E24+F24</f>
        <v>0</v>
      </c>
      <c r="H28" s="38">
        <v>0</v>
      </c>
      <c r="I28" s="38">
        <v>0</v>
      </c>
    </row>
    <row r="29" spans="2:12" s="34" customFormat="1" ht="12.75" customHeight="1" x14ac:dyDescent="0.2">
      <c r="B29" s="44" t="s">
        <v>156</v>
      </c>
      <c r="C29" s="38">
        <v>0</v>
      </c>
      <c r="D29" s="38">
        <v>0</v>
      </c>
      <c r="E29" s="38">
        <v>0</v>
      </c>
      <c r="F29" s="38">
        <v>0</v>
      </c>
      <c r="G29" s="38">
        <f>+C25+D25-E25+F25</f>
        <v>0</v>
      </c>
      <c r="H29" s="38">
        <v>0</v>
      </c>
      <c r="I29" s="38">
        <v>0</v>
      </c>
    </row>
    <row r="30" spans="2:12" s="34" customFormat="1" ht="13.5" thickBot="1" x14ac:dyDescent="0.25">
      <c r="B30" s="51"/>
      <c r="C30" s="52"/>
      <c r="D30" s="52"/>
      <c r="E30" s="52"/>
      <c r="F30" s="52"/>
      <c r="G30" s="52"/>
      <c r="H30" s="52"/>
      <c r="I30" s="52"/>
    </row>
    <row r="31" spans="2:12" s="34" customFormat="1" ht="18.75" customHeight="1" x14ac:dyDescent="0.2">
      <c r="B31" s="351" t="s">
        <v>157</v>
      </c>
      <c r="C31" s="351"/>
      <c r="D31" s="351"/>
      <c r="E31" s="351"/>
      <c r="F31" s="351"/>
      <c r="G31" s="351"/>
      <c r="H31" s="351"/>
      <c r="I31" s="351"/>
    </row>
    <row r="32" spans="2:12" s="34" customFormat="1" x14ac:dyDescent="0.2">
      <c r="B32" s="53" t="s">
        <v>158</v>
      </c>
      <c r="C32" s="47"/>
      <c r="D32" s="54"/>
      <c r="E32" s="54"/>
      <c r="F32" s="54"/>
      <c r="G32" s="54"/>
      <c r="H32" s="54"/>
      <c r="I32" s="54"/>
    </row>
    <row r="33" spans="2:9" s="34" customFormat="1" ht="18.75" customHeight="1" thickBot="1" x14ac:dyDescent="0.25">
      <c r="B33" s="352"/>
      <c r="C33" s="352"/>
      <c r="D33" s="352"/>
      <c r="E33" s="352"/>
      <c r="F33" s="352"/>
      <c r="G33" s="352"/>
      <c r="H33" s="352"/>
      <c r="I33" s="352"/>
    </row>
    <row r="34" spans="2:9" s="34" customFormat="1" ht="38.25" customHeight="1" x14ac:dyDescent="0.2">
      <c r="B34" s="341" t="s">
        <v>159</v>
      </c>
      <c r="C34" s="343" t="s">
        <v>160</v>
      </c>
      <c r="D34" s="343" t="s">
        <v>161</v>
      </c>
      <c r="E34" s="168" t="s">
        <v>162</v>
      </c>
      <c r="F34" s="343" t="s">
        <v>163</v>
      </c>
      <c r="G34" s="163" t="s">
        <v>164</v>
      </c>
      <c r="H34" s="47"/>
      <c r="I34" s="47"/>
    </row>
    <row r="35" spans="2:9" s="34" customFormat="1" ht="15.75" customHeight="1" thickBot="1" x14ac:dyDescent="0.25">
      <c r="B35" s="342"/>
      <c r="C35" s="344"/>
      <c r="D35" s="344"/>
      <c r="E35" s="169" t="s">
        <v>165</v>
      </c>
      <c r="F35" s="344"/>
      <c r="G35" s="164" t="s">
        <v>166</v>
      </c>
      <c r="H35" s="47"/>
      <c r="I35" s="47"/>
    </row>
    <row r="36" spans="2:9" s="34" customFormat="1" x14ac:dyDescent="0.2">
      <c r="B36" s="55" t="s">
        <v>167</v>
      </c>
      <c r="C36" s="36">
        <f>SUM(C37:C39)</f>
        <v>86000000</v>
      </c>
      <c r="D36" s="36">
        <f>SUM(D37:D39)</f>
        <v>144</v>
      </c>
      <c r="E36" s="36">
        <f>SUM(E37:E39)</f>
        <v>0</v>
      </c>
      <c r="F36" s="36">
        <f>SUM(F37:F39)</f>
        <v>0</v>
      </c>
      <c r="G36" s="36">
        <f>SUM(G37:G39)</f>
        <v>8.1949999999999995E-2</v>
      </c>
      <c r="H36" s="47"/>
      <c r="I36" s="47"/>
    </row>
    <row r="37" spans="2:9" s="34" customFormat="1" x14ac:dyDescent="0.2">
      <c r="B37" s="44" t="s">
        <v>168</v>
      </c>
      <c r="C37" s="38">
        <v>86000000</v>
      </c>
      <c r="D37" s="38">
        <v>144</v>
      </c>
      <c r="E37" s="38" t="s">
        <v>169</v>
      </c>
      <c r="F37" s="38">
        <v>0</v>
      </c>
      <c r="G37" s="56">
        <v>8.1949999999999995E-2</v>
      </c>
      <c r="H37" s="47"/>
      <c r="I37" s="47"/>
    </row>
    <row r="38" spans="2:9" s="34" customFormat="1" x14ac:dyDescent="0.2">
      <c r="B38" s="44" t="s">
        <v>170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47"/>
      <c r="I38" s="47"/>
    </row>
    <row r="39" spans="2:9" s="34" customFormat="1" ht="13.5" thickBot="1" x14ac:dyDescent="0.25">
      <c r="B39" s="57" t="s">
        <v>171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47"/>
      <c r="I39" s="47"/>
    </row>
    <row r="44" spans="2:9" x14ac:dyDescent="0.2">
      <c r="G44" s="60"/>
    </row>
  </sheetData>
  <mergeCells count="10">
    <mergeCell ref="B34:B35"/>
    <mergeCell ref="C34:C35"/>
    <mergeCell ref="D34:D35"/>
    <mergeCell ref="F34:F35"/>
    <mergeCell ref="B2:I2"/>
    <mergeCell ref="B3:I3"/>
    <mergeCell ref="B4:I4"/>
    <mergeCell ref="B5:I5"/>
    <mergeCell ref="B31:I31"/>
    <mergeCell ref="B33:I33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O38"/>
  <sheetViews>
    <sheetView showGridLines="0" zoomScale="85" zoomScaleNormal="85" workbookViewId="0">
      <selection activeCell="B32" sqref="B32:L32"/>
    </sheetView>
  </sheetViews>
  <sheetFormatPr baseColWidth="10" defaultRowHeight="15" x14ac:dyDescent="0.25"/>
  <cols>
    <col min="1" max="1" width="2.42578125" customWidth="1"/>
    <col min="2" max="2" width="32.85546875" customWidth="1"/>
    <col min="3" max="5" width="14.5703125" customWidth="1"/>
    <col min="6" max="6" width="15.85546875" bestFit="1" customWidth="1"/>
    <col min="7" max="7" width="14.5703125" customWidth="1"/>
    <col min="8" max="8" width="17.5703125" customWidth="1"/>
    <col min="9" max="9" width="15.85546875" customWidth="1"/>
    <col min="10" max="10" width="14.85546875" bestFit="1" customWidth="1"/>
    <col min="11" max="11" width="16.7109375" customWidth="1"/>
    <col min="12" max="12" width="14.5703125" customWidth="1"/>
    <col min="13" max="13" width="13.140625" bestFit="1" customWidth="1"/>
    <col min="14" max="14" width="14.85546875" bestFit="1" customWidth="1"/>
    <col min="15" max="15" width="14.140625" style="155" bestFit="1" customWidth="1"/>
    <col min="257" max="257" width="2.42578125" customWidth="1"/>
    <col min="258" max="258" width="32.85546875" customWidth="1"/>
    <col min="259" max="261" width="14.5703125" customWidth="1"/>
    <col min="262" max="262" width="15.85546875" bestFit="1" customWidth="1"/>
    <col min="263" max="263" width="14.5703125" customWidth="1"/>
    <col min="264" max="264" width="17.5703125" customWidth="1"/>
    <col min="265" max="265" width="15.85546875" customWidth="1"/>
    <col min="266" max="266" width="14.85546875" bestFit="1" customWidth="1"/>
    <col min="267" max="268" width="14.5703125" customWidth="1"/>
    <col min="270" max="270" width="14.85546875" bestFit="1" customWidth="1"/>
    <col min="513" max="513" width="2.42578125" customWidth="1"/>
    <col min="514" max="514" width="32.85546875" customWidth="1"/>
    <col min="515" max="517" width="14.5703125" customWidth="1"/>
    <col min="518" max="518" width="15.85546875" bestFit="1" customWidth="1"/>
    <col min="519" max="519" width="14.5703125" customWidth="1"/>
    <col min="520" max="520" width="17.5703125" customWidth="1"/>
    <col min="521" max="521" width="15.85546875" customWidth="1"/>
    <col min="522" max="522" width="14.85546875" bestFit="1" customWidth="1"/>
    <col min="523" max="524" width="14.5703125" customWidth="1"/>
    <col min="526" max="526" width="14.85546875" bestFit="1" customWidth="1"/>
    <col min="769" max="769" width="2.42578125" customWidth="1"/>
    <col min="770" max="770" width="32.85546875" customWidth="1"/>
    <col min="771" max="773" width="14.5703125" customWidth="1"/>
    <col min="774" max="774" width="15.85546875" bestFit="1" customWidth="1"/>
    <col min="775" max="775" width="14.5703125" customWidth="1"/>
    <col min="776" max="776" width="17.5703125" customWidth="1"/>
    <col min="777" max="777" width="15.85546875" customWidth="1"/>
    <col min="778" max="778" width="14.85546875" bestFit="1" customWidth="1"/>
    <col min="779" max="780" width="14.5703125" customWidth="1"/>
    <col min="782" max="782" width="14.85546875" bestFit="1" customWidth="1"/>
    <col min="1025" max="1025" width="2.42578125" customWidth="1"/>
    <col min="1026" max="1026" width="32.85546875" customWidth="1"/>
    <col min="1027" max="1029" width="14.5703125" customWidth="1"/>
    <col min="1030" max="1030" width="15.85546875" bestFit="1" customWidth="1"/>
    <col min="1031" max="1031" width="14.5703125" customWidth="1"/>
    <col min="1032" max="1032" width="17.5703125" customWidth="1"/>
    <col min="1033" max="1033" width="15.85546875" customWidth="1"/>
    <col min="1034" max="1034" width="14.85546875" bestFit="1" customWidth="1"/>
    <col min="1035" max="1036" width="14.5703125" customWidth="1"/>
    <col min="1038" max="1038" width="14.85546875" bestFit="1" customWidth="1"/>
    <col min="1281" max="1281" width="2.42578125" customWidth="1"/>
    <col min="1282" max="1282" width="32.85546875" customWidth="1"/>
    <col min="1283" max="1285" width="14.5703125" customWidth="1"/>
    <col min="1286" max="1286" width="15.85546875" bestFit="1" customWidth="1"/>
    <col min="1287" max="1287" width="14.5703125" customWidth="1"/>
    <col min="1288" max="1288" width="17.5703125" customWidth="1"/>
    <col min="1289" max="1289" width="15.85546875" customWidth="1"/>
    <col min="1290" max="1290" width="14.85546875" bestFit="1" customWidth="1"/>
    <col min="1291" max="1292" width="14.5703125" customWidth="1"/>
    <col min="1294" max="1294" width="14.85546875" bestFit="1" customWidth="1"/>
    <col min="1537" max="1537" width="2.42578125" customWidth="1"/>
    <col min="1538" max="1538" width="32.85546875" customWidth="1"/>
    <col min="1539" max="1541" width="14.5703125" customWidth="1"/>
    <col min="1542" max="1542" width="15.85546875" bestFit="1" customWidth="1"/>
    <col min="1543" max="1543" width="14.5703125" customWidth="1"/>
    <col min="1544" max="1544" width="17.5703125" customWidth="1"/>
    <col min="1545" max="1545" width="15.85546875" customWidth="1"/>
    <col min="1546" max="1546" width="14.85546875" bestFit="1" customWidth="1"/>
    <col min="1547" max="1548" width="14.5703125" customWidth="1"/>
    <col min="1550" max="1550" width="14.85546875" bestFit="1" customWidth="1"/>
    <col min="1793" max="1793" width="2.42578125" customWidth="1"/>
    <col min="1794" max="1794" width="32.85546875" customWidth="1"/>
    <col min="1795" max="1797" width="14.5703125" customWidth="1"/>
    <col min="1798" max="1798" width="15.85546875" bestFit="1" customWidth="1"/>
    <col min="1799" max="1799" width="14.5703125" customWidth="1"/>
    <col min="1800" max="1800" width="17.5703125" customWidth="1"/>
    <col min="1801" max="1801" width="15.85546875" customWidth="1"/>
    <col min="1802" max="1802" width="14.85546875" bestFit="1" customWidth="1"/>
    <col min="1803" max="1804" width="14.5703125" customWidth="1"/>
    <col min="1806" max="1806" width="14.85546875" bestFit="1" customWidth="1"/>
    <col min="2049" max="2049" width="2.42578125" customWidth="1"/>
    <col min="2050" max="2050" width="32.85546875" customWidth="1"/>
    <col min="2051" max="2053" width="14.5703125" customWidth="1"/>
    <col min="2054" max="2054" width="15.85546875" bestFit="1" customWidth="1"/>
    <col min="2055" max="2055" width="14.5703125" customWidth="1"/>
    <col min="2056" max="2056" width="17.5703125" customWidth="1"/>
    <col min="2057" max="2057" width="15.85546875" customWidth="1"/>
    <col min="2058" max="2058" width="14.85546875" bestFit="1" customWidth="1"/>
    <col min="2059" max="2060" width="14.5703125" customWidth="1"/>
    <col min="2062" max="2062" width="14.85546875" bestFit="1" customWidth="1"/>
    <col min="2305" max="2305" width="2.42578125" customWidth="1"/>
    <col min="2306" max="2306" width="32.85546875" customWidth="1"/>
    <col min="2307" max="2309" width="14.5703125" customWidth="1"/>
    <col min="2310" max="2310" width="15.85546875" bestFit="1" customWidth="1"/>
    <col min="2311" max="2311" width="14.5703125" customWidth="1"/>
    <col min="2312" max="2312" width="17.5703125" customWidth="1"/>
    <col min="2313" max="2313" width="15.85546875" customWidth="1"/>
    <col min="2314" max="2314" width="14.85546875" bestFit="1" customWidth="1"/>
    <col min="2315" max="2316" width="14.5703125" customWidth="1"/>
    <col min="2318" max="2318" width="14.85546875" bestFit="1" customWidth="1"/>
    <col min="2561" max="2561" width="2.42578125" customWidth="1"/>
    <col min="2562" max="2562" width="32.85546875" customWidth="1"/>
    <col min="2563" max="2565" width="14.5703125" customWidth="1"/>
    <col min="2566" max="2566" width="15.85546875" bestFit="1" customWidth="1"/>
    <col min="2567" max="2567" width="14.5703125" customWidth="1"/>
    <col min="2568" max="2568" width="17.5703125" customWidth="1"/>
    <col min="2569" max="2569" width="15.85546875" customWidth="1"/>
    <col min="2570" max="2570" width="14.85546875" bestFit="1" customWidth="1"/>
    <col min="2571" max="2572" width="14.5703125" customWidth="1"/>
    <col min="2574" max="2574" width="14.85546875" bestFit="1" customWidth="1"/>
    <col min="2817" max="2817" width="2.42578125" customWidth="1"/>
    <col min="2818" max="2818" width="32.85546875" customWidth="1"/>
    <col min="2819" max="2821" width="14.5703125" customWidth="1"/>
    <col min="2822" max="2822" width="15.85546875" bestFit="1" customWidth="1"/>
    <col min="2823" max="2823" width="14.5703125" customWidth="1"/>
    <col min="2824" max="2824" width="17.5703125" customWidth="1"/>
    <col min="2825" max="2825" width="15.85546875" customWidth="1"/>
    <col min="2826" max="2826" width="14.85546875" bestFit="1" customWidth="1"/>
    <col min="2827" max="2828" width="14.5703125" customWidth="1"/>
    <col min="2830" max="2830" width="14.85546875" bestFit="1" customWidth="1"/>
    <col min="3073" max="3073" width="2.42578125" customWidth="1"/>
    <col min="3074" max="3074" width="32.85546875" customWidth="1"/>
    <col min="3075" max="3077" width="14.5703125" customWidth="1"/>
    <col min="3078" max="3078" width="15.85546875" bestFit="1" customWidth="1"/>
    <col min="3079" max="3079" width="14.5703125" customWidth="1"/>
    <col min="3080" max="3080" width="17.5703125" customWidth="1"/>
    <col min="3081" max="3081" width="15.85546875" customWidth="1"/>
    <col min="3082" max="3082" width="14.85546875" bestFit="1" customWidth="1"/>
    <col min="3083" max="3084" width="14.5703125" customWidth="1"/>
    <col min="3086" max="3086" width="14.85546875" bestFit="1" customWidth="1"/>
    <col min="3329" max="3329" width="2.42578125" customWidth="1"/>
    <col min="3330" max="3330" width="32.85546875" customWidth="1"/>
    <col min="3331" max="3333" width="14.5703125" customWidth="1"/>
    <col min="3334" max="3334" width="15.85546875" bestFit="1" customWidth="1"/>
    <col min="3335" max="3335" width="14.5703125" customWidth="1"/>
    <col min="3336" max="3336" width="17.5703125" customWidth="1"/>
    <col min="3337" max="3337" width="15.85546875" customWidth="1"/>
    <col min="3338" max="3338" width="14.85546875" bestFit="1" customWidth="1"/>
    <col min="3339" max="3340" width="14.5703125" customWidth="1"/>
    <col min="3342" max="3342" width="14.85546875" bestFit="1" customWidth="1"/>
    <col min="3585" max="3585" width="2.42578125" customWidth="1"/>
    <col min="3586" max="3586" width="32.85546875" customWidth="1"/>
    <col min="3587" max="3589" width="14.5703125" customWidth="1"/>
    <col min="3590" max="3590" width="15.85546875" bestFit="1" customWidth="1"/>
    <col min="3591" max="3591" width="14.5703125" customWidth="1"/>
    <col min="3592" max="3592" width="17.5703125" customWidth="1"/>
    <col min="3593" max="3593" width="15.85546875" customWidth="1"/>
    <col min="3594" max="3594" width="14.85546875" bestFit="1" customWidth="1"/>
    <col min="3595" max="3596" width="14.5703125" customWidth="1"/>
    <col min="3598" max="3598" width="14.85546875" bestFit="1" customWidth="1"/>
    <col min="3841" max="3841" width="2.42578125" customWidth="1"/>
    <col min="3842" max="3842" width="32.85546875" customWidth="1"/>
    <col min="3843" max="3845" width="14.5703125" customWidth="1"/>
    <col min="3846" max="3846" width="15.85546875" bestFit="1" customWidth="1"/>
    <col min="3847" max="3847" width="14.5703125" customWidth="1"/>
    <col min="3848" max="3848" width="17.5703125" customWidth="1"/>
    <col min="3849" max="3849" width="15.85546875" customWidth="1"/>
    <col min="3850" max="3850" width="14.85546875" bestFit="1" customWidth="1"/>
    <col min="3851" max="3852" width="14.5703125" customWidth="1"/>
    <col min="3854" max="3854" width="14.85546875" bestFit="1" customWidth="1"/>
    <col min="4097" max="4097" width="2.42578125" customWidth="1"/>
    <col min="4098" max="4098" width="32.85546875" customWidth="1"/>
    <col min="4099" max="4101" width="14.5703125" customWidth="1"/>
    <col min="4102" max="4102" width="15.85546875" bestFit="1" customWidth="1"/>
    <col min="4103" max="4103" width="14.5703125" customWidth="1"/>
    <col min="4104" max="4104" width="17.5703125" customWidth="1"/>
    <col min="4105" max="4105" width="15.85546875" customWidth="1"/>
    <col min="4106" max="4106" width="14.85546875" bestFit="1" customWidth="1"/>
    <col min="4107" max="4108" width="14.5703125" customWidth="1"/>
    <col min="4110" max="4110" width="14.85546875" bestFit="1" customWidth="1"/>
    <col min="4353" max="4353" width="2.42578125" customWidth="1"/>
    <col min="4354" max="4354" width="32.85546875" customWidth="1"/>
    <col min="4355" max="4357" width="14.5703125" customWidth="1"/>
    <col min="4358" max="4358" width="15.85546875" bestFit="1" customWidth="1"/>
    <col min="4359" max="4359" width="14.5703125" customWidth="1"/>
    <col min="4360" max="4360" width="17.5703125" customWidth="1"/>
    <col min="4361" max="4361" width="15.85546875" customWidth="1"/>
    <col min="4362" max="4362" width="14.85546875" bestFit="1" customWidth="1"/>
    <col min="4363" max="4364" width="14.5703125" customWidth="1"/>
    <col min="4366" max="4366" width="14.85546875" bestFit="1" customWidth="1"/>
    <col min="4609" max="4609" width="2.42578125" customWidth="1"/>
    <col min="4610" max="4610" width="32.85546875" customWidth="1"/>
    <col min="4611" max="4613" width="14.5703125" customWidth="1"/>
    <col min="4614" max="4614" width="15.85546875" bestFit="1" customWidth="1"/>
    <col min="4615" max="4615" width="14.5703125" customWidth="1"/>
    <col min="4616" max="4616" width="17.5703125" customWidth="1"/>
    <col min="4617" max="4617" width="15.85546875" customWidth="1"/>
    <col min="4618" max="4618" width="14.85546875" bestFit="1" customWidth="1"/>
    <col min="4619" max="4620" width="14.5703125" customWidth="1"/>
    <col min="4622" max="4622" width="14.85546875" bestFit="1" customWidth="1"/>
    <col min="4865" max="4865" width="2.42578125" customWidth="1"/>
    <col min="4866" max="4866" width="32.85546875" customWidth="1"/>
    <col min="4867" max="4869" width="14.5703125" customWidth="1"/>
    <col min="4870" max="4870" width="15.85546875" bestFit="1" customWidth="1"/>
    <col min="4871" max="4871" width="14.5703125" customWidth="1"/>
    <col min="4872" max="4872" width="17.5703125" customWidth="1"/>
    <col min="4873" max="4873" width="15.85546875" customWidth="1"/>
    <col min="4874" max="4874" width="14.85546875" bestFit="1" customWidth="1"/>
    <col min="4875" max="4876" width="14.5703125" customWidth="1"/>
    <col min="4878" max="4878" width="14.85546875" bestFit="1" customWidth="1"/>
    <col min="5121" max="5121" width="2.42578125" customWidth="1"/>
    <col min="5122" max="5122" width="32.85546875" customWidth="1"/>
    <col min="5123" max="5125" width="14.5703125" customWidth="1"/>
    <col min="5126" max="5126" width="15.85546875" bestFit="1" customWidth="1"/>
    <col min="5127" max="5127" width="14.5703125" customWidth="1"/>
    <col min="5128" max="5128" width="17.5703125" customWidth="1"/>
    <col min="5129" max="5129" width="15.85546875" customWidth="1"/>
    <col min="5130" max="5130" width="14.85546875" bestFit="1" customWidth="1"/>
    <col min="5131" max="5132" width="14.5703125" customWidth="1"/>
    <col min="5134" max="5134" width="14.85546875" bestFit="1" customWidth="1"/>
    <col min="5377" max="5377" width="2.42578125" customWidth="1"/>
    <col min="5378" max="5378" width="32.85546875" customWidth="1"/>
    <col min="5379" max="5381" width="14.5703125" customWidth="1"/>
    <col min="5382" max="5382" width="15.85546875" bestFit="1" customWidth="1"/>
    <col min="5383" max="5383" width="14.5703125" customWidth="1"/>
    <col min="5384" max="5384" width="17.5703125" customWidth="1"/>
    <col min="5385" max="5385" width="15.85546875" customWidth="1"/>
    <col min="5386" max="5386" width="14.85546875" bestFit="1" customWidth="1"/>
    <col min="5387" max="5388" width="14.5703125" customWidth="1"/>
    <col min="5390" max="5390" width="14.85546875" bestFit="1" customWidth="1"/>
    <col min="5633" max="5633" width="2.42578125" customWidth="1"/>
    <col min="5634" max="5634" width="32.85546875" customWidth="1"/>
    <col min="5635" max="5637" width="14.5703125" customWidth="1"/>
    <col min="5638" max="5638" width="15.85546875" bestFit="1" customWidth="1"/>
    <col min="5639" max="5639" width="14.5703125" customWidth="1"/>
    <col min="5640" max="5640" width="17.5703125" customWidth="1"/>
    <col min="5641" max="5641" width="15.85546875" customWidth="1"/>
    <col min="5642" max="5642" width="14.85546875" bestFit="1" customWidth="1"/>
    <col min="5643" max="5644" width="14.5703125" customWidth="1"/>
    <col min="5646" max="5646" width="14.85546875" bestFit="1" customWidth="1"/>
    <col min="5889" max="5889" width="2.42578125" customWidth="1"/>
    <col min="5890" max="5890" width="32.85546875" customWidth="1"/>
    <col min="5891" max="5893" width="14.5703125" customWidth="1"/>
    <col min="5894" max="5894" width="15.85546875" bestFit="1" customWidth="1"/>
    <col min="5895" max="5895" width="14.5703125" customWidth="1"/>
    <col min="5896" max="5896" width="17.5703125" customWidth="1"/>
    <col min="5897" max="5897" width="15.85546875" customWidth="1"/>
    <col min="5898" max="5898" width="14.85546875" bestFit="1" customWidth="1"/>
    <col min="5899" max="5900" width="14.5703125" customWidth="1"/>
    <col min="5902" max="5902" width="14.85546875" bestFit="1" customWidth="1"/>
    <col min="6145" max="6145" width="2.42578125" customWidth="1"/>
    <col min="6146" max="6146" width="32.85546875" customWidth="1"/>
    <col min="6147" max="6149" width="14.5703125" customWidth="1"/>
    <col min="6150" max="6150" width="15.85546875" bestFit="1" customWidth="1"/>
    <col min="6151" max="6151" width="14.5703125" customWidth="1"/>
    <col min="6152" max="6152" width="17.5703125" customWidth="1"/>
    <col min="6153" max="6153" width="15.85546875" customWidth="1"/>
    <col min="6154" max="6154" width="14.85546875" bestFit="1" customWidth="1"/>
    <col min="6155" max="6156" width="14.5703125" customWidth="1"/>
    <col min="6158" max="6158" width="14.85546875" bestFit="1" customWidth="1"/>
    <col min="6401" max="6401" width="2.42578125" customWidth="1"/>
    <col min="6402" max="6402" width="32.85546875" customWidth="1"/>
    <col min="6403" max="6405" width="14.5703125" customWidth="1"/>
    <col min="6406" max="6406" width="15.85546875" bestFit="1" customWidth="1"/>
    <col min="6407" max="6407" width="14.5703125" customWidth="1"/>
    <col min="6408" max="6408" width="17.5703125" customWidth="1"/>
    <col min="6409" max="6409" width="15.85546875" customWidth="1"/>
    <col min="6410" max="6410" width="14.85546875" bestFit="1" customWidth="1"/>
    <col min="6411" max="6412" width="14.5703125" customWidth="1"/>
    <col min="6414" max="6414" width="14.85546875" bestFit="1" customWidth="1"/>
    <col min="6657" max="6657" width="2.42578125" customWidth="1"/>
    <col min="6658" max="6658" width="32.85546875" customWidth="1"/>
    <col min="6659" max="6661" width="14.5703125" customWidth="1"/>
    <col min="6662" max="6662" width="15.85546875" bestFit="1" customWidth="1"/>
    <col min="6663" max="6663" width="14.5703125" customWidth="1"/>
    <col min="6664" max="6664" width="17.5703125" customWidth="1"/>
    <col min="6665" max="6665" width="15.85546875" customWidth="1"/>
    <col min="6666" max="6666" width="14.85546875" bestFit="1" customWidth="1"/>
    <col min="6667" max="6668" width="14.5703125" customWidth="1"/>
    <col min="6670" max="6670" width="14.85546875" bestFit="1" customWidth="1"/>
    <col min="6913" max="6913" width="2.42578125" customWidth="1"/>
    <col min="6914" max="6914" width="32.85546875" customWidth="1"/>
    <col min="6915" max="6917" width="14.5703125" customWidth="1"/>
    <col min="6918" max="6918" width="15.85546875" bestFit="1" customWidth="1"/>
    <col min="6919" max="6919" width="14.5703125" customWidth="1"/>
    <col min="6920" max="6920" width="17.5703125" customWidth="1"/>
    <col min="6921" max="6921" width="15.85546875" customWidth="1"/>
    <col min="6922" max="6922" width="14.85546875" bestFit="1" customWidth="1"/>
    <col min="6923" max="6924" width="14.5703125" customWidth="1"/>
    <col min="6926" max="6926" width="14.85546875" bestFit="1" customWidth="1"/>
    <col min="7169" max="7169" width="2.42578125" customWidth="1"/>
    <col min="7170" max="7170" width="32.85546875" customWidth="1"/>
    <col min="7171" max="7173" width="14.5703125" customWidth="1"/>
    <col min="7174" max="7174" width="15.85546875" bestFit="1" customWidth="1"/>
    <col min="7175" max="7175" width="14.5703125" customWidth="1"/>
    <col min="7176" max="7176" width="17.5703125" customWidth="1"/>
    <col min="7177" max="7177" width="15.85546875" customWidth="1"/>
    <col min="7178" max="7178" width="14.85546875" bestFit="1" customWidth="1"/>
    <col min="7179" max="7180" width="14.5703125" customWidth="1"/>
    <col min="7182" max="7182" width="14.85546875" bestFit="1" customWidth="1"/>
    <col min="7425" max="7425" width="2.42578125" customWidth="1"/>
    <col min="7426" max="7426" width="32.85546875" customWidth="1"/>
    <col min="7427" max="7429" width="14.5703125" customWidth="1"/>
    <col min="7430" max="7430" width="15.85546875" bestFit="1" customWidth="1"/>
    <col min="7431" max="7431" width="14.5703125" customWidth="1"/>
    <col min="7432" max="7432" width="17.5703125" customWidth="1"/>
    <col min="7433" max="7433" width="15.85546875" customWidth="1"/>
    <col min="7434" max="7434" width="14.85546875" bestFit="1" customWidth="1"/>
    <col min="7435" max="7436" width="14.5703125" customWidth="1"/>
    <col min="7438" max="7438" width="14.85546875" bestFit="1" customWidth="1"/>
    <col min="7681" max="7681" width="2.42578125" customWidth="1"/>
    <col min="7682" max="7682" width="32.85546875" customWidth="1"/>
    <col min="7683" max="7685" width="14.5703125" customWidth="1"/>
    <col min="7686" max="7686" width="15.85546875" bestFit="1" customWidth="1"/>
    <col min="7687" max="7687" width="14.5703125" customWidth="1"/>
    <col min="7688" max="7688" width="17.5703125" customWidth="1"/>
    <col min="7689" max="7689" width="15.85546875" customWidth="1"/>
    <col min="7690" max="7690" width="14.85546875" bestFit="1" customWidth="1"/>
    <col min="7691" max="7692" width="14.5703125" customWidth="1"/>
    <col min="7694" max="7694" width="14.85546875" bestFit="1" customWidth="1"/>
    <col min="7937" max="7937" width="2.42578125" customWidth="1"/>
    <col min="7938" max="7938" width="32.85546875" customWidth="1"/>
    <col min="7939" max="7941" width="14.5703125" customWidth="1"/>
    <col min="7942" max="7942" width="15.85546875" bestFit="1" customWidth="1"/>
    <col min="7943" max="7943" width="14.5703125" customWidth="1"/>
    <col min="7944" max="7944" width="17.5703125" customWidth="1"/>
    <col min="7945" max="7945" width="15.85546875" customWidth="1"/>
    <col min="7946" max="7946" width="14.85546875" bestFit="1" customWidth="1"/>
    <col min="7947" max="7948" width="14.5703125" customWidth="1"/>
    <col min="7950" max="7950" width="14.85546875" bestFit="1" customWidth="1"/>
    <col min="8193" max="8193" width="2.42578125" customWidth="1"/>
    <col min="8194" max="8194" width="32.85546875" customWidth="1"/>
    <col min="8195" max="8197" width="14.5703125" customWidth="1"/>
    <col min="8198" max="8198" width="15.85546875" bestFit="1" customWidth="1"/>
    <col min="8199" max="8199" width="14.5703125" customWidth="1"/>
    <col min="8200" max="8200" width="17.5703125" customWidth="1"/>
    <col min="8201" max="8201" width="15.85546875" customWidth="1"/>
    <col min="8202" max="8202" width="14.85546875" bestFit="1" customWidth="1"/>
    <col min="8203" max="8204" width="14.5703125" customWidth="1"/>
    <col min="8206" max="8206" width="14.85546875" bestFit="1" customWidth="1"/>
    <col min="8449" max="8449" width="2.42578125" customWidth="1"/>
    <col min="8450" max="8450" width="32.85546875" customWidth="1"/>
    <col min="8451" max="8453" width="14.5703125" customWidth="1"/>
    <col min="8454" max="8454" width="15.85546875" bestFit="1" customWidth="1"/>
    <col min="8455" max="8455" width="14.5703125" customWidth="1"/>
    <col min="8456" max="8456" width="17.5703125" customWidth="1"/>
    <col min="8457" max="8457" width="15.85546875" customWidth="1"/>
    <col min="8458" max="8458" width="14.85546875" bestFit="1" customWidth="1"/>
    <col min="8459" max="8460" width="14.5703125" customWidth="1"/>
    <col min="8462" max="8462" width="14.85546875" bestFit="1" customWidth="1"/>
    <col min="8705" max="8705" width="2.42578125" customWidth="1"/>
    <col min="8706" max="8706" width="32.85546875" customWidth="1"/>
    <col min="8707" max="8709" width="14.5703125" customWidth="1"/>
    <col min="8710" max="8710" width="15.85546875" bestFit="1" customWidth="1"/>
    <col min="8711" max="8711" width="14.5703125" customWidth="1"/>
    <col min="8712" max="8712" width="17.5703125" customWidth="1"/>
    <col min="8713" max="8713" width="15.85546875" customWidth="1"/>
    <col min="8714" max="8714" width="14.85546875" bestFit="1" customWidth="1"/>
    <col min="8715" max="8716" width="14.5703125" customWidth="1"/>
    <col min="8718" max="8718" width="14.85546875" bestFit="1" customWidth="1"/>
    <col min="8961" max="8961" width="2.42578125" customWidth="1"/>
    <col min="8962" max="8962" width="32.85546875" customWidth="1"/>
    <col min="8963" max="8965" width="14.5703125" customWidth="1"/>
    <col min="8966" max="8966" width="15.85546875" bestFit="1" customWidth="1"/>
    <col min="8967" max="8967" width="14.5703125" customWidth="1"/>
    <col min="8968" max="8968" width="17.5703125" customWidth="1"/>
    <col min="8969" max="8969" width="15.85546875" customWidth="1"/>
    <col min="8970" max="8970" width="14.85546875" bestFit="1" customWidth="1"/>
    <col min="8971" max="8972" width="14.5703125" customWidth="1"/>
    <col min="8974" max="8974" width="14.85546875" bestFit="1" customWidth="1"/>
    <col min="9217" max="9217" width="2.42578125" customWidth="1"/>
    <col min="9218" max="9218" width="32.85546875" customWidth="1"/>
    <col min="9219" max="9221" width="14.5703125" customWidth="1"/>
    <col min="9222" max="9222" width="15.85546875" bestFit="1" customWidth="1"/>
    <col min="9223" max="9223" width="14.5703125" customWidth="1"/>
    <col min="9224" max="9224" width="17.5703125" customWidth="1"/>
    <col min="9225" max="9225" width="15.85546875" customWidth="1"/>
    <col min="9226" max="9226" width="14.85546875" bestFit="1" customWidth="1"/>
    <col min="9227" max="9228" width="14.5703125" customWidth="1"/>
    <col min="9230" max="9230" width="14.85546875" bestFit="1" customWidth="1"/>
    <col min="9473" max="9473" width="2.42578125" customWidth="1"/>
    <col min="9474" max="9474" width="32.85546875" customWidth="1"/>
    <col min="9475" max="9477" width="14.5703125" customWidth="1"/>
    <col min="9478" max="9478" width="15.85546875" bestFit="1" customWidth="1"/>
    <col min="9479" max="9479" width="14.5703125" customWidth="1"/>
    <col min="9480" max="9480" width="17.5703125" customWidth="1"/>
    <col min="9481" max="9481" width="15.85546875" customWidth="1"/>
    <col min="9482" max="9482" width="14.85546875" bestFit="1" customWidth="1"/>
    <col min="9483" max="9484" width="14.5703125" customWidth="1"/>
    <col min="9486" max="9486" width="14.85546875" bestFit="1" customWidth="1"/>
    <col min="9729" max="9729" width="2.42578125" customWidth="1"/>
    <col min="9730" max="9730" width="32.85546875" customWidth="1"/>
    <col min="9731" max="9733" width="14.5703125" customWidth="1"/>
    <col min="9734" max="9734" width="15.85546875" bestFit="1" customWidth="1"/>
    <col min="9735" max="9735" width="14.5703125" customWidth="1"/>
    <col min="9736" max="9736" width="17.5703125" customWidth="1"/>
    <col min="9737" max="9737" width="15.85546875" customWidth="1"/>
    <col min="9738" max="9738" width="14.85546875" bestFit="1" customWidth="1"/>
    <col min="9739" max="9740" width="14.5703125" customWidth="1"/>
    <col min="9742" max="9742" width="14.85546875" bestFit="1" customWidth="1"/>
    <col min="9985" max="9985" width="2.42578125" customWidth="1"/>
    <col min="9986" max="9986" width="32.85546875" customWidth="1"/>
    <col min="9987" max="9989" width="14.5703125" customWidth="1"/>
    <col min="9990" max="9990" width="15.85546875" bestFit="1" customWidth="1"/>
    <col min="9991" max="9991" width="14.5703125" customWidth="1"/>
    <col min="9992" max="9992" width="17.5703125" customWidth="1"/>
    <col min="9993" max="9993" width="15.85546875" customWidth="1"/>
    <col min="9994" max="9994" width="14.85546875" bestFit="1" customWidth="1"/>
    <col min="9995" max="9996" width="14.5703125" customWidth="1"/>
    <col min="9998" max="9998" width="14.85546875" bestFit="1" customWidth="1"/>
    <col min="10241" max="10241" width="2.42578125" customWidth="1"/>
    <col min="10242" max="10242" width="32.85546875" customWidth="1"/>
    <col min="10243" max="10245" width="14.5703125" customWidth="1"/>
    <col min="10246" max="10246" width="15.85546875" bestFit="1" customWidth="1"/>
    <col min="10247" max="10247" width="14.5703125" customWidth="1"/>
    <col min="10248" max="10248" width="17.5703125" customWidth="1"/>
    <col min="10249" max="10249" width="15.85546875" customWidth="1"/>
    <col min="10250" max="10250" width="14.85546875" bestFit="1" customWidth="1"/>
    <col min="10251" max="10252" width="14.5703125" customWidth="1"/>
    <col min="10254" max="10254" width="14.85546875" bestFit="1" customWidth="1"/>
    <col min="10497" max="10497" width="2.42578125" customWidth="1"/>
    <col min="10498" max="10498" width="32.85546875" customWidth="1"/>
    <col min="10499" max="10501" width="14.5703125" customWidth="1"/>
    <col min="10502" max="10502" width="15.85546875" bestFit="1" customWidth="1"/>
    <col min="10503" max="10503" width="14.5703125" customWidth="1"/>
    <col min="10504" max="10504" width="17.5703125" customWidth="1"/>
    <col min="10505" max="10505" width="15.85546875" customWidth="1"/>
    <col min="10506" max="10506" width="14.85546875" bestFit="1" customWidth="1"/>
    <col min="10507" max="10508" width="14.5703125" customWidth="1"/>
    <col min="10510" max="10510" width="14.85546875" bestFit="1" customWidth="1"/>
    <col min="10753" max="10753" width="2.42578125" customWidth="1"/>
    <col min="10754" max="10754" width="32.85546875" customWidth="1"/>
    <col min="10755" max="10757" width="14.5703125" customWidth="1"/>
    <col min="10758" max="10758" width="15.85546875" bestFit="1" customWidth="1"/>
    <col min="10759" max="10759" width="14.5703125" customWidth="1"/>
    <col min="10760" max="10760" width="17.5703125" customWidth="1"/>
    <col min="10761" max="10761" width="15.85546875" customWidth="1"/>
    <col min="10762" max="10762" width="14.85546875" bestFit="1" customWidth="1"/>
    <col min="10763" max="10764" width="14.5703125" customWidth="1"/>
    <col min="10766" max="10766" width="14.85546875" bestFit="1" customWidth="1"/>
    <col min="11009" max="11009" width="2.42578125" customWidth="1"/>
    <col min="11010" max="11010" width="32.85546875" customWidth="1"/>
    <col min="11011" max="11013" width="14.5703125" customWidth="1"/>
    <col min="11014" max="11014" width="15.85546875" bestFit="1" customWidth="1"/>
    <col min="11015" max="11015" width="14.5703125" customWidth="1"/>
    <col min="11016" max="11016" width="17.5703125" customWidth="1"/>
    <col min="11017" max="11017" width="15.85546875" customWidth="1"/>
    <col min="11018" max="11018" width="14.85546875" bestFit="1" customWidth="1"/>
    <col min="11019" max="11020" width="14.5703125" customWidth="1"/>
    <col min="11022" max="11022" width="14.85546875" bestFit="1" customWidth="1"/>
    <col min="11265" max="11265" width="2.42578125" customWidth="1"/>
    <col min="11266" max="11266" width="32.85546875" customWidth="1"/>
    <col min="11267" max="11269" width="14.5703125" customWidth="1"/>
    <col min="11270" max="11270" width="15.85546875" bestFit="1" customWidth="1"/>
    <col min="11271" max="11271" width="14.5703125" customWidth="1"/>
    <col min="11272" max="11272" width="17.5703125" customWidth="1"/>
    <col min="11273" max="11273" width="15.85546875" customWidth="1"/>
    <col min="11274" max="11274" width="14.85546875" bestFit="1" customWidth="1"/>
    <col min="11275" max="11276" width="14.5703125" customWidth="1"/>
    <col min="11278" max="11278" width="14.85546875" bestFit="1" customWidth="1"/>
    <col min="11521" max="11521" width="2.42578125" customWidth="1"/>
    <col min="11522" max="11522" width="32.85546875" customWidth="1"/>
    <col min="11523" max="11525" width="14.5703125" customWidth="1"/>
    <col min="11526" max="11526" width="15.85546875" bestFit="1" customWidth="1"/>
    <col min="11527" max="11527" width="14.5703125" customWidth="1"/>
    <col min="11528" max="11528" width="17.5703125" customWidth="1"/>
    <col min="11529" max="11529" width="15.85546875" customWidth="1"/>
    <col min="11530" max="11530" width="14.85546875" bestFit="1" customWidth="1"/>
    <col min="11531" max="11532" width="14.5703125" customWidth="1"/>
    <col min="11534" max="11534" width="14.85546875" bestFit="1" customWidth="1"/>
    <col min="11777" max="11777" width="2.42578125" customWidth="1"/>
    <col min="11778" max="11778" width="32.85546875" customWidth="1"/>
    <col min="11779" max="11781" width="14.5703125" customWidth="1"/>
    <col min="11782" max="11782" width="15.85546875" bestFit="1" customWidth="1"/>
    <col min="11783" max="11783" width="14.5703125" customWidth="1"/>
    <col min="11784" max="11784" width="17.5703125" customWidth="1"/>
    <col min="11785" max="11785" width="15.85546875" customWidth="1"/>
    <col min="11786" max="11786" width="14.85546875" bestFit="1" customWidth="1"/>
    <col min="11787" max="11788" width="14.5703125" customWidth="1"/>
    <col min="11790" max="11790" width="14.85546875" bestFit="1" customWidth="1"/>
    <col min="12033" max="12033" width="2.42578125" customWidth="1"/>
    <col min="12034" max="12034" width="32.85546875" customWidth="1"/>
    <col min="12035" max="12037" width="14.5703125" customWidth="1"/>
    <col min="12038" max="12038" width="15.85546875" bestFit="1" customWidth="1"/>
    <col min="12039" max="12039" width="14.5703125" customWidth="1"/>
    <col min="12040" max="12040" width="17.5703125" customWidth="1"/>
    <col min="12041" max="12041" width="15.85546875" customWidth="1"/>
    <col min="12042" max="12042" width="14.85546875" bestFit="1" customWidth="1"/>
    <col min="12043" max="12044" width="14.5703125" customWidth="1"/>
    <col min="12046" max="12046" width="14.85546875" bestFit="1" customWidth="1"/>
    <col min="12289" max="12289" width="2.42578125" customWidth="1"/>
    <col min="12290" max="12290" width="32.85546875" customWidth="1"/>
    <col min="12291" max="12293" width="14.5703125" customWidth="1"/>
    <col min="12294" max="12294" width="15.85546875" bestFit="1" customWidth="1"/>
    <col min="12295" max="12295" width="14.5703125" customWidth="1"/>
    <col min="12296" max="12296" width="17.5703125" customWidth="1"/>
    <col min="12297" max="12297" width="15.85546875" customWidth="1"/>
    <col min="12298" max="12298" width="14.85546875" bestFit="1" customWidth="1"/>
    <col min="12299" max="12300" width="14.5703125" customWidth="1"/>
    <col min="12302" max="12302" width="14.85546875" bestFit="1" customWidth="1"/>
    <col min="12545" max="12545" width="2.42578125" customWidth="1"/>
    <col min="12546" max="12546" width="32.85546875" customWidth="1"/>
    <col min="12547" max="12549" width="14.5703125" customWidth="1"/>
    <col min="12550" max="12550" width="15.85546875" bestFit="1" customWidth="1"/>
    <col min="12551" max="12551" width="14.5703125" customWidth="1"/>
    <col min="12552" max="12552" width="17.5703125" customWidth="1"/>
    <col min="12553" max="12553" width="15.85546875" customWidth="1"/>
    <col min="12554" max="12554" width="14.85546875" bestFit="1" customWidth="1"/>
    <col min="12555" max="12556" width="14.5703125" customWidth="1"/>
    <col min="12558" max="12558" width="14.85546875" bestFit="1" customWidth="1"/>
    <col min="12801" max="12801" width="2.42578125" customWidth="1"/>
    <col min="12802" max="12802" width="32.85546875" customWidth="1"/>
    <col min="12803" max="12805" width="14.5703125" customWidth="1"/>
    <col min="12806" max="12806" width="15.85546875" bestFit="1" customWidth="1"/>
    <col min="12807" max="12807" width="14.5703125" customWidth="1"/>
    <col min="12808" max="12808" width="17.5703125" customWidth="1"/>
    <col min="12809" max="12809" width="15.85546875" customWidth="1"/>
    <col min="12810" max="12810" width="14.85546875" bestFit="1" customWidth="1"/>
    <col min="12811" max="12812" width="14.5703125" customWidth="1"/>
    <col min="12814" max="12814" width="14.85546875" bestFit="1" customWidth="1"/>
    <col min="13057" max="13057" width="2.42578125" customWidth="1"/>
    <col min="13058" max="13058" width="32.85546875" customWidth="1"/>
    <col min="13059" max="13061" width="14.5703125" customWidth="1"/>
    <col min="13062" max="13062" width="15.85546875" bestFit="1" customWidth="1"/>
    <col min="13063" max="13063" width="14.5703125" customWidth="1"/>
    <col min="13064" max="13064" width="17.5703125" customWidth="1"/>
    <col min="13065" max="13065" width="15.85546875" customWidth="1"/>
    <col min="13066" max="13066" width="14.85546875" bestFit="1" customWidth="1"/>
    <col min="13067" max="13068" width="14.5703125" customWidth="1"/>
    <col min="13070" max="13070" width="14.85546875" bestFit="1" customWidth="1"/>
    <col min="13313" max="13313" width="2.42578125" customWidth="1"/>
    <col min="13314" max="13314" width="32.85546875" customWidth="1"/>
    <col min="13315" max="13317" width="14.5703125" customWidth="1"/>
    <col min="13318" max="13318" width="15.85546875" bestFit="1" customWidth="1"/>
    <col min="13319" max="13319" width="14.5703125" customWidth="1"/>
    <col min="13320" max="13320" width="17.5703125" customWidth="1"/>
    <col min="13321" max="13321" width="15.85546875" customWidth="1"/>
    <col min="13322" max="13322" width="14.85546875" bestFit="1" customWidth="1"/>
    <col min="13323" max="13324" width="14.5703125" customWidth="1"/>
    <col min="13326" max="13326" width="14.85546875" bestFit="1" customWidth="1"/>
    <col min="13569" max="13569" width="2.42578125" customWidth="1"/>
    <col min="13570" max="13570" width="32.85546875" customWidth="1"/>
    <col min="13571" max="13573" width="14.5703125" customWidth="1"/>
    <col min="13574" max="13574" width="15.85546875" bestFit="1" customWidth="1"/>
    <col min="13575" max="13575" width="14.5703125" customWidth="1"/>
    <col min="13576" max="13576" width="17.5703125" customWidth="1"/>
    <col min="13577" max="13577" width="15.85546875" customWidth="1"/>
    <col min="13578" max="13578" width="14.85546875" bestFit="1" customWidth="1"/>
    <col min="13579" max="13580" width="14.5703125" customWidth="1"/>
    <col min="13582" max="13582" width="14.85546875" bestFit="1" customWidth="1"/>
    <col min="13825" max="13825" width="2.42578125" customWidth="1"/>
    <col min="13826" max="13826" width="32.85546875" customWidth="1"/>
    <col min="13827" max="13829" width="14.5703125" customWidth="1"/>
    <col min="13830" max="13830" width="15.85546875" bestFit="1" customWidth="1"/>
    <col min="13831" max="13831" width="14.5703125" customWidth="1"/>
    <col min="13832" max="13832" width="17.5703125" customWidth="1"/>
    <col min="13833" max="13833" width="15.85546875" customWidth="1"/>
    <col min="13834" max="13834" width="14.85546875" bestFit="1" customWidth="1"/>
    <col min="13835" max="13836" width="14.5703125" customWidth="1"/>
    <col min="13838" max="13838" width="14.85546875" bestFit="1" customWidth="1"/>
    <col min="14081" max="14081" width="2.42578125" customWidth="1"/>
    <col min="14082" max="14082" width="32.85546875" customWidth="1"/>
    <col min="14083" max="14085" width="14.5703125" customWidth="1"/>
    <col min="14086" max="14086" width="15.85546875" bestFit="1" customWidth="1"/>
    <col min="14087" max="14087" width="14.5703125" customWidth="1"/>
    <col min="14088" max="14088" width="17.5703125" customWidth="1"/>
    <col min="14089" max="14089" width="15.85546875" customWidth="1"/>
    <col min="14090" max="14090" width="14.85546875" bestFit="1" customWidth="1"/>
    <col min="14091" max="14092" width="14.5703125" customWidth="1"/>
    <col min="14094" max="14094" width="14.85546875" bestFit="1" customWidth="1"/>
    <col min="14337" max="14337" width="2.42578125" customWidth="1"/>
    <col min="14338" max="14338" width="32.85546875" customWidth="1"/>
    <col min="14339" max="14341" width="14.5703125" customWidth="1"/>
    <col min="14342" max="14342" width="15.85546875" bestFit="1" customWidth="1"/>
    <col min="14343" max="14343" width="14.5703125" customWidth="1"/>
    <col min="14344" max="14344" width="17.5703125" customWidth="1"/>
    <col min="14345" max="14345" width="15.85546875" customWidth="1"/>
    <col min="14346" max="14346" width="14.85546875" bestFit="1" customWidth="1"/>
    <col min="14347" max="14348" width="14.5703125" customWidth="1"/>
    <col min="14350" max="14350" width="14.85546875" bestFit="1" customWidth="1"/>
    <col min="14593" max="14593" width="2.42578125" customWidth="1"/>
    <col min="14594" max="14594" width="32.85546875" customWidth="1"/>
    <col min="14595" max="14597" width="14.5703125" customWidth="1"/>
    <col min="14598" max="14598" width="15.85546875" bestFit="1" customWidth="1"/>
    <col min="14599" max="14599" width="14.5703125" customWidth="1"/>
    <col min="14600" max="14600" width="17.5703125" customWidth="1"/>
    <col min="14601" max="14601" width="15.85546875" customWidth="1"/>
    <col min="14602" max="14602" width="14.85546875" bestFit="1" customWidth="1"/>
    <col min="14603" max="14604" width="14.5703125" customWidth="1"/>
    <col min="14606" max="14606" width="14.85546875" bestFit="1" customWidth="1"/>
    <col min="14849" max="14849" width="2.42578125" customWidth="1"/>
    <col min="14850" max="14850" width="32.85546875" customWidth="1"/>
    <col min="14851" max="14853" width="14.5703125" customWidth="1"/>
    <col min="14854" max="14854" width="15.85546875" bestFit="1" customWidth="1"/>
    <col min="14855" max="14855" width="14.5703125" customWidth="1"/>
    <col min="14856" max="14856" width="17.5703125" customWidth="1"/>
    <col min="14857" max="14857" width="15.85546875" customWidth="1"/>
    <col min="14858" max="14858" width="14.85546875" bestFit="1" customWidth="1"/>
    <col min="14859" max="14860" width="14.5703125" customWidth="1"/>
    <col min="14862" max="14862" width="14.85546875" bestFit="1" customWidth="1"/>
    <col min="15105" max="15105" width="2.42578125" customWidth="1"/>
    <col min="15106" max="15106" width="32.85546875" customWidth="1"/>
    <col min="15107" max="15109" width="14.5703125" customWidth="1"/>
    <col min="15110" max="15110" width="15.85546875" bestFit="1" customWidth="1"/>
    <col min="15111" max="15111" width="14.5703125" customWidth="1"/>
    <col min="15112" max="15112" width="17.5703125" customWidth="1"/>
    <col min="15113" max="15113" width="15.85546875" customWidth="1"/>
    <col min="15114" max="15114" width="14.85546875" bestFit="1" customWidth="1"/>
    <col min="15115" max="15116" width="14.5703125" customWidth="1"/>
    <col min="15118" max="15118" width="14.85546875" bestFit="1" customWidth="1"/>
    <col min="15361" max="15361" width="2.42578125" customWidth="1"/>
    <col min="15362" max="15362" width="32.85546875" customWidth="1"/>
    <col min="15363" max="15365" width="14.5703125" customWidth="1"/>
    <col min="15366" max="15366" width="15.85546875" bestFit="1" customWidth="1"/>
    <col min="15367" max="15367" width="14.5703125" customWidth="1"/>
    <col min="15368" max="15368" width="17.5703125" customWidth="1"/>
    <col min="15369" max="15369" width="15.85546875" customWidth="1"/>
    <col min="15370" max="15370" width="14.85546875" bestFit="1" customWidth="1"/>
    <col min="15371" max="15372" width="14.5703125" customWidth="1"/>
    <col min="15374" max="15374" width="14.85546875" bestFit="1" customWidth="1"/>
    <col min="15617" max="15617" width="2.42578125" customWidth="1"/>
    <col min="15618" max="15618" width="32.85546875" customWidth="1"/>
    <col min="15619" max="15621" width="14.5703125" customWidth="1"/>
    <col min="15622" max="15622" width="15.85546875" bestFit="1" customWidth="1"/>
    <col min="15623" max="15623" width="14.5703125" customWidth="1"/>
    <col min="15624" max="15624" width="17.5703125" customWidth="1"/>
    <col min="15625" max="15625" width="15.85546875" customWidth="1"/>
    <col min="15626" max="15626" width="14.85546875" bestFit="1" customWidth="1"/>
    <col min="15627" max="15628" width="14.5703125" customWidth="1"/>
    <col min="15630" max="15630" width="14.85546875" bestFit="1" customWidth="1"/>
    <col min="15873" max="15873" width="2.42578125" customWidth="1"/>
    <col min="15874" max="15874" width="32.85546875" customWidth="1"/>
    <col min="15875" max="15877" width="14.5703125" customWidth="1"/>
    <col min="15878" max="15878" width="15.85546875" bestFit="1" customWidth="1"/>
    <col min="15879" max="15879" width="14.5703125" customWidth="1"/>
    <col min="15880" max="15880" width="17.5703125" customWidth="1"/>
    <col min="15881" max="15881" width="15.85546875" customWidth="1"/>
    <col min="15882" max="15882" width="14.85546875" bestFit="1" customWidth="1"/>
    <col min="15883" max="15884" width="14.5703125" customWidth="1"/>
    <col min="15886" max="15886" width="14.85546875" bestFit="1" customWidth="1"/>
    <col min="16129" max="16129" width="2.42578125" customWidth="1"/>
    <col min="16130" max="16130" width="32.85546875" customWidth="1"/>
    <col min="16131" max="16133" width="14.5703125" customWidth="1"/>
    <col min="16134" max="16134" width="15.85546875" bestFit="1" customWidth="1"/>
    <col min="16135" max="16135" width="14.5703125" customWidth="1"/>
    <col min="16136" max="16136" width="17.5703125" customWidth="1"/>
    <col min="16137" max="16137" width="15.85546875" customWidth="1"/>
    <col min="16138" max="16138" width="14.85546875" bestFit="1" customWidth="1"/>
    <col min="16139" max="16140" width="14.5703125" customWidth="1"/>
    <col min="16142" max="16142" width="14.85546875" bestFit="1" customWidth="1"/>
  </cols>
  <sheetData>
    <row r="1" spans="2:15" ht="15.75" thickBot="1" x14ac:dyDescent="0.3"/>
    <row r="2" spans="2:15" ht="15.75" thickBot="1" x14ac:dyDescent="0.3">
      <c r="B2" s="357" t="s">
        <v>0</v>
      </c>
      <c r="C2" s="358"/>
      <c r="D2" s="358"/>
      <c r="E2" s="358"/>
      <c r="F2" s="358"/>
      <c r="G2" s="358"/>
      <c r="H2" s="358"/>
      <c r="I2" s="358"/>
      <c r="J2" s="358"/>
      <c r="K2" s="358"/>
      <c r="L2" s="359"/>
    </row>
    <row r="3" spans="2:15" ht="15.75" thickBot="1" x14ac:dyDescent="0.3">
      <c r="B3" s="360" t="s">
        <v>172</v>
      </c>
      <c r="C3" s="361"/>
      <c r="D3" s="361"/>
      <c r="E3" s="361"/>
      <c r="F3" s="361"/>
      <c r="G3" s="361"/>
      <c r="H3" s="361"/>
      <c r="I3" s="361"/>
      <c r="J3" s="361"/>
      <c r="K3" s="361"/>
      <c r="L3" s="362"/>
    </row>
    <row r="4" spans="2:15" ht="15.75" thickBot="1" x14ac:dyDescent="0.3">
      <c r="B4" s="360" t="s">
        <v>293</v>
      </c>
      <c r="C4" s="361"/>
      <c r="D4" s="361"/>
      <c r="E4" s="361"/>
      <c r="F4" s="361"/>
      <c r="G4" s="361"/>
      <c r="H4" s="361"/>
      <c r="I4" s="361"/>
      <c r="J4" s="361"/>
      <c r="K4" s="361"/>
      <c r="L4" s="362"/>
    </row>
    <row r="5" spans="2:15" ht="15.75" thickBot="1" x14ac:dyDescent="0.3">
      <c r="B5" s="360" t="s">
        <v>2</v>
      </c>
      <c r="C5" s="361"/>
      <c r="D5" s="361"/>
      <c r="E5" s="361"/>
      <c r="F5" s="361"/>
      <c r="G5" s="361"/>
      <c r="H5" s="361"/>
      <c r="I5" s="361"/>
      <c r="J5" s="361"/>
      <c r="K5" s="361"/>
      <c r="L5" s="362"/>
    </row>
    <row r="6" spans="2:15" ht="102" x14ac:dyDescent="0.25">
      <c r="B6" s="141" t="s">
        <v>173</v>
      </c>
      <c r="C6" s="142" t="s">
        <v>174</v>
      </c>
      <c r="D6" s="142" t="s">
        <v>175</v>
      </c>
      <c r="E6" s="142" t="s">
        <v>176</v>
      </c>
      <c r="F6" s="142" t="s">
        <v>177</v>
      </c>
      <c r="G6" s="142" t="s">
        <v>178</v>
      </c>
      <c r="H6" s="142" t="s">
        <v>179</v>
      </c>
      <c r="I6" s="142" t="s">
        <v>180</v>
      </c>
      <c r="J6" s="143" t="s">
        <v>287</v>
      </c>
      <c r="K6" s="144" t="s">
        <v>288</v>
      </c>
      <c r="L6" s="145" t="s">
        <v>289</v>
      </c>
    </row>
    <row r="7" spans="2:15" ht="15.75" thickBot="1" x14ac:dyDescent="0.3">
      <c r="B7" s="146" t="s">
        <v>130</v>
      </c>
      <c r="C7" s="146" t="s">
        <v>131</v>
      </c>
      <c r="D7" s="146" t="s">
        <v>132</v>
      </c>
      <c r="E7" s="146" t="s">
        <v>133</v>
      </c>
      <c r="F7" s="146" t="s">
        <v>134</v>
      </c>
      <c r="G7" s="146" t="s">
        <v>181</v>
      </c>
      <c r="H7" s="146" t="s">
        <v>136</v>
      </c>
      <c r="I7" s="146" t="s">
        <v>137</v>
      </c>
      <c r="J7" s="147" t="s">
        <v>182</v>
      </c>
      <c r="K7" s="146" t="s">
        <v>183</v>
      </c>
      <c r="L7" s="148" t="s">
        <v>184</v>
      </c>
    </row>
    <row r="8" spans="2:15" x14ac:dyDescent="0.25">
      <c r="B8" s="61"/>
      <c r="C8" s="62"/>
      <c r="D8" s="62"/>
      <c r="E8" s="62"/>
      <c r="F8" s="62"/>
      <c r="G8" s="62"/>
      <c r="H8" s="63"/>
      <c r="I8" s="63"/>
      <c r="J8" s="64"/>
      <c r="K8" s="65"/>
      <c r="L8" s="63"/>
    </row>
    <row r="9" spans="2:15" ht="24" x14ac:dyDescent="0.25">
      <c r="B9" s="66" t="s">
        <v>185</v>
      </c>
      <c r="C9" s="67">
        <f>SUM(C10:C13)</f>
        <v>0</v>
      </c>
      <c r="D9" s="67">
        <f t="shared" ref="D9:L9" si="0">SUM(D10:D13)</f>
        <v>0</v>
      </c>
      <c r="E9" s="67">
        <f t="shared" si="0"/>
        <v>1</v>
      </c>
      <c r="F9" s="67">
        <f t="shared" si="0"/>
        <v>0</v>
      </c>
      <c r="G9" s="67">
        <f t="shared" si="0"/>
        <v>0</v>
      </c>
      <c r="H9" s="68">
        <f t="shared" si="0"/>
        <v>0</v>
      </c>
      <c r="I9" s="69">
        <f t="shared" si="0"/>
        <v>0</v>
      </c>
      <c r="J9" s="70">
        <f t="shared" si="0"/>
        <v>0</v>
      </c>
      <c r="K9" s="71">
        <f t="shared" si="0"/>
        <v>0</v>
      </c>
      <c r="L9" s="72">
        <f t="shared" si="0"/>
        <v>0</v>
      </c>
    </row>
    <row r="10" spans="2:15" s="80" customFormat="1" x14ac:dyDescent="0.25">
      <c r="B10" s="73" t="s">
        <v>186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5">
        <v>0</v>
      </c>
      <c r="I10" s="76">
        <v>0</v>
      </c>
      <c r="J10" s="77">
        <v>0</v>
      </c>
      <c r="K10" s="78">
        <v>0</v>
      </c>
      <c r="L10" s="79">
        <f>+F10-K10</f>
        <v>0</v>
      </c>
      <c r="O10" s="156"/>
    </row>
    <row r="11" spans="2:15" s="80" customFormat="1" x14ac:dyDescent="0.25">
      <c r="B11" s="73" t="s">
        <v>187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5">
        <v>0</v>
      </c>
      <c r="I11" s="76">
        <v>0</v>
      </c>
      <c r="J11" s="77">
        <v>0</v>
      </c>
      <c r="K11" s="78">
        <v>0</v>
      </c>
      <c r="L11" s="79">
        <f>F11-K11</f>
        <v>0</v>
      </c>
      <c r="O11" s="156"/>
    </row>
    <row r="12" spans="2:15" s="80" customFormat="1" x14ac:dyDescent="0.25">
      <c r="B12" s="73" t="s">
        <v>188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5">
        <v>0</v>
      </c>
      <c r="I12" s="76">
        <v>0</v>
      </c>
      <c r="J12" s="77">
        <v>0</v>
      </c>
      <c r="K12" s="78">
        <v>0</v>
      </c>
      <c r="L12" s="79">
        <f>F12-K12</f>
        <v>0</v>
      </c>
      <c r="O12" s="156"/>
    </row>
    <row r="13" spans="2:15" s="80" customFormat="1" x14ac:dyDescent="0.25">
      <c r="B13" s="73" t="s">
        <v>189</v>
      </c>
      <c r="C13" s="74">
        <v>0</v>
      </c>
      <c r="D13" s="74">
        <v>0</v>
      </c>
      <c r="E13" s="74">
        <v>1</v>
      </c>
      <c r="F13" s="74">
        <v>0</v>
      </c>
      <c r="G13" s="74">
        <v>0</v>
      </c>
      <c r="H13" s="75">
        <v>0</v>
      </c>
      <c r="I13" s="76">
        <v>0</v>
      </c>
      <c r="J13" s="77">
        <v>0</v>
      </c>
      <c r="K13" s="78">
        <v>0</v>
      </c>
      <c r="L13" s="79">
        <f>F13-K13</f>
        <v>0</v>
      </c>
      <c r="O13" s="156"/>
    </row>
    <row r="14" spans="2:15" x14ac:dyDescent="0.25">
      <c r="B14" s="81"/>
      <c r="C14" s="82"/>
      <c r="D14" s="82"/>
      <c r="E14" s="82"/>
      <c r="F14" s="82"/>
      <c r="G14" s="82"/>
      <c r="H14" s="83"/>
      <c r="I14" s="84"/>
      <c r="J14" s="85"/>
      <c r="K14" s="86"/>
      <c r="L14" s="79">
        <f>F14-K14</f>
        <v>0</v>
      </c>
    </row>
    <row r="15" spans="2:15" x14ac:dyDescent="0.25">
      <c r="B15" s="66" t="s">
        <v>190</v>
      </c>
      <c r="C15" s="67"/>
      <c r="D15" s="67"/>
      <c r="E15" s="67"/>
      <c r="F15" s="67">
        <f t="shared" ref="F15:L15" si="1">SUM(F16:F24)</f>
        <v>1025801776.66</v>
      </c>
      <c r="G15" s="67">
        <f t="shared" si="1"/>
        <v>756</v>
      </c>
      <c r="H15" s="67">
        <f t="shared" si="1"/>
        <v>14369164.613958331</v>
      </c>
      <c r="I15" s="67">
        <f t="shared" si="1"/>
        <v>0</v>
      </c>
      <c r="J15" s="67">
        <f t="shared" si="1"/>
        <v>455608299.71000004</v>
      </c>
      <c r="K15" s="67">
        <f t="shared" si="1"/>
        <v>455608299.71000004</v>
      </c>
      <c r="L15" s="67">
        <f t="shared" si="1"/>
        <v>625384717.5</v>
      </c>
    </row>
    <row r="16" spans="2:15" s="87" customFormat="1" ht="24" x14ac:dyDescent="0.25">
      <c r="B16" s="149" t="s">
        <v>191</v>
      </c>
      <c r="C16" s="150">
        <v>43430</v>
      </c>
      <c r="D16" s="150">
        <v>43430</v>
      </c>
      <c r="E16" s="150">
        <v>44469</v>
      </c>
      <c r="F16" s="151">
        <v>108759680.5</v>
      </c>
      <c r="G16" s="151">
        <v>33</v>
      </c>
      <c r="H16" s="152">
        <f>2801385.7+[2]PROYECCIONES!$N$27</f>
        <v>2801385.7</v>
      </c>
      <c r="I16" s="152">
        <v>0</v>
      </c>
      <c r="J16" s="158">
        <v>49930580.479999997</v>
      </c>
      <c r="K16" s="153">
        <f t="shared" ref="K16:K24" si="2">+J16</f>
        <v>49930580.479999997</v>
      </c>
      <c r="L16" s="166">
        <f t="shared" ref="L16:L24" si="3">F16-K16</f>
        <v>58829100.020000003</v>
      </c>
      <c r="O16" s="157"/>
    </row>
    <row r="17" spans="2:15" s="87" customFormat="1" ht="24" x14ac:dyDescent="0.25">
      <c r="B17" s="149" t="s">
        <v>282</v>
      </c>
      <c r="C17" s="150">
        <v>43616</v>
      </c>
      <c r="D17" s="150">
        <v>43616</v>
      </c>
      <c r="E17" s="150">
        <v>44469</v>
      </c>
      <c r="F17" s="151">
        <f>+[3]PROYECCIONES!$N$27</f>
        <v>47997308.780000001</v>
      </c>
      <c r="G17" s="151">
        <v>26</v>
      </c>
      <c r="H17" s="152">
        <v>1476840.27</v>
      </c>
      <c r="I17" s="152">
        <v>0</v>
      </c>
      <c r="J17" s="158">
        <v>16983663.100000001</v>
      </c>
      <c r="K17" s="153">
        <f>+J17</f>
        <v>16983663.100000001</v>
      </c>
      <c r="L17" s="166">
        <f>F17-K17</f>
        <v>31013645.68</v>
      </c>
      <c r="O17" s="157"/>
    </row>
    <row r="18" spans="2:15" s="87" customFormat="1" ht="24" x14ac:dyDescent="0.25">
      <c r="B18" s="149" t="s">
        <v>283</v>
      </c>
      <c r="C18" s="150">
        <v>43637</v>
      </c>
      <c r="D18" s="150">
        <v>43647</v>
      </c>
      <c r="E18" s="150">
        <v>44469</v>
      </c>
      <c r="F18" s="151">
        <v>12540659.220000001</v>
      </c>
      <c r="G18" s="151">
        <v>27</v>
      </c>
      <c r="H18" s="152">
        <v>464468.86</v>
      </c>
      <c r="I18" s="152">
        <v>0</v>
      </c>
      <c r="J18" s="158">
        <v>2786813.1</v>
      </c>
      <c r="K18" s="153">
        <f>+J18</f>
        <v>2786813.1</v>
      </c>
      <c r="L18" s="166">
        <f t="shared" si="3"/>
        <v>9753846.120000001</v>
      </c>
      <c r="O18" s="157"/>
    </row>
    <row r="19" spans="2:15" s="87" customFormat="1" ht="24" x14ac:dyDescent="0.25">
      <c r="B19" s="149" t="s">
        <v>284</v>
      </c>
      <c r="C19" s="150">
        <v>42397</v>
      </c>
      <c r="D19" s="150">
        <v>42397</v>
      </c>
      <c r="E19" s="150">
        <v>47875</v>
      </c>
      <c r="F19" s="151">
        <v>101894400</v>
      </c>
      <c r="G19" s="151">
        <v>180</v>
      </c>
      <c r="H19" s="152">
        <v>638976.17000000004</v>
      </c>
      <c r="I19" s="152">
        <v>0</v>
      </c>
      <c r="J19" s="158">
        <v>27171840</v>
      </c>
      <c r="K19" s="153">
        <f t="shared" si="2"/>
        <v>27171840</v>
      </c>
      <c r="L19" s="167">
        <f t="shared" si="3"/>
        <v>74722560</v>
      </c>
      <c r="O19" s="157"/>
    </row>
    <row r="20" spans="2:15" s="87" customFormat="1" x14ac:dyDescent="0.25">
      <c r="B20" s="149" t="s">
        <v>285</v>
      </c>
      <c r="C20" s="150">
        <v>39238</v>
      </c>
      <c r="D20" s="150">
        <v>39238</v>
      </c>
      <c r="E20" s="150">
        <v>44718</v>
      </c>
      <c r="F20" s="151">
        <v>0</v>
      </c>
      <c r="G20" s="151">
        <v>180</v>
      </c>
      <c r="H20" s="152">
        <v>456591.88715277798</v>
      </c>
      <c r="I20" s="152">
        <v>0</v>
      </c>
      <c r="J20" s="159">
        <v>55191240.549999997</v>
      </c>
      <c r="K20" s="153">
        <f t="shared" si="2"/>
        <v>55191240.549999997</v>
      </c>
      <c r="L20" s="166">
        <v>0</v>
      </c>
      <c r="N20" s="154"/>
      <c r="O20" s="157"/>
    </row>
    <row r="21" spans="2:15" s="87" customFormat="1" x14ac:dyDescent="0.25">
      <c r="B21" s="149" t="s">
        <v>286</v>
      </c>
      <c r="C21" s="150">
        <v>42509</v>
      </c>
      <c r="D21" s="150">
        <v>42522</v>
      </c>
      <c r="E21" s="150">
        <v>44712</v>
      </c>
      <c r="F21" s="151">
        <v>224857080.25</v>
      </c>
      <c r="G21" s="151">
        <v>72</v>
      </c>
      <c r="H21" s="152">
        <f>F21/G21</f>
        <v>3123015.003472222</v>
      </c>
      <c r="I21" s="152">
        <v>0</v>
      </c>
      <c r="J21" s="158">
        <v>134289645.25</v>
      </c>
      <c r="K21" s="153">
        <f t="shared" si="2"/>
        <v>134289645.25</v>
      </c>
      <c r="L21" s="166">
        <f t="shared" si="3"/>
        <v>90567435</v>
      </c>
      <c r="M21" s="165"/>
      <c r="O21" s="157"/>
    </row>
    <row r="22" spans="2:15" s="87" customFormat="1" x14ac:dyDescent="0.25">
      <c r="B22" s="149" t="s">
        <v>290</v>
      </c>
      <c r="C22" s="150">
        <v>43800</v>
      </c>
      <c r="D22" s="150">
        <v>43800</v>
      </c>
      <c r="E22" s="150">
        <v>43738</v>
      </c>
      <c r="F22" s="151">
        <v>7439006.6100000003</v>
      </c>
      <c r="G22" s="151">
        <v>22</v>
      </c>
      <c r="H22" s="152">
        <v>338136.66</v>
      </c>
      <c r="I22" s="152"/>
      <c r="J22" s="158">
        <v>338136.66</v>
      </c>
      <c r="K22" s="153">
        <f t="shared" si="2"/>
        <v>338136.66</v>
      </c>
      <c r="L22" s="166">
        <f t="shared" si="3"/>
        <v>7100869.9500000002</v>
      </c>
      <c r="O22" s="157"/>
    </row>
    <row r="23" spans="2:15" x14ac:dyDescent="0.25">
      <c r="B23" s="149" t="s">
        <v>291</v>
      </c>
      <c r="C23" s="150">
        <v>42397</v>
      </c>
      <c r="D23" s="150">
        <v>42397</v>
      </c>
      <c r="E23" s="150">
        <v>47876</v>
      </c>
      <c r="F23" s="151">
        <v>405823680</v>
      </c>
      <c r="G23" s="151">
        <v>180</v>
      </c>
      <c r="H23" s="152">
        <f>F23/G23</f>
        <v>2254576</v>
      </c>
      <c r="I23" s="152">
        <v>0</v>
      </c>
      <c r="J23" s="158">
        <v>128436119.04000001</v>
      </c>
      <c r="K23" s="153">
        <f t="shared" si="2"/>
        <v>128436119.04000001</v>
      </c>
      <c r="L23" s="166">
        <f t="shared" si="3"/>
        <v>277387560.95999998</v>
      </c>
      <c r="N23" s="128"/>
      <c r="O23" s="157"/>
    </row>
    <row r="24" spans="2:15" x14ac:dyDescent="0.25">
      <c r="B24" s="149" t="s">
        <v>292</v>
      </c>
      <c r="C24" s="150">
        <v>43525</v>
      </c>
      <c r="D24" s="150">
        <v>43525</v>
      </c>
      <c r="E24" s="150">
        <v>44469</v>
      </c>
      <c r="F24" s="151">
        <v>116489961.3</v>
      </c>
      <c r="G24" s="151">
        <v>36</v>
      </c>
      <c r="H24" s="152">
        <v>2815174.0633333302</v>
      </c>
      <c r="I24" s="152">
        <v>0</v>
      </c>
      <c r="J24" s="158">
        <v>40480261.530000001</v>
      </c>
      <c r="K24" s="153">
        <f t="shared" si="2"/>
        <v>40480261.530000001</v>
      </c>
      <c r="L24" s="166">
        <f t="shared" si="3"/>
        <v>76009699.769999996</v>
      </c>
      <c r="M24" s="136"/>
    </row>
    <row r="25" spans="2:15" x14ac:dyDescent="0.25">
      <c r="B25" s="88"/>
      <c r="C25" s="89"/>
      <c r="D25" s="89"/>
      <c r="E25" s="89"/>
      <c r="F25" s="90"/>
      <c r="G25" s="90"/>
      <c r="H25" s="76"/>
      <c r="I25" s="76"/>
      <c r="J25" s="91"/>
      <c r="K25" s="92"/>
      <c r="L25" s="93"/>
    </row>
    <row r="26" spans="2:15" x14ac:dyDescent="0.25">
      <c r="B26" s="81"/>
      <c r="C26" s="82"/>
      <c r="D26" s="82"/>
      <c r="E26" s="82"/>
      <c r="F26" s="82"/>
      <c r="G26" s="82"/>
      <c r="H26" s="83"/>
      <c r="I26" s="84"/>
      <c r="J26" s="160"/>
      <c r="K26" s="86"/>
      <c r="L26" s="83"/>
    </row>
    <row r="27" spans="2:15" ht="24" x14ac:dyDescent="0.25">
      <c r="B27" s="66" t="s">
        <v>192</v>
      </c>
      <c r="C27" s="67"/>
      <c r="D27" s="67"/>
      <c r="E27" s="67"/>
      <c r="F27" s="67">
        <f>F9+F15</f>
        <v>1025801776.66</v>
      </c>
      <c r="G27" s="67">
        <f>G9+G15</f>
        <v>756</v>
      </c>
      <c r="H27" s="68">
        <f t="shared" ref="H27:L27" si="4">H9+H15</f>
        <v>14369164.613958331</v>
      </c>
      <c r="I27" s="69">
        <f t="shared" si="4"/>
        <v>0</v>
      </c>
      <c r="J27" s="70">
        <f t="shared" si="4"/>
        <v>455608299.71000004</v>
      </c>
      <c r="K27" s="71">
        <f t="shared" si="4"/>
        <v>455608299.71000004</v>
      </c>
      <c r="L27" s="68">
        <f t="shared" si="4"/>
        <v>625384717.5</v>
      </c>
    </row>
    <row r="28" spans="2:15" ht="15.75" thickBot="1" x14ac:dyDescent="0.3">
      <c r="B28" s="94"/>
      <c r="C28" s="95"/>
      <c r="D28" s="95"/>
      <c r="E28" s="95"/>
      <c r="F28" s="95"/>
      <c r="G28" s="95"/>
      <c r="H28" s="96"/>
      <c r="I28" s="96"/>
      <c r="J28" s="97"/>
      <c r="K28" s="98"/>
      <c r="L28" s="96"/>
    </row>
    <row r="29" spans="2:15" x14ac:dyDescent="0.25">
      <c r="B29" s="129"/>
      <c r="C29" s="130"/>
      <c r="D29" s="130"/>
      <c r="E29" s="130"/>
      <c r="F29" s="130"/>
      <c r="G29" s="130"/>
      <c r="H29" s="131"/>
      <c r="I29" s="131"/>
      <c r="J29" s="131"/>
      <c r="K29" s="131"/>
      <c r="L29" s="131"/>
    </row>
    <row r="30" spans="2:15" x14ac:dyDescent="0.25">
      <c r="B30" s="364" t="s">
        <v>281</v>
      </c>
      <c r="C30" s="364"/>
      <c r="D30" s="364"/>
      <c r="E30" s="364"/>
      <c r="F30" s="364"/>
      <c r="G30" s="364"/>
      <c r="H30" s="364"/>
      <c r="I30" s="364"/>
      <c r="J30" s="364"/>
      <c r="K30" s="364"/>
      <c r="L30" s="364"/>
    </row>
    <row r="31" spans="2:15" ht="25.5" customHeight="1" x14ac:dyDescent="0.25">
      <c r="B31" s="363"/>
      <c r="C31" s="363"/>
      <c r="D31" s="363"/>
      <c r="E31" s="363"/>
      <c r="F31" s="363"/>
      <c r="G31" s="363"/>
      <c r="H31" s="363"/>
      <c r="I31" s="363"/>
      <c r="J31" s="363"/>
      <c r="K31" s="363"/>
      <c r="L31" s="363"/>
    </row>
    <row r="32" spans="2:15" ht="26.25" customHeight="1" x14ac:dyDescent="0.25"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</row>
    <row r="33" spans="2:14" ht="15.75" x14ac:dyDescent="0.25">
      <c r="B33" s="230"/>
      <c r="C33" s="353"/>
      <c r="D33" s="353"/>
      <c r="E33" s="353"/>
      <c r="F33" s="230"/>
      <c r="G33" s="354"/>
      <c r="H33" s="354"/>
      <c r="I33" s="354"/>
      <c r="J33" s="230"/>
      <c r="K33" s="230"/>
      <c r="L33" s="230"/>
      <c r="N33" s="99"/>
    </row>
    <row r="34" spans="2:14" ht="15.75" x14ac:dyDescent="0.25">
      <c r="C34" s="355"/>
      <c r="D34" s="355"/>
      <c r="E34" s="355"/>
      <c r="G34" s="356"/>
      <c r="H34" s="356"/>
      <c r="I34" s="356"/>
      <c r="N34" s="99"/>
    </row>
    <row r="35" spans="2:14" x14ac:dyDescent="0.25">
      <c r="N35" s="99"/>
    </row>
    <row r="36" spans="2:14" x14ac:dyDescent="0.25">
      <c r="N36" s="99"/>
    </row>
    <row r="38" spans="2:14" x14ac:dyDescent="0.25">
      <c r="N38" s="100"/>
    </row>
  </sheetData>
  <mergeCells count="11">
    <mergeCell ref="C33:E33"/>
    <mergeCell ref="G33:I33"/>
    <mergeCell ref="C34:E34"/>
    <mergeCell ref="G34:I34"/>
    <mergeCell ref="B2:L2"/>
    <mergeCell ref="B3:L3"/>
    <mergeCell ref="B4:L4"/>
    <mergeCell ref="B5:L5"/>
    <mergeCell ref="B31:L31"/>
    <mergeCell ref="B32:L32"/>
    <mergeCell ref="B30:L30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86"/>
  <sheetViews>
    <sheetView showGridLines="0" view="pageBreakPreview" topLeftCell="A10" zoomScaleNormal="100" zoomScaleSheetLayoutView="100" workbookViewId="0">
      <selection activeCell="E45" sqref="E45"/>
    </sheetView>
  </sheetViews>
  <sheetFormatPr baseColWidth="10" defaultColWidth="11.42578125" defaultRowHeight="12.75" x14ac:dyDescent="0.2"/>
  <cols>
    <col min="1" max="1" width="4.85546875" style="101" customWidth="1"/>
    <col min="2" max="2" width="69.7109375" style="101" bestFit="1" customWidth="1"/>
    <col min="3" max="3" width="17.7109375" style="101" customWidth="1"/>
    <col min="4" max="4" width="18" style="101" customWidth="1"/>
    <col min="5" max="5" width="20.85546875" style="101" customWidth="1"/>
    <col min="6" max="16384" width="11.42578125" style="101"/>
  </cols>
  <sheetData>
    <row r="1" spans="2:5" ht="13.5" thickBot="1" x14ac:dyDescent="0.25"/>
    <row r="2" spans="2:5" x14ac:dyDescent="0.2">
      <c r="B2" s="365" t="s">
        <v>457</v>
      </c>
      <c r="C2" s="366"/>
      <c r="D2" s="366"/>
      <c r="E2" s="367"/>
    </row>
    <row r="3" spans="2:5" x14ac:dyDescent="0.2">
      <c r="B3" s="368" t="s">
        <v>553</v>
      </c>
      <c r="C3" s="369"/>
      <c r="D3" s="369"/>
      <c r="E3" s="370"/>
    </row>
    <row r="4" spans="2:5" x14ac:dyDescent="0.2">
      <c r="B4" s="368" t="s">
        <v>293</v>
      </c>
      <c r="C4" s="369"/>
      <c r="D4" s="369"/>
      <c r="E4" s="370"/>
    </row>
    <row r="5" spans="2:5" ht="13.5" thickBot="1" x14ac:dyDescent="0.25">
      <c r="B5" s="371" t="s">
        <v>2</v>
      </c>
      <c r="C5" s="372"/>
      <c r="D5" s="372"/>
      <c r="E5" s="373"/>
    </row>
    <row r="6" spans="2:5" ht="13.5" thickBot="1" x14ac:dyDescent="0.25">
      <c r="B6" s="327"/>
      <c r="C6" s="327"/>
      <c r="D6" s="327"/>
      <c r="E6" s="327"/>
    </row>
    <row r="7" spans="2:5" x14ac:dyDescent="0.2">
      <c r="B7" s="374" t="s">
        <v>3</v>
      </c>
      <c r="C7" s="326" t="s">
        <v>536</v>
      </c>
      <c r="D7" s="376" t="s">
        <v>362</v>
      </c>
      <c r="E7" s="326" t="s">
        <v>525</v>
      </c>
    </row>
    <row r="8" spans="2:5" ht="13.5" thickBot="1" x14ac:dyDescent="0.25">
      <c r="B8" s="375"/>
      <c r="C8" s="257" t="s">
        <v>452</v>
      </c>
      <c r="D8" s="377"/>
      <c r="E8" s="257" t="s">
        <v>449</v>
      </c>
    </row>
    <row r="9" spans="2:5" x14ac:dyDescent="0.2">
      <c r="B9" s="314" t="s">
        <v>552</v>
      </c>
      <c r="C9" s="313">
        <f>SUM(C10:C12)</f>
        <v>1215839336.0000036</v>
      </c>
      <c r="D9" s="313">
        <f>SUM(D10:D12)</f>
        <v>1484133900.8800001</v>
      </c>
      <c r="E9" s="313">
        <f>SUM(E10:E12)</f>
        <v>1484104817.27</v>
      </c>
    </row>
    <row r="10" spans="2:5" x14ac:dyDescent="0.2">
      <c r="B10" s="318" t="s">
        <v>551</v>
      </c>
      <c r="C10" s="317">
        <v>1097403916.0000036</v>
      </c>
      <c r="D10" s="317">
        <v>1270692663.7600002</v>
      </c>
      <c r="E10" s="317">
        <v>1270663580.1500001</v>
      </c>
    </row>
    <row r="11" spans="2:5" x14ac:dyDescent="0.2">
      <c r="B11" s="318" t="s">
        <v>524</v>
      </c>
      <c r="C11" s="317">
        <v>118435420</v>
      </c>
      <c r="D11" s="317">
        <v>213441237.12</v>
      </c>
      <c r="E11" s="317">
        <v>213441237.12</v>
      </c>
    </row>
    <row r="12" spans="2:5" x14ac:dyDescent="0.2">
      <c r="B12" s="318" t="s">
        <v>550</v>
      </c>
      <c r="C12" s="317">
        <v>0</v>
      </c>
      <c r="D12" s="317">
        <v>0</v>
      </c>
      <c r="E12" s="317">
        <v>0</v>
      </c>
    </row>
    <row r="13" spans="2:5" x14ac:dyDescent="0.2">
      <c r="B13" s="314"/>
      <c r="C13" s="315"/>
      <c r="D13" s="315"/>
      <c r="E13" s="315"/>
    </row>
    <row r="14" spans="2:5" ht="15" x14ac:dyDescent="0.2">
      <c r="B14" s="314" t="s">
        <v>549</v>
      </c>
      <c r="C14" s="313">
        <f>SUM(C15:C16)</f>
        <v>1208021156.0000021</v>
      </c>
      <c r="D14" s="313">
        <f>SUM(D15:D16)</f>
        <v>1318224494.3899996</v>
      </c>
      <c r="E14" s="313">
        <f>SUM(E15:E16)</f>
        <v>1265807458.9099996</v>
      </c>
    </row>
    <row r="15" spans="2:5" x14ac:dyDescent="0.2">
      <c r="B15" s="318" t="s">
        <v>530</v>
      </c>
      <c r="C15" s="317">
        <v>1097403916.0000021</v>
      </c>
      <c r="D15" s="317">
        <v>1112202561.0999997</v>
      </c>
      <c r="E15" s="317">
        <v>1075958036.0199997</v>
      </c>
    </row>
    <row r="16" spans="2:5" x14ac:dyDescent="0.2">
      <c r="B16" s="318" t="s">
        <v>548</v>
      </c>
      <c r="C16" s="317">
        <v>110617240</v>
      </c>
      <c r="D16" s="317">
        <v>206021933.28999999</v>
      </c>
      <c r="E16" s="317">
        <v>189849422.88999996</v>
      </c>
    </row>
    <row r="17" spans="2:5" x14ac:dyDescent="0.2">
      <c r="B17" s="324"/>
      <c r="C17" s="315"/>
      <c r="D17" s="315"/>
      <c r="E17" s="315"/>
    </row>
    <row r="18" spans="2:5" x14ac:dyDescent="0.2">
      <c r="B18" s="314" t="s">
        <v>547</v>
      </c>
      <c r="C18" s="325"/>
      <c r="D18" s="313">
        <f>SUM(D19:D20)</f>
        <v>253264293.31000009</v>
      </c>
      <c r="E18" s="313">
        <f>SUM(E19:E20)</f>
        <v>236912094.97000012</v>
      </c>
    </row>
    <row r="19" spans="2:5" x14ac:dyDescent="0.2">
      <c r="B19" s="318" t="s">
        <v>529</v>
      </c>
      <c r="C19" s="325"/>
      <c r="D19" s="317">
        <v>253164916.45000008</v>
      </c>
      <c r="E19" s="317">
        <v>236812718.1100001</v>
      </c>
    </row>
    <row r="20" spans="2:5" x14ac:dyDescent="0.2">
      <c r="B20" s="318" t="s">
        <v>519</v>
      </c>
      <c r="C20" s="325"/>
      <c r="D20" s="317">
        <v>99376.860000000015</v>
      </c>
      <c r="E20" s="317">
        <v>99376.860000000015</v>
      </c>
    </row>
    <row r="21" spans="2:5" x14ac:dyDescent="0.2">
      <c r="B21" s="324"/>
      <c r="C21" s="315"/>
      <c r="D21" s="315"/>
      <c r="E21" s="315"/>
    </row>
    <row r="22" spans="2:5" x14ac:dyDescent="0.2">
      <c r="B22" s="314" t="s">
        <v>546</v>
      </c>
      <c r="C22" s="313">
        <f>C9-C14+C18</f>
        <v>7818180.0000014305</v>
      </c>
      <c r="D22" s="314">
        <f>D9-D14+D18</f>
        <v>419173699.80000055</v>
      </c>
      <c r="E22" s="314">
        <f>E9-E14+E18</f>
        <v>455209453.33000052</v>
      </c>
    </row>
    <row r="23" spans="2:5" x14ac:dyDescent="0.2">
      <c r="B23" s="314"/>
      <c r="C23" s="315"/>
      <c r="D23" s="324"/>
      <c r="E23" s="324"/>
    </row>
    <row r="24" spans="2:5" x14ac:dyDescent="0.2">
      <c r="B24" s="314" t="s">
        <v>545</v>
      </c>
      <c r="C24" s="313">
        <f>C22-C12</f>
        <v>7818180.0000014305</v>
      </c>
      <c r="D24" s="314">
        <f>D22-D12</f>
        <v>419173699.80000055</v>
      </c>
      <c r="E24" s="314">
        <f>E22-E12</f>
        <v>455209453.33000052</v>
      </c>
    </row>
    <row r="25" spans="2:5" x14ac:dyDescent="0.2">
      <c r="B25" s="314"/>
      <c r="C25" s="315"/>
      <c r="D25" s="324"/>
      <c r="E25" s="324"/>
    </row>
    <row r="26" spans="2:5" ht="25.5" x14ac:dyDescent="0.2">
      <c r="B26" s="314" t="s">
        <v>544</v>
      </c>
      <c r="C26" s="313">
        <f>C24-C18</f>
        <v>7818180.0000014305</v>
      </c>
      <c r="D26" s="313">
        <f>D24-D18</f>
        <v>165909406.49000046</v>
      </c>
      <c r="E26" s="313">
        <f>E24-E18</f>
        <v>218297358.3600004</v>
      </c>
    </row>
    <row r="27" spans="2:5" ht="13.5" thickBot="1" x14ac:dyDescent="0.25">
      <c r="B27" s="323"/>
      <c r="C27" s="322"/>
      <c r="D27" s="322"/>
      <c r="E27" s="322"/>
    </row>
    <row r="28" spans="2:5" ht="35.1" customHeight="1" thickBot="1" x14ac:dyDescent="0.25">
      <c r="B28" s="386"/>
      <c r="C28" s="386"/>
      <c r="D28" s="386"/>
      <c r="E28" s="386"/>
    </row>
    <row r="29" spans="2:5" ht="13.5" thickBot="1" x14ac:dyDescent="0.25">
      <c r="B29" s="321" t="s">
        <v>368</v>
      </c>
      <c r="C29" s="320" t="s">
        <v>535</v>
      </c>
      <c r="D29" s="320" t="s">
        <v>362</v>
      </c>
      <c r="E29" s="320" t="s">
        <v>462</v>
      </c>
    </row>
    <row r="30" spans="2:5" x14ac:dyDescent="0.2">
      <c r="B30" s="319"/>
      <c r="C30" s="315"/>
      <c r="D30" s="315"/>
      <c r="E30" s="315"/>
    </row>
    <row r="31" spans="2:5" x14ac:dyDescent="0.2">
      <c r="B31" s="314" t="s">
        <v>543</v>
      </c>
      <c r="C31" s="313">
        <f>SUM(C32:C33)</f>
        <v>7181820</v>
      </c>
      <c r="D31" s="314">
        <f>SUM(D32:D33)</f>
        <v>5109542.92</v>
      </c>
      <c r="E31" s="314">
        <f>SUM(E32:E33)</f>
        <v>5109542.92</v>
      </c>
    </row>
    <row r="32" spans="2:5" x14ac:dyDescent="0.2">
      <c r="B32" s="318" t="s">
        <v>542</v>
      </c>
      <c r="C32" s="317">
        <v>0</v>
      </c>
      <c r="D32" s="316">
        <v>0</v>
      </c>
      <c r="E32" s="316">
        <v>0</v>
      </c>
    </row>
    <row r="33" spans="2:5" x14ac:dyDescent="0.2">
      <c r="B33" s="318" t="s">
        <v>541</v>
      </c>
      <c r="C33" s="317">
        <v>7181820</v>
      </c>
      <c r="D33" s="316">
        <v>5109542.92</v>
      </c>
      <c r="E33" s="316">
        <v>5109542.92</v>
      </c>
    </row>
    <row r="34" spans="2:5" x14ac:dyDescent="0.2">
      <c r="B34" s="314"/>
      <c r="C34" s="315"/>
      <c r="D34" s="315"/>
      <c r="E34" s="315"/>
    </row>
    <row r="35" spans="2:5" x14ac:dyDescent="0.2">
      <c r="B35" s="314" t="s">
        <v>540</v>
      </c>
      <c r="C35" s="313">
        <f>C26+C31</f>
        <v>15000000.000001431</v>
      </c>
      <c r="D35" s="313">
        <f>D26+D31</f>
        <v>171018949.41000044</v>
      </c>
      <c r="E35" s="313">
        <f>E26+E31</f>
        <v>223406901.28000039</v>
      </c>
    </row>
    <row r="36" spans="2:5" ht="13.5" thickBot="1" x14ac:dyDescent="0.25">
      <c r="B36" s="312"/>
      <c r="C36" s="311"/>
      <c r="D36" s="311"/>
      <c r="E36" s="311"/>
    </row>
    <row r="37" spans="2:5" ht="35.1" customHeight="1" thickBot="1" x14ac:dyDescent="0.25">
      <c r="B37" s="308"/>
      <c r="C37" s="308"/>
      <c r="D37" s="308"/>
      <c r="E37" s="308"/>
    </row>
    <row r="38" spans="2:5" x14ac:dyDescent="0.2">
      <c r="B38" s="378" t="s">
        <v>368</v>
      </c>
      <c r="C38" s="380" t="s">
        <v>526</v>
      </c>
      <c r="D38" s="382" t="s">
        <v>362</v>
      </c>
      <c r="E38" s="307" t="s">
        <v>525</v>
      </c>
    </row>
    <row r="39" spans="2:5" ht="13.5" thickBot="1" x14ac:dyDescent="0.25">
      <c r="B39" s="379"/>
      <c r="C39" s="381"/>
      <c r="D39" s="383"/>
      <c r="E39" s="306" t="s">
        <v>462</v>
      </c>
    </row>
    <row r="40" spans="2:5" x14ac:dyDescent="0.2">
      <c r="B40" s="305"/>
      <c r="C40" s="273"/>
      <c r="D40" s="273"/>
      <c r="E40" s="273"/>
    </row>
    <row r="41" spans="2:5" x14ac:dyDescent="0.2">
      <c r="B41" s="297" t="s">
        <v>539</v>
      </c>
      <c r="C41" s="271">
        <f>SUM(C42:C43)</f>
        <v>0</v>
      </c>
      <c r="D41" s="271">
        <f>SUM(D42:D43)</f>
        <v>0</v>
      </c>
      <c r="E41" s="271">
        <f>SUM(E42:E43)</f>
        <v>0</v>
      </c>
    </row>
    <row r="42" spans="2:5" x14ac:dyDescent="0.2">
      <c r="B42" s="303" t="s">
        <v>532</v>
      </c>
      <c r="C42" s="275">
        <v>0</v>
      </c>
      <c r="D42" s="310">
        <v>0</v>
      </c>
      <c r="E42" s="310">
        <v>0</v>
      </c>
    </row>
    <row r="43" spans="2:5" x14ac:dyDescent="0.2">
      <c r="B43" s="303" t="s">
        <v>522</v>
      </c>
      <c r="C43" s="275">
        <v>0</v>
      </c>
      <c r="D43" s="310">
        <v>0</v>
      </c>
      <c r="E43" s="310">
        <v>0</v>
      </c>
    </row>
    <row r="44" spans="2:5" x14ac:dyDescent="0.2">
      <c r="B44" s="297" t="s">
        <v>538</v>
      </c>
      <c r="C44" s="271">
        <f>SUM(C45:C46)</f>
        <v>7818180</v>
      </c>
      <c r="D44" s="271">
        <f>SUM(D45:D46)</f>
        <v>7818180</v>
      </c>
      <c r="E44" s="271">
        <f>SUM(E45:E46)</f>
        <v>7818180</v>
      </c>
    </row>
    <row r="45" spans="2:5" x14ac:dyDescent="0.2">
      <c r="B45" s="303" t="s">
        <v>531</v>
      </c>
      <c r="C45" s="275">
        <v>0</v>
      </c>
      <c r="D45" s="310">
        <v>0</v>
      </c>
      <c r="E45" s="310">
        <v>0</v>
      </c>
    </row>
    <row r="46" spans="2:5" x14ac:dyDescent="0.2">
      <c r="B46" s="303" t="s">
        <v>521</v>
      </c>
      <c r="C46" s="275">
        <v>7818180</v>
      </c>
      <c r="D46" s="310">
        <v>7818180</v>
      </c>
      <c r="E46" s="310">
        <v>7818180</v>
      </c>
    </row>
    <row r="47" spans="2:5" x14ac:dyDescent="0.2">
      <c r="B47" s="297"/>
      <c r="C47" s="273"/>
      <c r="D47" s="273"/>
      <c r="E47" s="273"/>
    </row>
    <row r="48" spans="2:5" x14ac:dyDescent="0.2">
      <c r="B48" s="297" t="s">
        <v>537</v>
      </c>
      <c r="C48" s="271">
        <f>C41-C44</f>
        <v>-7818180</v>
      </c>
      <c r="D48" s="297">
        <f>D41-D44</f>
        <v>-7818180</v>
      </c>
      <c r="E48" s="297">
        <f>E41-E44</f>
        <v>-7818180</v>
      </c>
    </row>
    <row r="49" spans="2:5" ht="13.5" thickBot="1" x14ac:dyDescent="0.25">
      <c r="B49" s="295"/>
      <c r="C49" s="296"/>
      <c r="D49" s="295"/>
      <c r="E49" s="295"/>
    </row>
    <row r="50" spans="2:5" ht="35.1" customHeight="1" thickBot="1" x14ac:dyDescent="0.25">
      <c r="B50" s="308"/>
      <c r="C50" s="308"/>
      <c r="D50" s="308"/>
      <c r="E50" s="308"/>
    </row>
    <row r="51" spans="2:5" x14ac:dyDescent="0.2">
      <c r="B51" s="378" t="s">
        <v>368</v>
      </c>
      <c r="C51" s="307" t="s">
        <v>536</v>
      </c>
      <c r="D51" s="382" t="s">
        <v>362</v>
      </c>
      <c r="E51" s="307" t="s">
        <v>525</v>
      </c>
    </row>
    <row r="52" spans="2:5" ht="13.5" thickBot="1" x14ac:dyDescent="0.25">
      <c r="B52" s="379"/>
      <c r="C52" s="306" t="s">
        <v>535</v>
      </c>
      <c r="D52" s="383"/>
      <c r="E52" s="306" t="s">
        <v>462</v>
      </c>
    </row>
    <row r="53" spans="2:5" x14ac:dyDescent="0.2">
      <c r="B53" s="305"/>
      <c r="C53" s="273"/>
      <c r="D53" s="273"/>
      <c r="E53" s="273"/>
    </row>
    <row r="54" spans="2:5" x14ac:dyDescent="0.2">
      <c r="B54" s="302" t="s">
        <v>534</v>
      </c>
      <c r="C54" s="273">
        <f>C10</f>
        <v>1097403916.0000036</v>
      </c>
      <c r="D54" s="302">
        <f>D10</f>
        <v>1270692663.7600002</v>
      </c>
      <c r="E54" s="302">
        <f>E10</f>
        <v>1270663580.1500001</v>
      </c>
    </row>
    <row r="55" spans="2:5" x14ac:dyDescent="0.2">
      <c r="B55" s="302"/>
      <c r="C55" s="273"/>
      <c r="D55" s="302"/>
      <c r="E55" s="302"/>
    </row>
    <row r="56" spans="2:5" x14ac:dyDescent="0.2">
      <c r="B56" s="309" t="s">
        <v>533</v>
      </c>
      <c r="C56" s="273">
        <f>C42-C45</f>
        <v>0</v>
      </c>
      <c r="D56" s="302">
        <f>D42-D45</f>
        <v>0</v>
      </c>
      <c r="E56" s="302">
        <f>E42-E45</f>
        <v>0</v>
      </c>
    </row>
    <row r="57" spans="2:5" x14ac:dyDescent="0.2">
      <c r="B57" s="303" t="s">
        <v>532</v>
      </c>
      <c r="C57" s="273">
        <f>C42</f>
        <v>0</v>
      </c>
      <c r="D57" s="302">
        <f>D42</f>
        <v>0</v>
      </c>
      <c r="E57" s="302">
        <f>E42</f>
        <v>0</v>
      </c>
    </row>
    <row r="58" spans="2:5" x14ac:dyDescent="0.2">
      <c r="B58" s="303" t="s">
        <v>531</v>
      </c>
      <c r="C58" s="273">
        <f>C45</f>
        <v>0</v>
      </c>
      <c r="D58" s="302">
        <f>D45</f>
        <v>0</v>
      </c>
      <c r="E58" s="302">
        <f>E45</f>
        <v>0</v>
      </c>
    </row>
    <row r="59" spans="2:5" x14ac:dyDescent="0.2">
      <c r="B59" s="300"/>
      <c r="C59" s="273"/>
      <c r="D59" s="302"/>
      <c r="E59" s="302"/>
    </row>
    <row r="60" spans="2:5" x14ac:dyDescent="0.2">
      <c r="B60" s="300" t="s">
        <v>530</v>
      </c>
      <c r="C60" s="273">
        <f>C15</f>
        <v>1097403916.0000021</v>
      </c>
      <c r="D60" s="273">
        <f>D15</f>
        <v>1112202561.0999997</v>
      </c>
      <c r="E60" s="273">
        <f>E15</f>
        <v>1075958036.0199997</v>
      </c>
    </row>
    <row r="61" spans="2:5" x14ac:dyDescent="0.2">
      <c r="B61" s="300"/>
      <c r="C61" s="273"/>
      <c r="D61" s="273"/>
      <c r="E61" s="273"/>
    </row>
    <row r="62" spans="2:5" x14ac:dyDescent="0.2">
      <c r="B62" s="300" t="s">
        <v>529</v>
      </c>
      <c r="C62" s="301"/>
      <c r="D62" s="273">
        <f>D19</f>
        <v>253164916.45000008</v>
      </c>
      <c r="E62" s="273">
        <f>E19</f>
        <v>236812718.1100001</v>
      </c>
    </row>
    <row r="63" spans="2:5" x14ac:dyDescent="0.2">
      <c r="B63" s="300"/>
      <c r="C63" s="273"/>
      <c r="D63" s="273"/>
      <c r="E63" s="273"/>
    </row>
    <row r="64" spans="2:5" x14ac:dyDescent="0.2">
      <c r="B64" s="299" t="s">
        <v>528</v>
      </c>
      <c r="C64" s="271">
        <f>C54+C56-C60+C62</f>
        <v>1.430511474609375E-6</v>
      </c>
      <c r="D64" s="297">
        <f>D54+D56-D60+D62</f>
        <v>411655019.11000061</v>
      </c>
      <c r="E64" s="297">
        <f>E54+E56-E60+E62</f>
        <v>431518262.24000049</v>
      </c>
    </row>
    <row r="65" spans="2:5" x14ac:dyDescent="0.2">
      <c r="B65" s="299"/>
      <c r="C65" s="271"/>
      <c r="D65" s="297"/>
      <c r="E65" s="297"/>
    </row>
    <row r="66" spans="2:5" ht="25.5" x14ac:dyDescent="0.2">
      <c r="B66" s="298" t="s">
        <v>527</v>
      </c>
      <c r="C66" s="271">
        <f>C64-C56</f>
        <v>1.430511474609375E-6</v>
      </c>
      <c r="D66" s="297">
        <f>D64-D56</f>
        <v>411655019.11000061</v>
      </c>
      <c r="E66" s="297">
        <f>E64-E56</f>
        <v>431518262.24000049</v>
      </c>
    </row>
    <row r="67" spans="2:5" ht="13.5" thickBot="1" x14ac:dyDescent="0.25">
      <c r="B67" s="295"/>
      <c r="C67" s="296"/>
      <c r="D67" s="295"/>
      <c r="E67" s="295"/>
    </row>
    <row r="68" spans="2:5" ht="35.1" customHeight="1" thickBot="1" x14ac:dyDescent="0.25">
      <c r="B68" s="308"/>
      <c r="C68" s="308"/>
      <c r="D68" s="308"/>
      <c r="E68" s="308"/>
    </row>
    <row r="69" spans="2:5" x14ac:dyDescent="0.2">
      <c r="B69" s="378" t="s">
        <v>368</v>
      </c>
      <c r="C69" s="380" t="s">
        <v>526</v>
      </c>
      <c r="D69" s="382" t="s">
        <v>362</v>
      </c>
      <c r="E69" s="307" t="s">
        <v>525</v>
      </c>
    </row>
    <row r="70" spans="2:5" ht="13.5" thickBot="1" x14ac:dyDescent="0.25">
      <c r="B70" s="379"/>
      <c r="C70" s="381"/>
      <c r="D70" s="383"/>
      <c r="E70" s="306" t="s">
        <v>462</v>
      </c>
    </row>
    <row r="71" spans="2:5" x14ac:dyDescent="0.2">
      <c r="B71" s="305"/>
      <c r="C71" s="273"/>
      <c r="D71" s="273"/>
      <c r="E71" s="273"/>
    </row>
    <row r="72" spans="2:5" x14ac:dyDescent="0.2">
      <c r="B72" s="302" t="s">
        <v>524</v>
      </c>
      <c r="C72" s="273">
        <f>C11</f>
        <v>118435420</v>
      </c>
      <c r="D72" s="302">
        <f>D11</f>
        <v>213441237.12</v>
      </c>
      <c r="E72" s="302">
        <f>E11</f>
        <v>213441237.12</v>
      </c>
    </row>
    <row r="73" spans="2:5" x14ac:dyDescent="0.2">
      <c r="B73" s="302"/>
      <c r="C73" s="273"/>
      <c r="D73" s="302"/>
      <c r="E73" s="302"/>
    </row>
    <row r="74" spans="2:5" ht="25.5" x14ac:dyDescent="0.2">
      <c r="B74" s="304" t="s">
        <v>523</v>
      </c>
      <c r="C74" s="273">
        <f>C75-C76</f>
        <v>-7818180</v>
      </c>
      <c r="D74" s="302">
        <f>D75-D76</f>
        <v>-7818180</v>
      </c>
      <c r="E74" s="302">
        <f>E75-E76</f>
        <v>-7818180</v>
      </c>
    </row>
    <row r="75" spans="2:5" x14ac:dyDescent="0.2">
      <c r="B75" s="303" t="s">
        <v>522</v>
      </c>
      <c r="C75" s="273">
        <f>C43</f>
        <v>0</v>
      </c>
      <c r="D75" s="302">
        <f>D43</f>
        <v>0</v>
      </c>
      <c r="E75" s="302">
        <f>E43</f>
        <v>0</v>
      </c>
    </row>
    <row r="76" spans="2:5" x14ac:dyDescent="0.2">
      <c r="B76" s="303" t="s">
        <v>521</v>
      </c>
      <c r="C76" s="273">
        <f>C46</f>
        <v>7818180</v>
      </c>
      <c r="D76" s="302">
        <f>D46</f>
        <v>7818180</v>
      </c>
      <c r="E76" s="302">
        <f>E46</f>
        <v>7818180</v>
      </c>
    </row>
    <row r="77" spans="2:5" x14ac:dyDescent="0.2">
      <c r="B77" s="300"/>
      <c r="C77" s="273"/>
      <c r="D77" s="302"/>
      <c r="E77" s="302"/>
    </row>
    <row r="78" spans="2:5" x14ac:dyDescent="0.2">
      <c r="B78" s="300" t="s">
        <v>520</v>
      </c>
      <c r="C78" s="273">
        <f>C16</f>
        <v>110617240</v>
      </c>
      <c r="D78" s="273">
        <f>D16</f>
        <v>206021933.28999999</v>
      </c>
      <c r="E78" s="273">
        <f>E16</f>
        <v>189849422.88999996</v>
      </c>
    </row>
    <row r="79" spans="2:5" x14ac:dyDescent="0.2">
      <c r="B79" s="300"/>
      <c r="C79" s="273"/>
      <c r="D79" s="273"/>
      <c r="E79" s="273"/>
    </row>
    <row r="80" spans="2:5" x14ac:dyDescent="0.2">
      <c r="B80" s="300" t="s">
        <v>519</v>
      </c>
      <c r="C80" s="301"/>
      <c r="D80" s="273">
        <f>D20</f>
        <v>99376.860000000015</v>
      </c>
      <c r="E80" s="273">
        <f>E20</f>
        <v>99376.860000000015</v>
      </c>
    </row>
    <row r="81" spans="2:5" x14ac:dyDescent="0.2">
      <c r="B81" s="300"/>
      <c r="C81" s="273"/>
      <c r="D81" s="273"/>
      <c r="E81" s="273"/>
    </row>
    <row r="82" spans="2:5" x14ac:dyDescent="0.2">
      <c r="B82" s="299" t="s">
        <v>518</v>
      </c>
      <c r="C82" s="271">
        <f>C72+C74-C78+C80</f>
        <v>0</v>
      </c>
      <c r="D82" s="297">
        <f>D72+D74-D78+D80</f>
        <v>-299499.3099999869</v>
      </c>
      <c r="E82" s="297">
        <f>E72+E74-E78+E80</f>
        <v>15873011.090000048</v>
      </c>
    </row>
    <row r="83" spans="2:5" x14ac:dyDescent="0.2">
      <c r="B83" s="299"/>
      <c r="C83" s="271"/>
      <c r="D83" s="297"/>
      <c r="E83" s="297"/>
    </row>
    <row r="84" spans="2:5" ht="25.5" x14ac:dyDescent="0.2">
      <c r="B84" s="298" t="s">
        <v>517</v>
      </c>
      <c r="C84" s="271">
        <f>C82-C74</f>
        <v>7818180</v>
      </c>
      <c r="D84" s="297">
        <f>D82-D74</f>
        <v>7518680.6900000134</v>
      </c>
      <c r="E84" s="297">
        <f>E82-E74</f>
        <v>23691191.090000048</v>
      </c>
    </row>
    <row r="85" spans="2:5" ht="13.5" thickBot="1" x14ac:dyDescent="0.25">
      <c r="B85" s="295"/>
      <c r="C85" s="296"/>
      <c r="D85" s="295"/>
      <c r="E85" s="295"/>
    </row>
    <row r="86" spans="2:5" ht="30" customHeight="1" x14ac:dyDescent="0.2">
      <c r="B86" s="384" t="s">
        <v>516</v>
      </c>
      <c r="C86" s="385"/>
      <c r="D86" s="385"/>
      <c r="E86" s="385"/>
    </row>
  </sheetData>
  <mergeCells count="16">
    <mergeCell ref="B69:B70"/>
    <mergeCell ref="C69:C70"/>
    <mergeCell ref="D69:D70"/>
    <mergeCell ref="B86:E86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portrait" r:id="rId1"/>
  <rowBreaks count="1" manualBreakCount="1">
    <brk id="49" min="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88"/>
  <sheetViews>
    <sheetView topLeftCell="C61" workbookViewId="0">
      <selection activeCell="B32" sqref="B32:L32"/>
    </sheetView>
  </sheetViews>
  <sheetFormatPr baseColWidth="10" defaultRowHeight="15" x14ac:dyDescent="0.25"/>
  <cols>
    <col min="1" max="2" width="0" style="170" hidden="1" customWidth="1"/>
    <col min="3" max="3" width="16.140625" style="170" customWidth="1"/>
    <col min="4" max="4" width="46.7109375" style="170" bestFit="1" customWidth="1"/>
    <col min="5" max="5" width="15.42578125" style="170" customWidth="1"/>
    <col min="6" max="6" width="16.85546875" style="171" bestFit="1" customWidth="1"/>
    <col min="7" max="7" width="16.28515625" style="171" customWidth="1"/>
    <col min="8" max="10" width="16.85546875" style="171" bestFit="1" customWidth="1"/>
    <col min="11" max="11" width="14.42578125" style="171" bestFit="1" customWidth="1"/>
    <col min="12" max="12" width="13.7109375" style="170" bestFit="1" customWidth="1"/>
    <col min="13" max="16384" width="11.42578125" style="170"/>
  </cols>
  <sheetData>
    <row r="1" spans="3:12" x14ac:dyDescent="0.25">
      <c r="C1" s="387" t="s">
        <v>371</v>
      </c>
      <c r="D1" s="388"/>
      <c r="E1" s="388"/>
      <c r="F1" s="388"/>
      <c r="G1" s="388"/>
      <c r="H1" s="388"/>
      <c r="I1" s="388"/>
      <c r="J1" s="388"/>
      <c r="K1" s="389"/>
    </row>
    <row r="2" spans="3:12" x14ac:dyDescent="0.25">
      <c r="C2" s="390" t="s">
        <v>370</v>
      </c>
      <c r="D2" s="391"/>
      <c r="E2" s="391"/>
      <c r="F2" s="391"/>
      <c r="G2" s="391"/>
      <c r="H2" s="391"/>
      <c r="I2" s="391"/>
      <c r="J2" s="391"/>
      <c r="K2" s="392"/>
    </row>
    <row r="3" spans="3:12" x14ac:dyDescent="0.25">
      <c r="C3" s="390" t="s">
        <v>369</v>
      </c>
      <c r="D3" s="391"/>
      <c r="E3" s="391"/>
      <c r="F3" s="391"/>
      <c r="G3" s="391"/>
      <c r="H3" s="391"/>
      <c r="I3" s="391"/>
      <c r="J3" s="391"/>
      <c r="K3" s="392"/>
    </row>
    <row r="4" spans="3:12" x14ac:dyDescent="0.25">
      <c r="C4" s="393" t="s">
        <v>2</v>
      </c>
      <c r="D4" s="394"/>
      <c r="E4" s="394"/>
      <c r="F4" s="394"/>
      <c r="G4" s="394"/>
      <c r="H4" s="394"/>
      <c r="I4" s="394"/>
      <c r="J4" s="394"/>
      <c r="K4" s="395"/>
    </row>
    <row r="5" spans="3:12" x14ac:dyDescent="0.25">
      <c r="C5" s="387" t="s">
        <v>368</v>
      </c>
      <c r="D5" s="388"/>
      <c r="E5" s="389"/>
      <c r="F5" s="396" t="s">
        <v>367</v>
      </c>
      <c r="G5" s="397"/>
      <c r="H5" s="397"/>
      <c r="I5" s="397"/>
      <c r="J5" s="398"/>
      <c r="K5" s="399" t="s">
        <v>366</v>
      </c>
    </row>
    <row r="6" spans="3:12" x14ac:dyDescent="0.25">
      <c r="C6" s="390"/>
      <c r="D6" s="391"/>
      <c r="E6" s="392"/>
      <c r="F6" s="399" t="s">
        <v>365</v>
      </c>
      <c r="G6" s="402" t="s">
        <v>364</v>
      </c>
      <c r="H6" s="399" t="s">
        <v>363</v>
      </c>
      <c r="I6" s="399" t="s">
        <v>362</v>
      </c>
      <c r="J6" s="399" t="s">
        <v>361</v>
      </c>
      <c r="K6" s="400"/>
    </row>
    <row r="7" spans="3:12" x14ac:dyDescent="0.25">
      <c r="C7" s="393"/>
      <c r="D7" s="394"/>
      <c r="E7" s="395"/>
      <c r="F7" s="401"/>
      <c r="G7" s="403"/>
      <c r="H7" s="401"/>
      <c r="I7" s="401"/>
      <c r="J7" s="401"/>
      <c r="K7" s="401"/>
    </row>
    <row r="8" spans="3:12" x14ac:dyDescent="0.25">
      <c r="C8" s="225"/>
      <c r="D8" s="224"/>
      <c r="E8" s="223"/>
      <c r="F8" s="222"/>
      <c r="G8" s="220"/>
      <c r="H8" s="221"/>
      <c r="I8" s="221"/>
      <c r="J8" s="221"/>
      <c r="K8" s="218"/>
    </row>
    <row r="9" spans="3:12" x14ac:dyDescent="0.25">
      <c r="C9" s="191" t="s">
        <v>360</v>
      </c>
      <c r="D9" s="190"/>
      <c r="E9" s="189"/>
      <c r="F9" s="218"/>
      <c r="G9" s="220"/>
      <c r="H9" s="219"/>
      <c r="I9" s="219"/>
      <c r="J9" s="219"/>
      <c r="K9" s="218"/>
    </row>
    <row r="10" spans="3:12" ht="15.75" x14ac:dyDescent="0.3">
      <c r="C10" s="200" t="s">
        <v>359</v>
      </c>
      <c r="D10" s="204"/>
      <c r="E10" s="203"/>
      <c r="F10" s="217">
        <v>601798021</v>
      </c>
      <c r="G10" s="217">
        <v>106490052.7</v>
      </c>
      <c r="H10" s="217">
        <f>+F10+G10</f>
        <v>708288073.70000005</v>
      </c>
      <c r="I10" s="217">
        <v>708288073.70000005</v>
      </c>
      <c r="J10" s="217">
        <v>708288073.70000005</v>
      </c>
      <c r="K10" s="217">
        <f>+J10-F10</f>
        <v>106490052.70000005</v>
      </c>
      <c r="L10" s="172"/>
    </row>
    <row r="11" spans="3:12" x14ac:dyDescent="0.25">
      <c r="C11" s="197" t="s">
        <v>358</v>
      </c>
      <c r="D11" s="196"/>
      <c r="E11" s="195"/>
      <c r="F11" s="192">
        <v>0</v>
      </c>
      <c r="G11" s="192">
        <v>0</v>
      </c>
      <c r="H11" s="192">
        <v>0</v>
      </c>
      <c r="I11" s="192">
        <v>0</v>
      </c>
      <c r="J11" s="192">
        <v>0</v>
      </c>
      <c r="K11" s="192">
        <v>0</v>
      </c>
    </row>
    <row r="12" spans="3:12" x14ac:dyDescent="0.25">
      <c r="C12" s="197" t="s">
        <v>357</v>
      </c>
      <c r="D12" s="196"/>
      <c r="E12" s="195"/>
      <c r="F12" s="192">
        <v>0</v>
      </c>
      <c r="G12" s="192">
        <v>0</v>
      </c>
      <c r="H12" s="192">
        <v>0</v>
      </c>
      <c r="I12" s="192">
        <v>0</v>
      </c>
      <c r="J12" s="192">
        <v>0</v>
      </c>
      <c r="K12" s="192">
        <v>0</v>
      </c>
    </row>
    <row r="13" spans="3:12" ht="15.75" x14ac:dyDescent="0.3">
      <c r="C13" s="197" t="s">
        <v>356</v>
      </c>
      <c r="D13" s="196"/>
      <c r="E13" s="195"/>
      <c r="F13" s="217">
        <v>148421904</v>
      </c>
      <c r="G13" s="217">
        <v>-820564.4</v>
      </c>
      <c r="H13" s="217">
        <f>+F13+G13</f>
        <v>147601339.59999999</v>
      </c>
      <c r="I13" s="217">
        <v>147601339.59999999</v>
      </c>
      <c r="J13" s="217">
        <v>147601339.59999999</v>
      </c>
      <c r="K13" s="217">
        <f>+J13-F13</f>
        <v>-820564.40000000596</v>
      </c>
      <c r="L13" s="172"/>
    </row>
    <row r="14" spans="3:12" ht="15.75" x14ac:dyDescent="0.3">
      <c r="C14" s="197" t="s">
        <v>355</v>
      </c>
      <c r="D14" s="196"/>
      <c r="E14" s="195"/>
      <c r="F14" s="217">
        <v>17463348</v>
      </c>
      <c r="G14" s="217">
        <v>14188994.99</v>
      </c>
      <c r="H14" s="217">
        <f>+F14+G14</f>
        <v>31652342.990000002</v>
      </c>
      <c r="I14" s="217">
        <v>31652342.989999998</v>
      </c>
      <c r="J14" s="217">
        <v>31652342.989999998</v>
      </c>
      <c r="K14" s="217">
        <f>+J14-F14</f>
        <v>14188994.989999998</v>
      </c>
      <c r="L14" s="172"/>
    </row>
    <row r="15" spans="3:12" ht="15.75" x14ac:dyDescent="0.3">
      <c r="C15" s="197" t="s">
        <v>354</v>
      </c>
      <c r="D15" s="196"/>
      <c r="E15" s="195"/>
      <c r="F15" s="217">
        <v>29109911</v>
      </c>
      <c r="G15" s="217">
        <v>19496915.469999999</v>
      </c>
      <c r="H15" s="217">
        <f>F15+G15</f>
        <v>48606826.469999999</v>
      </c>
      <c r="I15" s="217">
        <v>48606826.469999999</v>
      </c>
      <c r="J15" s="217">
        <v>48577742.859999999</v>
      </c>
      <c r="K15" s="217">
        <f>+J15-F15</f>
        <v>19467831.859999999</v>
      </c>
      <c r="L15" s="172"/>
    </row>
    <row r="16" spans="3:12" x14ac:dyDescent="0.25">
      <c r="C16" s="197" t="s">
        <v>353</v>
      </c>
      <c r="D16" s="196"/>
      <c r="E16" s="195"/>
      <c r="F16" s="188"/>
      <c r="G16" s="199"/>
      <c r="H16" s="198"/>
      <c r="I16" s="198"/>
      <c r="J16" s="198"/>
      <c r="K16" s="188"/>
      <c r="L16" s="172"/>
    </row>
    <row r="17" spans="3:12" x14ac:dyDescent="0.25">
      <c r="C17" s="197" t="s">
        <v>352</v>
      </c>
      <c r="D17" s="196"/>
      <c r="E17" s="195"/>
      <c r="F17" s="198">
        <f t="shared" ref="F17:K17" si="0">F19+F20+F21+F24+F27+F28</f>
        <v>295343849</v>
      </c>
      <c r="G17" s="198">
        <f t="shared" si="0"/>
        <v>33555341</v>
      </c>
      <c r="H17" s="198">
        <f t="shared" si="0"/>
        <v>328899190</v>
      </c>
      <c r="I17" s="198">
        <f t="shared" si="0"/>
        <v>328899190</v>
      </c>
      <c r="J17" s="198">
        <f t="shared" si="0"/>
        <v>328899190</v>
      </c>
      <c r="K17" s="198">
        <f t="shared" si="0"/>
        <v>33555341</v>
      </c>
      <c r="L17" s="172"/>
    </row>
    <row r="18" spans="3:12" x14ac:dyDescent="0.25">
      <c r="C18" s="197" t="s">
        <v>351</v>
      </c>
      <c r="D18" s="196"/>
      <c r="E18" s="195"/>
      <c r="F18" s="198"/>
      <c r="G18" s="198"/>
      <c r="H18" s="198"/>
      <c r="I18" s="198"/>
      <c r="J18" s="198"/>
      <c r="K18" s="188"/>
      <c r="L18" s="172"/>
    </row>
    <row r="19" spans="3:12" x14ac:dyDescent="0.25">
      <c r="C19" s="200"/>
      <c r="D19" s="204" t="s">
        <v>350</v>
      </c>
      <c r="E19" s="203"/>
      <c r="F19" s="188">
        <v>165089002</v>
      </c>
      <c r="G19" s="199">
        <v>14627977</v>
      </c>
      <c r="H19" s="198">
        <f>+F19+G19</f>
        <v>179716979</v>
      </c>
      <c r="I19" s="198">
        <v>179716979</v>
      </c>
      <c r="J19" s="205">
        <v>179716979</v>
      </c>
      <c r="K19" s="188">
        <f>+J19-F19</f>
        <v>14627977</v>
      </c>
      <c r="L19" s="172"/>
    </row>
    <row r="20" spans="3:12" x14ac:dyDescent="0.25">
      <c r="C20" s="200"/>
      <c r="D20" s="204" t="s">
        <v>349</v>
      </c>
      <c r="E20" s="203"/>
      <c r="F20" s="188">
        <v>51995693</v>
      </c>
      <c r="G20" s="199">
        <v>2325877</v>
      </c>
      <c r="H20" s="198">
        <f>+F20+G20</f>
        <v>54321570</v>
      </c>
      <c r="I20" s="198">
        <v>54321570</v>
      </c>
      <c r="J20" s="205">
        <v>54321570</v>
      </c>
      <c r="K20" s="188">
        <f>+J20-F20</f>
        <v>2325877</v>
      </c>
      <c r="L20" s="172"/>
    </row>
    <row r="21" spans="3:12" x14ac:dyDescent="0.25">
      <c r="C21" s="200"/>
      <c r="D21" s="204" t="s">
        <v>348</v>
      </c>
      <c r="E21" s="203"/>
      <c r="F21" s="188">
        <v>10201671</v>
      </c>
      <c r="G21" s="199">
        <v>1442405</v>
      </c>
      <c r="H21" s="198">
        <f>+F21+G21</f>
        <v>11644076</v>
      </c>
      <c r="I21" s="198">
        <v>11644076</v>
      </c>
      <c r="J21" s="205">
        <v>11644076</v>
      </c>
      <c r="K21" s="188">
        <f>+J21-F21</f>
        <v>1442405</v>
      </c>
      <c r="L21" s="172"/>
    </row>
    <row r="22" spans="3:12" x14ac:dyDescent="0.25">
      <c r="C22" s="200"/>
      <c r="D22" s="204" t="s">
        <v>347</v>
      </c>
      <c r="E22" s="203"/>
      <c r="F22" s="214">
        <v>0</v>
      </c>
      <c r="G22" s="216">
        <v>0</v>
      </c>
      <c r="H22" s="215">
        <v>0</v>
      </c>
      <c r="I22" s="215">
        <v>0</v>
      </c>
      <c r="J22" s="215">
        <v>0</v>
      </c>
      <c r="K22" s="214">
        <f>+F22-J22</f>
        <v>0</v>
      </c>
      <c r="L22" s="172"/>
    </row>
    <row r="23" spans="3:12" x14ac:dyDescent="0.25">
      <c r="C23" s="200"/>
      <c r="D23" s="204" t="s">
        <v>346</v>
      </c>
      <c r="E23" s="203"/>
      <c r="F23" s="214">
        <v>0</v>
      </c>
      <c r="G23" s="216">
        <v>0</v>
      </c>
      <c r="H23" s="215">
        <f>+F23+G23</f>
        <v>0</v>
      </c>
      <c r="I23" s="215">
        <v>0</v>
      </c>
      <c r="J23" s="215">
        <v>0</v>
      </c>
      <c r="K23" s="214">
        <f>+F23-J23</f>
        <v>0</v>
      </c>
      <c r="L23" s="172"/>
    </row>
    <row r="24" spans="3:12" x14ac:dyDescent="0.25">
      <c r="C24" s="200"/>
      <c r="D24" s="204" t="s">
        <v>345</v>
      </c>
      <c r="E24" s="203"/>
      <c r="F24" s="188">
        <v>3929433</v>
      </c>
      <c r="G24" s="199">
        <v>2242881</v>
      </c>
      <c r="H24" s="198">
        <f>+F24+G24</f>
        <v>6172314</v>
      </c>
      <c r="I24" s="198">
        <v>6172314</v>
      </c>
      <c r="J24" s="198">
        <v>6172314</v>
      </c>
      <c r="K24" s="188">
        <f>+J24-F24</f>
        <v>2242881</v>
      </c>
      <c r="L24" s="172"/>
    </row>
    <row r="25" spans="3:12" x14ac:dyDescent="0.25">
      <c r="C25" s="200"/>
      <c r="D25" s="204" t="s">
        <v>344</v>
      </c>
      <c r="E25" s="203"/>
      <c r="F25" s="211"/>
      <c r="G25" s="213"/>
      <c r="H25" s="212"/>
      <c r="I25" s="212"/>
      <c r="J25" s="212"/>
      <c r="K25" s="211"/>
      <c r="L25" s="172"/>
    </row>
    <row r="26" spans="3:12" x14ac:dyDescent="0.25">
      <c r="C26" s="200"/>
      <c r="D26" s="204" t="s">
        <v>343</v>
      </c>
      <c r="E26" s="203"/>
      <c r="F26" s="210"/>
      <c r="G26" s="194"/>
      <c r="H26" s="193">
        <f>+F26+G26</f>
        <v>0</v>
      </c>
      <c r="I26" s="193"/>
      <c r="J26" s="193">
        <v>0</v>
      </c>
      <c r="K26" s="192">
        <f>+J26-F26</f>
        <v>0</v>
      </c>
      <c r="L26" s="172"/>
    </row>
    <row r="27" spans="3:12" x14ac:dyDescent="0.25">
      <c r="C27" s="200"/>
      <c r="D27" s="204" t="s">
        <v>342</v>
      </c>
      <c r="E27" s="203"/>
      <c r="F27" s="188">
        <v>11916954</v>
      </c>
      <c r="G27" s="199">
        <v>-1653017</v>
      </c>
      <c r="H27" s="198">
        <f>+F27+G27</f>
        <v>10263937</v>
      </c>
      <c r="I27" s="198">
        <v>10263937</v>
      </c>
      <c r="J27" s="198">
        <v>10263937</v>
      </c>
      <c r="K27" s="188">
        <f>+J27-F27</f>
        <v>-1653017</v>
      </c>
      <c r="L27" s="172"/>
    </row>
    <row r="28" spans="3:12" x14ac:dyDescent="0.25">
      <c r="C28" s="200"/>
      <c r="D28" s="204" t="s">
        <v>341</v>
      </c>
      <c r="E28" s="203"/>
      <c r="F28" s="188">
        <v>52211096</v>
      </c>
      <c r="G28" s="199">
        <v>14569218</v>
      </c>
      <c r="H28" s="198">
        <f>+F28+G28</f>
        <v>66780314</v>
      </c>
      <c r="I28" s="198">
        <v>66780314</v>
      </c>
      <c r="J28" s="198">
        <v>66780314</v>
      </c>
      <c r="K28" s="188">
        <f>+J28-F28</f>
        <v>14569218</v>
      </c>
      <c r="L28" s="172"/>
    </row>
    <row r="29" spans="3:12" ht="32.25" customHeight="1" x14ac:dyDescent="0.25">
      <c r="C29" s="201"/>
      <c r="D29" s="404" t="s">
        <v>340</v>
      </c>
      <c r="E29" s="405"/>
      <c r="F29" s="192">
        <v>0</v>
      </c>
      <c r="G29" s="199"/>
      <c r="H29" s="198"/>
      <c r="I29" s="198"/>
      <c r="J29" s="198"/>
      <c r="K29" s="188"/>
      <c r="L29" s="172"/>
    </row>
    <row r="30" spans="3:12" x14ac:dyDescent="0.25">
      <c r="C30" s="201"/>
      <c r="D30" s="404" t="s">
        <v>339</v>
      </c>
      <c r="E30" s="405"/>
      <c r="F30" s="188"/>
      <c r="G30" s="199"/>
      <c r="H30" s="198"/>
      <c r="I30" s="198"/>
      <c r="J30" s="198"/>
      <c r="K30" s="188"/>
      <c r="L30" s="172"/>
    </row>
    <row r="31" spans="3:12" x14ac:dyDescent="0.25">
      <c r="C31" s="406" t="s">
        <v>338</v>
      </c>
      <c r="D31" s="404"/>
      <c r="E31" s="405"/>
      <c r="F31" s="188">
        <f t="shared" ref="F31:K31" si="1">+F32+F33+F34+F35+F36</f>
        <v>4849295</v>
      </c>
      <c r="G31" s="188">
        <f t="shared" si="1"/>
        <v>404580</v>
      </c>
      <c r="H31" s="188">
        <f t="shared" si="1"/>
        <v>5253875</v>
      </c>
      <c r="I31" s="188">
        <f t="shared" si="1"/>
        <v>5253875</v>
      </c>
      <c r="J31" s="188">
        <f t="shared" si="1"/>
        <v>5253875</v>
      </c>
      <c r="K31" s="188">
        <f t="shared" si="1"/>
        <v>404580</v>
      </c>
      <c r="L31" s="172"/>
    </row>
    <row r="32" spans="3:12" x14ac:dyDescent="0.25">
      <c r="C32" s="200"/>
      <c r="D32" s="204" t="s">
        <v>337</v>
      </c>
      <c r="E32" s="203"/>
      <c r="F32" s="192">
        <v>0</v>
      </c>
      <c r="G32" s="199">
        <v>2155</v>
      </c>
      <c r="H32" s="198">
        <v>2155</v>
      </c>
      <c r="I32" s="198">
        <v>2155</v>
      </c>
      <c r="J32" s="198">
        <v>2155</v>
      </c>
      <c r="K32" s="188">
        <f t="shared" ref="K32:K38" si="2">+J32-F32</f>
        <v>2155</v>
      </c>
      <c r="L32" s="172"/>
    </row>
    <row r="33" spans="3:12" x14ac:dyDescent="0.25">
      <c r="C33" s="200"/>
      <c r="D33" s="204" t="s">
        <v>336</v>
      </c>
      <c r="E33" s="203"/>
      <c r="F33" s="192">
        <v>0</v>
      </c>
      <c r="G33" s="194">
        <v>0</v>
      </c>
      <c r="H33" s="193">
        <f t="shared" ref="H33:H38" si="3">+F33+G33</f>
        <v>0</v>
      </c>
      <c r="I33" s="193">
        <v>0</v>
      </c>
      <c r="J33" s="193">
        <v>0</v>
      </c>
      <c r="K33" s="192">
        <f t="shared" si="2"/>
        <v>0</v>
      </c>
      <c r="L33" s="172"/>
    </row>
    <row r="34" spans="3:12" x14ac:dyDescent="0.25">
      <c r="C34" s="200"/>
      <c r="D34" s="204" t="s">
        <v>335</v>
      </c>
      <c r="E34" s="203"/>
      <c r="F34" s="188">
        <v>4849295</v>
      </c>
      <c r="G34" s="199">
        <v>402425</v>
      </c>
      <c r="H34" s="198">
        <f t="shared" si="3"/>
        <v>5251720</v>
      </c>
      <c r="I34" s="198">
        <v>5251720</v>
      </c>
      <c r="J34" s="198">
        <v>5251720</v>
      </c>
      <c r="K34" s="188">
        <f t="shared" si="2"/>
        <v>402425</v>
      </c>
      <c r="L34" s="172"/>
    </row>
    <row r="35" spans="3:12" x14ac:dyDescent="0.25">
      <c r="C35" s="200"/>
      <c r="D35" s="204" t="s">
        <v>334</v>
      </c>
      <c r="E35" s="203"/>
      <c r="F35" s="192">
        <v>0</v>
      </c>
      <c r="G35" s="194">
        <v>0</v>
      </c>
      <c r="H35" s="193">
        <f t="shared" si="3"/>
        <v>0</v>
      </c>
      <c r="I35" s="193">
        <v>0</v>
      </c>
      <c r="J35" s="193">
        <v>0</v>
      </c>
      <c r="K35" s="192">
        <f t="shared" si="2"/>
        <v>0</v>
      </c>
      <c r="L35" s="172"/>
    </row>
    <row r="36" spans="3:12" x14ac:dyDescent="0.25">
      <c r="C36" s="200"/>
      <c r="D36" s="204" t="s">
        <v>333</v>
      </c>
      <c r="E36" s="203"/>
      <c r="F36" s="192">
        <v>0</v>
      </c>
      <c r="G36" s="194">
        <v>0</v>
      </c>
      <c r="H36" s="193">
        <f t="shared" si="3"/>
        <v>0</v>
      </c>
      <c r="I36" s="193">
        <v>0</v>
      </c>
      <c r="J36" s="193">
        <v>0</v>
      </c>
      <c r="K36" s="192">
        <f t="shared" si="2"/>
        <v>0</v>
      </c>
      <c r="L36" s="172"/>
    </row>
    <row r="37" spans="3:12" x14ac:dyDescent="0.25">
      <c r="C37" s="197" t="s">
        <v>332</v>
      </c>
      <c r="D37" s="196"/>
      <c r="E37" s="195"/>
      <c r="F37" s="192">
        <v>0</v>
      </c>
      <c r="G37" s="194">
        <v>0</v>
      </c>
      <c r="H37" s="193">
        <f t="shared" si="3"/>
        <v>0</v>
      </c>
      <c r="I37" s="193">
        <v>0</v>
      </c>
      <c r="J37" s="193">
        <v>0</v>
      </c>
      <c r="K37" s="192">
        <f t="shared" si="2"/>
        <v>0</v>
      </c>
      <c r="L37" s="172"/>
    </row>
    <row r="38" spans="3:12" x14ac:dyDescent="0.25">
      <c r="C38" s="197" t="s">
        <v>331</v>
      </c>
      <c r="D38" s="196"/>
      <c r="E38" s="195"/>
      <c r="F38" s="192">
        <v>0</v>
      </c>
      <c r="G38" s="193">
        <v>0</v>
      </c>
      <c r="H38" s="193">
        <f t="shared" si="3"/>
        <v>0</v>
      </c>
      <c r="I38" s="193">
        <v>0</v>
      </c>
      <c r="J38" s="209">
        <v>0</v>
      </c>
      <c r="K38" s="192">
        <f t="shared" si="2"/>
        <v>0</v>
      </c>
      <c r="L38" s="172"/>
    </row>
    <row r="39" spans="3:12" x14ac:dyDescent="0.25">
      <c r="C39" s="200"/>
      <c r="D39" s="204" t="s">
        <v>330</v>
      </c>
      <c r="E39" s="203"/>
      <c r="F39" s="188"/>
      <c r="G39" s="199"/>
      <c r="H39" s="198"/>
      <c r="I39" s="198"/>
      <c r="J39" s="198"/>
      <c r="K39" s="188"/>
      <c r="L39" s="172"/>
    </row>
    <row r="40" spans="3:12" x14ac:dyDescent="0.25">
      <c r="C40" s="197" t="s">
        <v>329</v>
      </c>
      <c r="D40" s="196"/>
      <c r="E40" s="195"/>
      <c r="F40" s="188">
        <f t="shared" ref="F40:K40" si="4">+F41+F42</f>
        <v>417588</v>
      </c>
      <c r="G40" s="188">
        <f t="shared" si="4"/>
        <v>-26572</v>
      </c>
      <c r="H40" s="188">
        <f t="shared" si="4"/>
        <v>391016</v>
      </c>
      <c r="I40" s="188">
        <f t="shared" si="4"/>
        <v>391016</v>
      </c>
      <c r="J40" s="188">
        <f t="shared" si="4"/>
        <v>391016</v>
      </c>
      <c r="K40" s="188">
        <f t="shared" si="4"/>
        <v>-26572</v>
      </c>
      <c r="L40" s="172"/>
    </row>
    <row r="41" spans="3:12" x14ac:dyDescent="0.25">
      <c r="C41" s="200"/>
      <c r="D41" s="204" t="s">
        <v>328</v>
      </c>
      <c r="E41" s="203"/>
      <c r="F41" s="188"/>
      <c r="G41" s="199"/>
      <c r="H41" s="198"/>
      <c r="I41" s="198"/>
      <c r="J41" s="198"/>
      <c r="K41" s="188"/>
      <c r="L41" s="172"/>
    </row>
    <row r="42" spans="3:12" x14ac:dyDescent="0.25">
      <c r="C42" s="200"/>
      <c r="D42" s="204" t="s">
        <v>327</v>
      </c>
      <c r="E42" s="203"/>
      <c r="F42" s="188">
        <v>417588</v>
      </c>
      <c r="G42" s="199">
        <v>-26572</v>
      </c>
      <c r="H42" s="198">
        <f>+F42+G42</f>
        <v>391016</v>
      </c>
      <c r="I42" s="198">
        <v>391016</v>
      </c>
      <c r="J42" s="198">
        <v>391016</v>
      </c>
      <c r="K42" s="188">
        <f>+J42-F42</f>
        <v>-26572</v>
      </c>
      <c r="L42" s="172"/>
    </row>
    <row r="43" spans="3:12" x14ac:dyDescent="0.25">
      <c r="C43" s="187"/>
      <c r="D43" s="186"/>
      <c r="E43" s="185"/>
      <c r="F43" s="188"/>
      <c r="G43" s="199"/>
      <c r="H43" s="198"/>
      <c r="I43" s="198"/>
      <c r="J43" s="198"/>
      <c r="K43" s="188"/>
      <c r="L43" s="172"/>
    </row>
    <row r="44" spans="3:12" x14ac:dyDescent="0.25">
      <c r="C44" s="191" t="s">
        <v>326</v>
      </c>
      <c r="D44" s="190"/>
      <c r="E44" s="189"/>
      <c r="F44" s="188">
        <f t="shared" ref="F44:K44" si="5">+F10+F11+F12+F13+F14+F15+F17+F31+F37+F38+F40</f>
        <v>1097403916</v>
      </c>
      <c r="G44" s="188">
        <f t="shared" si="5"/>
        <v>173288747.75999999</v>
      </c>
      <c r="H44" s="188">
        <f t="shared" si="5"/>
        <v>1270692663.7600002</v>
      </c>
      <c r="I44" s="188">
        <f t="shared" si="5"/>
        <v>1270692663.7600002</v>
      </c>
      <c r="J44" s="188">
        <f t="shared" si="5"/>
        <v>1270663580.1500001</v>
      </c>
      <c r="K44" s="188">
        <f t="shared" si="5"/>
        <v>173259664.15000004</v>
      </c>
      <c r="L44" s="172"/>
    </row>
    <row r="45" spans="3:12" x14ac:dyDescent="0.25">
      <c r="C45" s="191" t="s">
        <v>325</v>
      </c>
      <c r="D45" s="190"/>
      <c r="E45" s="189"/>
      <c r="F45" s="188"/>
      <c r="G45" s="188"/>
      <c r="H45" s="188"/>
      <c r="I45" s="198"/>
      <c r="J45" s="198"/>
      <c r="K45" s="188"/>
      <c r="L45" s="172"/>
    </row>
    <row r="46" spans="3:12" x14ac:dyDescent="0.25">
      <c r="C46" s="208" t="s">
        <v>324</v>
      </c>
      <c r="D46" s="207"/>
      <c r="E46" s="206"/>
      <c r="F46" s="188"/>
      <c r="G46" s="199"/>
      <c r="H46" s="198"/>
      <c r="I46" s="198"/>
      <c r="J46" s="198"/>
      <c r="K46" s="188"/>
      <c r="L46" s="172"/>
    </row>
    <row r="47" spans="3:12" x14ac:dyDescent="0.25">
      <c r="C47" s="187"/>
      <c r="D47" s="186"/>
      <c r="E47" s="185"/>
      <c r="F47" s="188"/>
      <c r="G47" s="199"/>
      <c r="H47" s="198"/>
      <c r="I47" s="198"/>
      <c r="J47" s="198"/>
      <c r="K47" s="188"/>
      <c r="L47" s="172"/>
    </row>
    <row r="48" spans="3:12" x14ac:dyDescent="0.25">
      <c r="C48" s="191" t="s">
        <v>323</v>
      </c>
      <c r="D48" s="190"/>
      <c r="E48" s="189"/>
      <c r="F48" s="188"/>
      <c r="G48" s="199"/>
      <c r="H48" s="198"/>
      <c r="I48" s="198"/>
      <c r="J48" s="198"/>
      <c r="K48" s="188"/>
      <c r="L48" s="172"/>
    </row>
    <row r="49" spans="3:12" x14ac:dyDescent="0.25">
      <c r="C49" s="197" t="s">
        <v>322</v>
      </c>
      <c r="D49" s="196"/>
      <c r="E49" s="195"/>
      <c r="F49" s="188">
        <f t="shared" ref="F49:K49" si="6">+F50+F51+F52+F53+F54+F55+F56+F57</f>
        <v>118435420</v>
      </c>
      <c r="G49" s="188">
        <f t="shared" si="6"/>
        <v>17423084.150000002</v>
      </c>
      <c r="H49" s="188">
        <f t="shared" si="6"/>
        <v>135858504.15000001</v>
      </c>
      <c r="I49" s="188">
        <f t="shared" si="6"/>
        <v>135858504.15000001</v>
      </c>
      <c r="J49" s="188">
        <f t="shared" si="6"/>
        <v>135858504.15000001</v>
      </c>
      <c r="K49" s="188">
        <f t="shared" si="6"/>
        <v>17423084.149999995</v>
      </c>
      <c r="L49" s="172"/>
    </row>
    <row r="50" spans="3:12" x14ac:dyDescent="0.25">
      <c r="C50" s="201"/>
      <c r="D50" s="404" t="s">
        <v>321</v>
      </c>
      <c r="E50" s="405"/>
      <c r="F50" s="192">
        <v>0</v>
      </c>
      <c r="G50" s="194">
        <v>0</v>
      </c>
      <c r="H50" s="193">
        <f t="shared" ref="H50:H57" si="7">+F50+G50</f>
        <v>0</v>
      </c>
      <c r="I50" s="193">
        <v>0</v>
      </c>
      <c r="J50" s="193">
        <v>0</v>
      </c>
      <c r="K50" s="192">
        <f t="shared" ref="K50:K67" si="8">+J50-F50</f>
        <v>0</v>
      </c>
      <c r="L50" s="172"/>
    </row>
    <row r="51" spans="3:12" x14ac:dyDescent="0.25">
      <c r="C51" s="201"/>
      <c r="D51" s="404" t="s">
        <v>320</v>
      </c>
      <c r="E51" s="405"/>
      <c r="F51" s="192">
        <v>0</v>
      </c>
      <c r="G51" s="194">
        <v>0</v>
      </c>
      <c r="H51" s="193">
        <f t="shared" si="7"/>
        <v>0</v>
      </c>
      <c r="I51" s="193">
        <v>0</v>
      </c>
      <c r="J51" s="193">
        <v>0</v>
      </c>
      <c r="K51" s="192">
        <f t="shared" si="8"/>
        <v>0</v>
      </c>
      <c r="L51" s="172"/>
    </row>
    <row r="52" spans="3:12" x14ac:dyDescent="0.25">
      <c r="C52" s="200"/>
      <c r="D52" s="404" t="s">
        <v>319</v>
      </c>
      <c r="E52" s="405"/>
      <c r="F52" s="188">
        <v>10140091</v>
      </c>
      <c r="G52" s="199">
        <v>1527353.27</v>
      </c>
      <c r="H52" s="198">
        <f t="shared" si="7"/>
        <v>11667444.27</v>
      </c>
      <c r="I52" s="198">
        <v>11667444.27</v>
      </c>
      <c r="J52" s="198">
        <v>11667444.27</v>
      </c>
      <c r="K52" s="188">
        <f t="shared" si="8"/>
        <v>1527353.2699999996</v>
      </c>
      <c r="L52" s="172"/>
    </row>
    <row r="53" spans="3:12" x14ac:dyDescent="0.25">
      <c r="C53" s="201"/>
      <c r="D53" s="404" t="s">
        <v>318</v>
      </c>
      <c r="E53" s="405"/>
      <c r="F53" s="188">
        <v>108295329</v>
      </c>
      <c r="G53" s="199">
        <v>15895730.880000001</v>
      </c>
      <c r="H53" s="198">
        <f t="shared" si="7"/>
        <v>124191059.88</v>
      </c>
      <c r="I53" s="198">
        <v>124191059.88</v>
      </c>
      <c r="J53" s="205">
        <v>124191059.88</v>
      </c>
      <c r="K53" s="188">
        <f t="shared" si="8"/>
        <v>15895730.879999995</v>
      </c>
      <c r="L53" s="172"/>
    </row>
    <row r="54" spans="3:12" x14ac:dyDescent="0.25">
      <c r="C54" s="200"/>
      <c r="D54" s="407" t="s">
        <v>317</v>
      </c>
      <c r="E54" s="408"/>
      <c r="F54" s="192">
        <v>0</v>
      </c>
      <c r="G54" s="194">
        <v>0</v>
      </c>
      <c r="H54" s="193">
        <f t="shared" si="7"/>
        <v>0</v>
      </c>
      <c r="I54" s="193">
        <v>0</v>
      </c>
      <c r="J54" s="193">
        <v>0</v>
      </c>
      <c r="K54" s="192">
        <f t="shared" si="8"/>
        <v>0</v>
      </c>
      <c r="L54" s="172"/>
    </row>
    <row r="55" spans="3:12" x14ac:dyDescent="0.25">
      <c r="C55" s="201"/>
      <c r="D55" s="404" t="s">
        <v>316</v>
      </c>
      <c r="E55" s="405"/>
      <c r="F55" s="192">
        <v>0</v>
      </c>
      <c r="G55" s="194">
        <v>0</v>
      </c>
      <c r="H55" s="193">
        <f t="shared" si="7"/>
        <v>0</v>
      </c>
      <c r="I55" s="193">
        <v>0</v>
      </c>
      <c r="J55" s="193">
        <v>0</v>
      </c>
      <c r="K55" s="192">
        <f t="shared" si="8"/>
        <v>0</v>
      </c>
      <c r="L55" s="172"/>
    </row>
    <row r="56" spans="3:12" x14ac:dyDescent="0.25">
      <c r="C56" s="201"/>
      <c r="D56" s="404" t="s">
        <v>315</v>
      </c>
      <c r="E56" s="405"/>
      <c r="F56" s="192">
        <v>0</v>
      </c>
      <c r="G56" s="194">
        <v>0</v>
      </c>
      <c r="H56" s="193">
        <f t="shared" si="7"/>
        <v>0</v>
      </c>
      <c r="I56" s="193">
        <v>0</v>
      </c>
      <c r="J56" s="193">
        <v>0</v>
      </c>
      <c r="K56" s="192">
        <f t="shared" si="8"/>
        <v>0</v>
      </c>
      <c r="L56" s="172"/>
    </row>
    <row r="57" spans="3:12" x14ac:dyDescent="0.25">
      <c r="C57" s="201"/>
      <c r="D57" s="404" t="s">
        <v>314</v>
      </c>
      <c r="E57" s="405"/>
      <c r="F57" s="192">
        <v>0</v>
      </c>
      <c r="G57" s="194">
        <v>0</v>
      </c>
      <c r="H57" s="193">
        <f t="shared" si="7"/>
        <v>0</v>
      </c>
      <c r="I57" s="193">
        <v>0</v>
      </c>
      <c r="J57" s="193">
        <v>0</v>
      </c>
      <c r="K57" s="192">
        <f t="shared" si="8"/>
        <v>0</v>
      </c>
      <c r="L57" s="172"/>
    </row>
    <row r="58" spans="3:12" x14ac:dyDescent="0.25">
      <c r="C58" s="197" t="s">
        <v>313</v>
      </c>
      <c r="D58" s="196"/>
      <c r="E58" s="195"/>
      <c r="F58" s="192">
        <f>SUM(F59:F62)</f>
        <v>0</v>
      </c>
      <c r="G58" s="188">
        <f>+G59+G60+G61+G62</f>
        <v>77582732.969999999</v>
      </c>
      <c r="H58" s="188">
        <f>SUM(H59:H62)</f>
        <v>77582732.969999999</v>
      </c>
      <c r="I58" s="188">
        <f>SUM(I59:I62)</f>
        <v>77582732.969999999</v>
      </c>
      <c r="J58" s="188">
        <f>SUM(J59:J62)</f>
        <v>77582732.969999999</v>
      </c>
      <c r="K58" s="188">
        <f t="shared" si="8"/>
        <v>77582732.969999999</v>
      </c>
      <c r="L58" s="172"/>
    </row>
    <row r="59" spans="3:12" x14ac:dyDescent="0.25">
      <c r="C59" s="200"/>
      <c r="D59" s="204" t="s">
        <v>312</v>
      </c>
      <c r="E59" s="203"/>
      <c r="F59" s="192">
        <v>0</v>
      </c>
      <c r="G59" s="194">
        <v>0</v>
      </c>
      <c r="H59" s="193">
        <f>+F59+G59</f>
        <v>0</v>
      </c>
      <c r="I59" s="193">
        <v>0</v>
      </c>
      <c r="J59" s="193">
        <v>0</v>
      </c>
      <c r="K59" s="192">
        <f t="shared" si="8"/>
        <v>0</v>
      </c>
      <c r="L59" s="172"/>
    </row>
    <row r="60" spans="3:12" x14ac:dyDescent="0.25">
      <c r="C60" s="200"/>
      <c r="D60" s="204" t="s">
        <v>311</v>
      </c>
      <c r="E60" s="203"/>
      <c r="F60" s="192">
        <v>0</v>
      </c>
      <c r="G60" s="194">
        <v>0</v>
      </c>
      <c r="H60" s="193">
        <f>+F60+G60</f>
        <v>0</v>
      </c>
      <c r="I60" s="193">
        <v>0</v>
      </c>
      <c r="J60" s="193">
        <v>0</v>
      </c>
      <c r="K60" s="192">
        <f t="shared" si="8"/>
        <v>0</v>
      </c>
      <c r="L60" s="172"/>
    </row>
    <row r="61" spans="3:12" x14ac:dyDescent="0.25">
      <c r="C61" s="200"/>
      <c r="D61" s="204" t="s">
        <v>310</v>
      </c>
      <c r="E61" s="203"/>
      <c r="F61" s="192">
        <v>0</v>
      </c>
      <c r="G61" s="194">
        <v>0</v>
      </c>
      <c r="H61" s="193">
        <f>+F61+G61</f>
        <v>0</v>
      </c>
      <c r="I61" s="193">
        <v>0</v>
      </c>
      <c r="J61" s="193">
        <v>0</v>
      </c>
      <c r="K61" s="192">
        <f t="shared" si="8"/>
        <v>0</v>
      </c>
      <c r="L61" s="172"/>
    </row>
    <row r="62" spans="3:12" x14ac:dyDescent="0.25">
      <c r="C62" s="200"/>
      <c r="D62" s="204" t="s">
        <v>309</v>
      </c>
      <c r="E62" s="203"/>
      <c r="F62" s="194">
        <v>0</v>
      </c>
      <c r="G62" s="202">
        <v>77582732.969999999</v>
      </c>
      <c r="H62" s="188">
        <v>77582732.969999999</v>
      </c>
      <c r="I62" s="198">
        <v>77582732.969999999</v>
      </c>
      <c r="J62" s="198">
        <v>77582732.969999999</v>
      </c>
      <c r="K62" s="188">
        <f t="shared" si="8"/>
        <v>77582732.969999999</v>
      </c>
      <c r="L62" s="172"/>
    </row>
    <row r="63" spans="3:12" x14ac:dyDescent="0.25">
      <c r="C63" s="197" t="s">
        <v>308</v>
      </c>
      <c r="D63" s="196"/>
      <c r="E63" s="195"/>
      <c r="F63" s="192">
        <v>0</v>
      </c>
      <c r="G63" s="193">
        <v>0</v>
      </c>
      <c r="H63" s="193">
        <f>+F63+G63</f>
        <v>0</v>
      </c>
      <c r="I63" s="193">
        <v>0</v>
      </c>
      <c r="J63" s="193">
        <v>0</v>
      </c>
      <c r="K63" s="192">
        <f t="shared" si="8"/>
        <v>0</v>
      </c>
      <c r="L63" s="172"/>
    </row>
    <row r="64" spans="3:12" x14ac:dyDescent="0.25">
      <c r="C64" s="201"/>
      <c r="D64" s="404" t="s">
        <v>307</v>
      </c>
      <c r="E64" s="405"/>
      <c r="F64" s="192">
        <v>0</v>
      </c>
      <c r="G64" s="194">
        <v>0</v>
      </c>
      <c r="H64" s="193">
        <f>+F64+G64</f>
        <v>0</v>
      </c>
      <c r="I64" s="193">
        <v>0</v>
      </c>
      <c r="J64" s="193">
        <v>0</v>
      </c>
      <c r="K64" s="192">
        <f t="shared" si="8"/>
        <v>0</v>
      </c>
      <c r="L64" s="172"/>
    </row>
    <row r="65" spans="3:12" x14ac:dyDescent="0.25">
      <c r="C65" s="200"/>
      <c r="D65" s="407" t="s">
        <v>306</v>
      </c>
      <c r="E65" s="408"/>
      <c r="F65" s="192">
        <v>0</v>
      </c>
      <c r="G65" s="194">
        <v>0</v>
      </c>
      <c r="H65" s="193">
        <f>+F65+G65</f>
        <v>0</v>
      </c>
      <c r="I65" s="193">
        <v>0</v>
      </c>
      <c r="J65" s="193">
        <v>0</v>
      </c>
      <c r="K65" s="192">
        <f t="shared" si="8"/>
        <v>0</v>
      </c>
      <c r="L65" s="172"/>
    </row>
    <row r="66" spans="3:12" x14ac:dyDescent="0.25">
      <c r="C66" s="406" t="s">
        <v>305</v>
      </c>
      <c r="D66" s="404"/>
      <c r="E66" s="405"/>
      <c r="F66" s="192">
        <v>0</v>
      </c>
      <c r="G66" s="194">
        <v>0</v>
      </c>
      <c r="H66" s="193">
        <f>+F66+G66</f>
        <v>0</v>
      </c>
      <c r="I66" s="193">
        <v>0</v>
      </c>
      <c r="J66" s="193">
        <v>0</v>
      </c>
      <c r="K66" s="192">
        <f t="shared" si="8"/>
        <v>0</v>
      </c>
      <c r="L66" s="172"/>
    </row>
    <row r="67" spans="3:12" x14ac:dyDescent="0.25">
      <c r="C67" s="197" t="s">
        <v>304</v>
      </c>
      <c r="D67" s="196"/>
      <c r="E67" s="195"/>
      <c r="F67" s="192">
        <v>0</v>
      </c>
      <c r="G67" s="194">
        <v>0</v>
      </c>
      <c r="H67" s="193">
        <f>+F67+G67</f>
        <v>0</v>
      </c>
      <c r="I67" s="193">
        <v>0</v>
      </c>
      <c r="J67" s="193">
        <v>0</v>
      </c>
      <c r="K67" s="192">
        <f t="shared" si="8"/>
        <v>0</v>
      </c>
      <c r="L67" s="172"/>
    </row>
    <row r="68" spans="3:12" x14ac:dyDescent="0.25">
      <c r="C68" s="187"/>
      <c r="D68" s="186"/>
      <c r="E68" s="185"/>
      <c r="F68" s="188"/>
      <c r="G68" s="199"/>
      <c r="H68" s="198"/>
      <c r="I68" s="198"/>
      <c r="J68" s="198"/>
      <c r="K68" s="188"/>
      <c r="L68" s="172"/>
    </row>
    <row r="69" spans="3:12" x14ac:dyDescent="0.25">
      <c r="C69" s="417" t="s">
        <v>303</v>
      </c>
      <c r="D69" s="418"/>
      <c r="E69" s="419"/>
      <c r="F69" s="188">
        <f t="shared" ref="F69:K69" si="9">+F49+F58+F63+F66+F67</f>
        <v>118435420</v>
      </c>
      <c r="G69" s="188">
        <f t="shared" si="9"/>
        <v>95005817.120000005</v>
      </c>
      <c r="H69" s="188">
        <f t="shared" si="9"/>
        <v>213441237.12</v>
      </c>
      <c r="I69" s="188">
        <f t="shared" si="9"/>
        <v>213441237.12</v>
      </c>
      <c r="J69" s="188">
        <f t="shared" si="9"/>
        <v>213441237.12</v>
      </c>
      <c r="K69" s="188">
        <f t="shared" si="9"/>
        <v>95005817.11999999</v>
      </c>
      <c r="L69" s="172"/>
    </row>
    <row r="70" spans="3:12" x14ac:dyDescent="0.25">
      <c r="C70" s="187"/>
      <c r="D70" s="186"/>
      <c r="E70" s="185"/>
      <c r="F70" s="188"/>
      <c r="G70" s="199"/>
      <c r="H70" s="198"/>
      <c r="I70" s="198"/>
      <c r="J70" s="198"/>
      <c r="K70" s="188"/>
      <c r="L70" s="172"/>
    </row>
    <row r="71" spans="3:12" x14ac:dyDescent="0.25">
      <c r="C71" s="191" t="s">
        <v>302</v>
      </c>
      <c r="D71" s="190"/>
      <c r="E71" s="189"/>
      <c r="F71" s="192">
        <f>F72</f>
        <v>0</v>
      </c>
      <c r="G71" s="192">
        <f>G72</f>
        <v>0</v>
      </c>
      <c r="H71" s="193">
        <f>+F71+G71</f>
        <v>0</v>
      </c>
      <c r="I71" s="192">
        <f>I72</f>
        <v>0</v>
      </c>
      <c r="J71" s="192">
        <f>J72</f>
        <v>0</v>
      </c>
      <c r="K71" s="192">
        <f>+J71-F71</f>
        <v>0</v>
      </c>
      <c r="L71" s="172"/>
    </row>
    <row r="72" spans="3:12" x14ac:dyDescent="0.25">
      <c r="C72" s="197"/>
      <c r="D72" s="196" t="s">
        <v>301</v>
      </c>
      <c r="E72" s="195"/>
      <c r="F72" s="192">
        <v>0</v>
      </c>
      <c r="G72" s="194">
        <v>0</v>
      </c>
      <c r="H72" s="193">
        <f>+F72+G72</f>
        <v>0</v>
      </c>
      <c r="I72" s="193">
        <v>0</v>
      </c>
      <c r="J72" s="193">
        <v>0</v>
      </c>
      <c r="K72" s="192">
        <f>+J72-F72</f>
        <v>0</v>
      </c>
      <c r="L72" s="172"/>
    </row>
    <row r="73" spans="3:12" x14ac:dyDescent="0.25">
      <c r="C73" s="187"/>
      <c r="D73" s="186"/>
      <c r="E73" s="185"/>
      <c r="F73" s="192"/>
      <c r="G73" s="194"/>
      <c r="H73" s="193"/>
      <c r="I73" s="193"/>
      <c r="J73" s="193"/>
      <c r="K73" s="192"/>
      <c r="L73" s="172"/>
    </row>
    <row r="74" spans="3:12" x14ac:dyDescent="0.25">
      <c r="C74" s="191" t="s">
        <v>300</v>
      </c>
      <c r="D74" s="190"/>
      <c r="E74" s="189"/>
      <c r="F74" s="188">
        <f>+F71+F69+F44</f>
        <v>1215839336</v>
      </c>
      <c r="G74" s="188">
        <f>+G44+G69+G71</f>
        <v>268294564.88</v>
      </c>
      <c r="H74" s="188">
        <f>+H44+H69+H71</f>
        <v>1484133900.8800001</v>
      </c>
      <c r="I74" s="188">
        <f>+I44+I69+I71</f>
        <v>1484133900.8800001</v>
      </c>
      <c r="J74" s="188">
        <f>+J44+J69+J71</f>
        <v>1484104817.27</v>
      </c>
      <c r="K74" s="188">
        <f>+J74-F74</f>
        <v>268265481.26999998</v>
      </c>
      <c r="L74" s="172"/>
    </row>
    <row r="75" spans="3:12" x14ac:dyDescent="0.25">
      <c r="C75" s="187"/>
      <c r="D75" s="186"/>
      <c r="E75" s="185"/>
      <c r="F75" s="182"/>
      <c r="G75" s="184"/>
      <c r="H75" s="183"/>
      <c r="I75" s="183"/>
      <c r="J75" s="183"/>
      <c r="K75" s="182"/>
      <c r="L75" s="172"/>
    </row>
    <row r="76" spans="3:12" x14ac:dyDescent="0.25">
      <c r="C76" s="409" t="s">
        <v>299</v>
      </c>
      <c r="D76" s="410"/>
      <c r="E76" s="411"/>
      <c r="F76" s="182"/>
      <c r="G76" s="184"/>
      <c r="H76" s="183"/>
      <c r="I76" s="183"/>
      <c r="J76" s="183"/>
      <c r="K76" s="182"/>
      <c r="L76" s="172"/>
    </row>
    <row r="77" spans="3:12" x14ac:dyDescent="0.25">
      <c r="C77" s="414" t="s">
        <v>298</v>
      </c>
      <c r="D77" s="415"/>
      <c r="E77" s="416"/>
      <c r="F77" s="179">
        <v>0</v>
      </c>
      <c r="G77" s="181">
        <v>0</v>
      </c>
      <c r="H77" s="180">
        <f>+F77+G77</f>
        <v>0</v>
      </c>
      <c r="I77" s="180">
        <v>0</v>
      </c>
      <c r="J77" s="180">
        <v>0</v>
      </c>
      <c r="K77" s="179">
        <f>+J77-F77</f>
        <v>0</v>
      </c>
      <c r="L77" s="172"/>
    </row>
    <row r="78" spans="3:12" x14ac:dyDescent="0.25">
      <c r="C78" s="414" t="s">
        <v>297</v>
      </c>
      <c r="D78" s="415"/>
      <c r="E78" s="416"/>
      <c r="F78" s="179">
        <v>0</v>
      </c>
      <c r="G78" s="180">
        <v>0</v>
      </c>
      <c r="H78" s="180">
        <f>+F78+G78</f>
        <v>0</v>
      </c>
      <c r="I78" s="180">
        <v>0</v>
      </c>
      <c r="J78" s="180">
        <v>0</v>
      </c>
      <c r="K78" s="179">
        <f>+J78-F78</f>
        <v>0</v>
      </c>
      <c r="L78" s="172"/>
    </row>
    <row r="79" spans="3:12" x14ac:dyDescent="0.25">
      <c r="C79" s="409" t="s">
        <v>296</v>
      </c>
      <c r="D79" s="410"/>
      <c r="E79" s="411"/>
      <c r="F79" s="179">
        <v>0</v>
      </c>
      <c r="G79" s="180">
        <v>0</v>
      </c>
      <c r="H79" s="180">
        <f>+F79+G79</f>
        <v>0</v>
      </c>
      <c r="I79" s="180">
        <v>0</v>
      </c>
      <c r="J79" s="180">
        <v>0</v>
      </c>
      <c r="K79" s="179">
        <f>+J79-F79</f>
        <v>0</v>
      </c>
      <c r="L79" s="172"/>
    </row>
    <row r="80" spans="3:12" x14ac:dyDescent="0.25">
      <c r="C80" s="178"/>
      <c r="D80" s="177"/>
      <c r="E80" s="176"/>
      <c r="F80" s="173"/>
      <c r="G80" s="175"/>
      <c r="H80" s="174"/>
      <c r="I80" s="174"/>
      <c r="J80" s="174"/>
      <c r="K80" s="173"/>
      <c r="L80" s="172"/>
    </row>
    <row r="83" spans="2:12" x14ac:dyDescent="0.25">
      <c r="J83" s="136"/>
    </row>
    <row r="84" spans="2:12" s="226" customFormat="1" x14ac:dyDescent="0.25">
      <c r="B84" s="229"/>
      <c r="C84" s="229"/>
      <c r="D84" s="229"/>
      <c r="E84" s="229"/>
      <c r="F84" s="229"/>
      <c r="G84" s="229"/>
      <c r="H84" s="229"/>
      <c r="I84" s="229"/>
      <c r="J84" s="229"/>
      <c r="K84" s="229"/>
      <c r="L84" s="229"/>
    </row>
    <row r="85" spans="2:12" s="226" customFormat="1" ht="15.75" x14ac:dyDescent="0.25">
      <c r="B85" s="227"/>
      <c r="C85" s="412"/>
      <c r="D85" s="412"/>
      <c r="E85" s="412"/>
      <c r="F85" s="231"/>
      <c r="G85" s="413"/>
      <c r="H85" s="413"/>
      <c r="I85" s="413"/>
      <c r="J85" s="227"/>
      <c r="K85" s="227"/>
      <c r="L85" s="227"/>
    </row>
    <row r="86" spans="2:12" s="226" customFormat="1" ht="15.75" x14ac:dyDescent="0.25">
      <c r="B86" s="227"/>
      <c r="C86" s="412"/>
      <c r="D86" s="412"/>
      <c r="E86" s="412"/>
      <c r="F86" s="231"/>
      <c r="G86" s="413"/>
      <c r="H86" s="413"/>
      <c r="I86" s="413"/>
      <c r="J86" s="227"/>
      <c r="K86" s="227"/>
      <c r="L86" s="227"/>
    </row>
    <row r="87" spans="2:12" s="226" customFormat="1" x14ac:dyDescent="0.25">
      <c r="F87" s="228"/>
      <c r="G87" s="228"/>
      <c r="H87" s="228"/>
      <c r="I87" s="228"/>
      <c r="J87" s="228"/>
      <c r="K87" s="228"/>
    </row>
    <row r="88" spans="2:12" s="226" customFormat="1" x14ac:dyDescent="0.25">
      <c r="F88" s="228"/>
      <c r="G88" s="228"/>
      <c r="H88" s="228"/>
      <c r="I88" s="228"/>
      <c r="J88" s="228"/>
      <c r="K88" s="228"/>
    </row>
  </sheetData>
  <mergeCells count="35">
    <mergeCell ref="D56:E56"/>
    <mergeCell ref="C76:E76"/>
    <mergeCell ref="C85:E85"/>
    <mergeCell ref="G85:I85"/>
    <mergeCell ref="C86:E86"/>
    <mergeCell ref="G86:I86"/>
    <mergeCell ref="C77:E77"/>
    <mergeCell ref="C78:E78"/>
    <mergeCell ref="C79:E79"/>
    <mergeCell ref="D57:E57"/>
    <mergeCell ref="D64:E64"/>
    <mergeCell ref="D65:E65"/>
    <mergeCell ref="C66:E66"/>
    <mergeCell ref="C69:E69"/>
    <mergeCell ref="D29:E29"/>
    <mergeCell ref="D30:E30"/>
    <mergeCell ref="C31:E31"/>
    <mergeCell ref="D54:E54"/>
    <mergeCell ref="D55:E55"/>
    <mergeCell ref="D50:E50"/>
    <mergeCell ref="D51:E51"/>
    <mergeCell ref="D52:E52"/>
    <mergeCell ref="D53:E53"/>
    <mergeCell ref="C1:K1"/>
    <mergeCell ref="C2:K2"/>
    <mergeCell ref="C3:K3"/>
    <mergeCell ref="C4:K4"/>
    <mergeCell ref="C5:E7"/>
    <mergeCell ref="F5:J5"/>
    <mergeCell ref="K5:K7"/>
    <mergeCell ref="F6:F7"/>
    <mergeCell ref="G6:G7"/>
    <mergeCell ref="H6:H7"/>
    <mergeCell ref="I6:I7"/>
    <mergeCell ref="J6:J7"/>
  </mergeCells>
  <pageMargins left="0.7" right="0.7" top="0.75" bottom="0.75" header="0.3" footer="0.3"/>
  <pageSetup scale="5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61"/>
  <sheetViews>
    <sheetView showGridLines="0" view="pageBreakPreview" zoomScale="130" zoomScaleNormal="90" zoomScaleSheetLayoutView="130" workbookViewId="0">
      <pane ySplit="8" topLeftCell="A153" activePane="bottomLeft" state="frozen"/>
      <selection activeCell="E45" sqref="E45"/>
      <selection pane="bottomLeft" activeCell="E45" sqref="E45"/>
    </sheetView>
  </sheetViews>
  <sheetFormatPr baseColWidth="10" defaultRowHeight="15" x14ac:dyDescent="0.25"/>
  <cols>
    <col min="2" max="2" width="46.42578125" customWidth="1"/>
    <col min="3" max="3" width="16" customWidth="1"/>
    <col min="4" max="4" width="19.140625" customWidth="1"/>
    <col min="5" max="5" width="13.5703125" customWidth="1"/>
    <col min="6" max="6" width="13.140625" customWidth="1"/>
    <col min="7" max="7" width="14.7109375" customWidth="1"/>
    <col min="8" max="8" width="15.28515625" bestFit="1" customWidth="1"/>
  </cols>
  <sheetData>
    <row r="1" spans="1:8" x14ac:dyDescent="0.25">
      <c r="A1" s="365" t="s">
        <v>457</v>
      </c>
      <c r="B1" s="366"/>
      <c r="C1" s="366"/>
      <c r="D1" s="366"/>
      <c r="E1" s="366"/>
      <c r="F1" s="366"/>
      <c r="G1" s="366"/>
      <c r="H1" s="420"/>
    </row>
    <row r="2" spans="1:8" x14ac:dyDescent="0.25">
      <c r="A2" s="368" t="s">
        <v>456</v>
      </c>
      <c r="B2" s="369"/>
      <c r="C2" s="369"/>
      <c r="D2" s="369"/>
      <c r="E2" s="369"/>
      <c r="F2" s="369"/>
      <c r="G2" s="369"/>
      <c r="H2" s="421"/>
    </row>
    <row r="3" spans="1:8" x14ac:dyDescent="0.25">
      <c r="A3" s="368" t="s">
        <v>455</v>
      </c>
      <c r="B3" s="369"/>
      <c r="C3" s="369"/>
      <c r="D3" s="369"/>
      <c r="E3" s="369"/>
      <c r="F3" s="369"/>
      <c r="G3" s="369"/>
      <c r="H3" s="421"/>
    </row>
    <row r="4" spans="1:8" x14ac:dyDescent="0.25">
      <c r="A4" s="368" t="s">
        <v>293</v>
      </c>
      <c r="B4" s="369"/>
      <c r="C4" s="369"/>
      <c r="D4" s="369"/>
      <c r="E4" s="369"/>
      <c r="F4" s="369"/>
      <c r="G4" s="369"/>
      <c r="H4" s="421"/>
    </row>
    <row r="5" spans="1:8" ht="15.75" thickBot="1" x14ac:dyDescent="0.3">
      <c r="A5" s="371" t="s">
        <v>2</v>
      </c>
      <c r="B5" s="372"/>
      <c r="C5" s="372"/>
      <c r="D5" s="372"/>
      <c r="E5" s="372"/>
      <c r="F5" s="372"/>
      <c r="G5" s="372"/>
      <c r="H5" s="422"/>
    </row>
    <row r="6" spans="1:8" x14ac:dyDescent="0.25">
      <c r="A6" s="423" t="s">
        <v>3</v>
      </c>
      <c r="B6" s="424"/>
      <c r="C6" s="423" t="s">
        <v>454</v>
      </c>
      <c r="D6" s="425"/>
      <c r="E6" s="425"/>
      <c r="F6" s="425"/>
      <c r="G6" s="424"/>
      <c r="H6" s="426" t="s">
        <v>453</v>
      </c>
    </row>
    <row r="7" spans="1:8" ht="15.75" thickBot="1" x14ac:dyDescent="0.3">
      <c r="A7" s="368"/>
      <c r="B7" s="370"/>
      <c r="C7" s="371"/>
      <c r="D7" s="372"/>
      <c r="E7" s="372"/>
      <c r="F7" s="372"/>
      <c r="G7" s="373"/>
      <c r="H7" s="427"/>
    </row>
    <row r="8" spans="1:8" ht="26.25" thickBot="1" x14ac:dyDescent="0.3">
      <c r="A8" s="371"/>
      <c r="B8" s="373"/>
      <c r="C8" s="256" t="s">
        <v>452</v>
      </c>
      <c r="D8" s="257" t="s">
        <v>451</v>
      </c>
      <c r="E8" s="256" t="s">
        <v>450</v>
      </c>
      <c r="F8" s="256" t="s">
        <v>362</v>
      </c>
      <c r="G8" s="256" t="s">
        <v>449</v>
      </c>
      <c r="H8" s="428"/>
    </row>
    <row r="9" spans="1:8" x14ac:dyDescent="0.25">
      <c r="A9" s="255" t="s">
        <v>448</v>
      </c>
      <c r="B9" s="254"/>
      <c r="C9" s="236">
        <f t="shared" ref="C9:H9" si="0">C10+C18+C28+C38+C48+C58+C71+C75+C62</f>
        <v>1097403916</v>
      </c>
      <c r="D9" s="236">
        <f t="shared" si="0"/>
        <v>492764412.18000013</v>
      </c>
      <c r="E9" s="236">
        <f t="shared" si="0"/>
        <v>1590168328.1800001</v>
      </c>
      <c r="F9" s="236">
        <f t="shared" si="0"/>
        <v>1365367477.55</v>
      </c>
      <c r="G9" s="236">
        <f t="shared" si="0"/>
        <v>1312770754.1299999</v>
      </c>
      <c r="H9" s="236">
        <f t="shared" si="0"/>
        <v>224800850.63000003</v>
      </c>
    </row>
    <row r="10" spans="1:8" x14ac:dyDescent="0.25">
      <c r="A10" s="242" t="s">
        <v>446</v>
      </c>
      <c r="B10" s="241"/>
      <c r="C10" s="240">
        <f>SUM(C11:C17)</f>
        <v>455112048.21999997</v>
      </c>
      <c r="D10" s="240">
        <f>SUM(D11:D17)</f>
        <v>-1907323.6099999845</v>
      </c>
      <c r="E10" s="240">
        <f t="shared" ref="E10:E17" si="1">C10+D10</f>
        <v>453204724.61000001</v>
      </c>
      <c r="F10" s="240">
        <f>SUM(F11:F17)</f>
        <v>453156351.94999987</v>
      </c>
      <c r="G10" s="240">
        <f>SUM(G11:G17)</f>
        <v>440048480.28999996</v>
      </c>
      <c r="H10" s="240">
        <f>SUM(H11:H17)</f>
        <v>48372.659999899566</v>
      </c>
    </row>
    <row r="11" spans="1:8" x14ac:dyDescent="0.25">
      <c r="A11" s="246" t="s">
        <v>445</v>
      </c>
      <c r="B11" s="245"/>
      <c r="C11" s="244">
        <v>289476239.44999999</v>
      </c>
      <c r="D11" s="243">
        <v>10644624.250000004</v>
      </c>
      <c r="E11" s="239">
        <f t="shared" si="1"/>
        <v>300120863.69999999</v>
      </c>
      <c r="F11" s="243">
        <v>300120863.69999993</v>
      </c>
      <c r="G11" s="243">
        <v>300120863.69999993</v>
      </c>
      <c r="H11" s="239">
        <f t="shared" ref="H11:H17" si="2">E11-F11</f>
        <v>0</v>
      </c>
    </row>
    <row r="12" spans="1:8" x14ac:dyDescent="0.25">
      <c r="A12" s="246" t="s">
        <v>444</v>
      </c>
      <c r="B12" s="245"/>
      <c r="C12" s="244">
        <v>0</v>
      </c>
      <c r="D12" s="243">
        <v>0</v>
      </c>
      <c r="E12" s="239">
        <f t="shared" si="1"/>
        <v>0</v>
      </c>
      <c r="F12" s="243">
        <v>0</v>
      </c>
      <c r="G12" s="243">
        <v>0</v>
      </c>
      <c r="H12" s="239">
        <f t="shared" si="2"/>
        <v>0</v>
      </c>
    </row>
    <row r="13" spans="1:8" x14ac:dyDescent="0.25">
      <c r="A13" s="246" t="s">
        <v>443</v>
      </c>
      <c r="B13" s="245"/>
      <c r="C13" s="244">
        <v>86616256.699999914</v>
      </c>
      <c r="D13" s="243">
        <v>-26389558.049999997</v>
      </c>
      <c r="E13" s="239">
        <f t="shared" si="1"/>
        <v>60226698.649999917</v>
      </c>
      <c r="F13" s="243">
        <v>60226698.650000006</v>
      </c>
      <c r="G13" s="243">
        <v>60226698.650000006</v>
      </c>
      <c r="H13" s="239">
        <f t="shared" si="2"/>
        <v>-8.9406967163085938E-8</v>
      </c>
    </row>
    <row r="14" spans="1:8" x14ac:dyDescent="0.25">
      <c r="A14" s="246" t="s">
        <v>442</v>
      </c>
      <c r="B14" s="245"/>
      <c r="C14" s="244">
        <v>40286368.240000002</v>
      </c>
      <c r="D14" s="243">
        <v>2685708.1700000013</v>
      </c>
      <c r="E14" s="239">
        <f t="shared" si="1"/>
        <v>42972076.410000004</v>
      </c>
      <c r="F14" s="243">
        <v>42972076.409999989</v>
      </c>
      <c r="G14" s="243">
        <v>39235409.740000002</v>
      </c>
      <c r="H14" s="239">
        <f t="shared" si="2"/>
        <v>0</v>
      </c>
    </row>
    <row r="15" spans="1:8" x14ac:dyDescent="0.25">
      <c r="A15" s="246" t="s">
        <v>441</v>
      </c>
      <c r="B15" s="245"/>
      <c r="C15" s="244">
        <v>32888178.359999999</v>
      </c>
      <c r="D15" s="243">
        <v>12148068.120000007</v>
      </c>
      <c r="E15" s="239">
        <f t="shared" si="1"/>
        <v>45036246.480000004</v>
      </c>
      <c r="F15" s="243">
        <v>44987873.820000015</v>
      </c>
      <c r="G15" s="243">
        <v>35616668.830000013</v>
      </c>
      <c r="H15" s="239">
        <f t="shared" si="2"/>
        <v>48372.659999988973</v>
      </c>
    </row>
    <row r="16" spans="1:8" x14ac:dyDescent="0.25">
      <c r="A16" s="246" t="s">
        <v>440</v>
      </c>
      <c r="B16" s="245"/>
      <c r="C16" s="244">
        <v>3000000</v>
      </c>
      <c r="D16" s="243">
        <v>-3000000</v>
      </c>
      <c r="E16" s="239">
        <f t="shared" si="1"/>
        <v>0</v>
      </c>
      <c r="F16" s="243">
        <v>0</v>
      </c>
      <c r="G16" s="243">
        <v>0</v>
      </c>
      <c r="H16" s="239">
        <f t="shared" si="2"/>
        <v>0</v>
      </c>
    </row>
    <row r="17" spans="1:8" x14ac:dyDescent="0.25">
      <c r="A17" s="246" t="s">
        <v>439</v>
      </c>
      <c r="B17" s="245"/>
      <c r="C17" s="244">
        <v>2845005.4699999997</v>
      </c>
      <c r="D17" s="243">
        <v>2003833.9000000004</v>
      </c>
      <c r="E17" s="239">
        <f t="shared" si="1"/>
        <v>4848839.37</v>
      </c>
      <c r="F17" s="243">
        <v>4848839.3699999992</v>
      </c>
      <c r="G17" s="243">
        <v>4848839.3699999992</v>
      </c>
      <c r="H17" s="239">
        <f t="shared" si="2"/>
        <v>0</v>
      </c>
    </row>
    <row r="18" spans="1:8" x14ac:dyDescent="0.25">
      <c r="A18" s="242" t="s">
        <v>438</v>
      </c>
      <c r="B18" s="241"/>
      <c r="C18" s="240">
        <f t="shared" ref="C18:H18" si="3">SUM(C19:C27)</f>
        <v>77990209.409999996</v>
      </c>
      <c r="D18" s="240">
        <f t="shared" si="3"/>
        <v>30979028.219999999</v>
      </c>
      <c r="E18" s="240">
        <f t="shared" si="3"/>
        <v>108969237.63000001</v>
      </c>
      <c r="F18" s="240">
        <f t="shared" si="3"/>
        <v>108969237.63</v>
      </c>
      <c r="G18" s="240">
        <f t="shared" si="3"/>
        <v>107060589.32000001</v>
      </c>
      <c r="H18" s="240">
        <f t="shared" si="3"/>
        <v>0</v>
      </c>
    </row>
    <row r="19" spans="1:8" x14ac:dyDescent="0.25">
      <c r="A19" s="246" t="s">
        <v>437</v>
      </c>
      <c r="B19" s="245"/>
      <c r="C19" s="244">
        <v>6274759.9199999999</v>
      </c>
      <c r="D19" s="243">
        <v>3596222.2999999989</v>
      </c>
      <c r="E19" s="240">
        <f t="shared" ref="E19:E27" si="4">C19+D19</f>
        <v>9870982.2199999988</v>
      </c>
      <c r="F19" s="243">
        <v>9870982.2200000007</v>
      </c>
      <c r="G19" s="243">
        <v>9870982.2200000007</v>
      </c>
      <c r="H19" s="239">
        <f t="shared" ref="H19:H27" si="5">E19-F19</f>
        <v>0</v>
      </c>
    </row>
    <row r="20" spans="1:8" x14ac:dyDescent="0.25">
      <c r="A20" s="246" t="s">
        <v>436</v>
      </c>
      <c r="B20" s="245"/>
      <c r="C20" s="244">
        <v>1051598.8799999999</v>
      </c>
      <c r="D20" s="243">
        <v>170099.83000000002</v>
      </c>
      <c r="E20" s="240">
        <f t="shared" si="4"/>
        <v>1221698.71</v>
      </c>
      <c r="F20" s="243">
        <v>1221698.7099999995</v>
      </c>
      <c r="G20" s="243">
        <v>1198795.2699999996</v>
      </c>
      <c r="H20" s="239">
        <f t="shared" si="5"/>
        <v>0</v>
      </c>
    </row>
    <row r="21" spans="1:8" x14ac:dyDescent="0.25">
      <c r="A21" s="246" t="s">
        <v>435</v>
      </c>
      <c r="B21" s="245"/>
      <c r="C21" s="244">
        <v>321012.31</v>
      </c>
      <c r="D21" s="243">
        <v>123345.05</v>
      </c>
      <c r="E21" s="240">
        <f t="shared" si="4"/>
        <v>444357.36</v>
      </c>
      <c r="F21" s="243">
        <v>444357.36</v>
      </c>
      <c r="G21" s="243">
        <v>444357.36</v>
      </c>
      <c r="H21" s="239">
        <f t="shared" si="5"/>
        <v>0</v>
      </c>
    </row>
    <row r="22" spans="1:8" x14ac:dyDescent="0.25">
      <c r="A22" s="246" t="s">
        <v>434</v>
      </c>
      <c r="B22" s="245"/>
      <c r="C22" s="244">
        <v>22304435.34</v>
      </c>
      <c r="D22" s="243">
        <v>13377573.799999997</v>
      </c>
      <c r="E22" s="240">
        <f t="shared" si="4"/>
        <v>35682009.140000001</v>
      </c>
      <c r="F22" s="243">
        <v>35682009.139999993</v>
      </c>
      <c r="G22" s="243">
        <v>35682009.139999993</v>
      </c>
      <c r="H22" s="239">
        <f t="shared" si="5"/>
        <v>0</v>
      </c>
    </row>
    <row r="23" spans="1:8" x14ac:dyDescent="0.25">
      <c r="A23" s="246" t="s">
        <v>433</v>
      </c>
      <c r="B23" s="245"/>
      <c r="C23" s="244">
        <v>2811922.15</v>
      </c>
      <c r="D23" s="243">
        <v>1182198.3599999999</v>
      </c>
      <c r="E23" s="240">
        <f t="shared" si="4"/>
        <v>3994120.51</v>
      </c>
      <c r="F23" s="243">
        <v>3994120.51</v>
      </c>
      <c r="G23" s="243">
        <v>3962163.52</v>
      </c>
      <c r="H23" s="239">
        <f t="shared" si="5"/>
        <v>0</v>
      </c>
    </row>
    <row r="24" spans="1:8" x14ac:dyDescent="0.25">
      <c r="A24" s="246" t="s">
        <v>432</v>
      </c>
      <c r="B24" s="245"/>
      <c r="C24" s="244">
        <v>32399184.360000003</v>
      </c>
      <c r="D24" s="243">
        <v>1209018.2099999981</v>
      </c>
      <c r="E24" s="240">
        <f t="shared" si="4"/>
        <v>33608202.57</v>
      </c>
      <c r="F24" s="243">
        <v>33608202.57</v>
      </c>
      <c r="G24" s="243">
        <v>31754414.690000005</v>
      </c>
      <c r="H24" s="239">
        <f t="shared" si="5"/>
        <v>0</v>
      </c>
    </row>
    <row r="25" spans="1:8" x14ac:dyDescent="0.25">
      <c r="A25" s="246" t="s">
        <v>431</v>
      </c>
      <c r="B25" s="245"/>
      <c r="C25" s="244">
        <v>2033876.2</v>
      </c>
      <c r="D25" s="243">
        <v>5483211.7600000007</v>
      </c>
      <c r="E25" s="240">
        <f t="shared" si="4"/>
        <v>7517087.9600000009</v>
      </c>
      <c r="F25" s="243">
        <v>7517087.959999999</v>
      </c>
      <c r="G25" s="243">
        <v>7517087.959999999</v>
      </c>
      <c r="H25" s="239">
        <f t="shared" si="5"/>
        <v>0</v>
      </c>
    </row>
    <row r="26" spans="1:8" x14ac:dyDescent="0.25">
      <c r="A26" s="246" t="s">
        <v>430</v>
      </c>
      <c r="B26" s="245"/>
      <c r="C26" s="244">
        <v>2000000</v>
      </c>
      <c r="D26" s="243">
        <v>-1710892.02</v>
      </c>
      <c r="E26" s="240">
        <f t="shared" si="4"/>
        <v>289107.98</v>
      </c>
      <c r="F26" s="243">
        <v>289107.98</v>
      </c>
      <c r="G26" s="243">
        <v>289107.98</v>
      </c>
      <c r="H26" s="239">
        <f t="shared" si="5"/>
        <v>0</v>
      </c>
    </row>
    <row r="27" spans="1:8" x14ac:dyDescent="0.25">
      <c r="A27" s="246" t="s">
        <v>429</v>
      </c>
      <c r="B27" s="245"/>
      <c r="C27" s="244">
        <v>8793420.25</v>
      </c>
      <c r="D27" s="243">
        <v>7548250.9300000016</v>
      </c>
      <c r="E27" s="240">
        <f t="shared" si="4"/>
        <v>16341671.180000002</v>
      </c>
      <c r="F27" s="243">
        <v>16341671.180000005</v>
      </c>
      <c r="G27" s="243">
        <v>16341671.180000005</v>
      </c>
      <c r="H27" s="239">
        <f t="shared" si="5"/>
        <v>0</v>
      </c>
    </row>
    <row r="28" spans="1:8" x14ac:dyDescent="0.25">
      <c r="A28" s="242" t="s">
        <v>428</v>
      </c>
      <c r="B28" s="241"/>
      <c r="C28" s="240">
        <f t="shared" ref="C28:H28" si="6">SUM(C29:C37)</f>
        <v>310987352.41999996</v>
      </c>
      <c r="D28" s="240">
        <f t="shared" si="6"/>
        <v>125271460.27</v>
      </c>
      <c r="E28" s="240">
        <f t="shared" si="6"/>
        <v>436258812.69</v>
      </c>
      <c r="F28" s="240">
        <f t="shared" si="6"/>
        <v>435420990.85000008</v>
      </c>
      <c r="G28" s="240">
        <f t="shared" si="6"/>
        <v>416417367.31</v>
      </c>
      <c r="H28" s="240">
        <f t="shared" si="6"/>
        <v>837821.84000002244</v>
      </c>
    </row>
    <row r="29" spans="1:8" x14ac:dyDescent="0.25">
      <c r="A29" s="246" t="s">
        <v>427</v>
      </c>
      <c r="B29" s="245"/>
      <c r="C29" s="244">
        <v>33638276.709999993</v>
      </c>
      <c r="D29" s="243">
        <v>2910240.4799999925</v>
      </c>
      <c r="E29" s="240">
        <f t="shared" ref="E29:E37" si="7">C29+D29</f>
        <v>36548517.189999983</v>
      </c>
      <c r="F29" s="243">
        <v>36548517.189999998</v>
      </c>
      <c r="G29" s="243">
        <v>36247448.949999988</v>
      </c>
      <c r="H29" s="239">
        <f t="shared" ref="H29:H37" si="8">E29-F29</f>
        <v>0</v>
      </c>
    </row>
    <row r="30" spans="1:8" x14ac:dyDescent="0.25">
      <c r="A30" s="246" t="s">
        <v>426</v>
      </c>
      <c r="B30" s="245"/>
      <c r="C30" s="244">
        <v>48493884.339999996</v>
      </c>
      <c r="D30" s="243">
        <v>36242832.049999997</v>
      </c>
      <c r="E30" s="240">
        <f t="shared" si="7"/>
        <v>84736716.389999986</v>
      </c>
      <c r="F30" s="243">
        <v>84736716.390000001</v>
      </c>
      <c r="G30" s="243">
        <v>84522464.390000001</v>
      </c>
      <c r="H30" s="239">
        <f t="shared" si="8"/>
        <v>0</v>
      </c>
    </row>
    <row r="31" spans="1:8" x14ac:dyDescent="0.25">
      <c r="A31" s="246" t="s">
        <v>425</v>
      </c>
      <c r="B31" s="245"/>
      <c r="C31" s="244">
        <v>84980778.290000007</v>
      </c>
      <c r="D31" s="243">
        <v>55320856</v>
      </c>
      <c r="E31" s="240">
        <f t="shared" si="7"/>
        <v>140301634.29000002</v>
      </c>
      <c r="F31" s="243">
        <v>140181867.40000001</v>
      </c>
      <c r="G31" s="243">
        <v>132820956.92999999</v>
      </c>
      <c r="H31" s="239">
        <f t="shared" si="8"/>
        <v>119766.8900000155</v>
      </c>
    </row>
    <row r="32" spans="1:8" x14ac:dyDescent="0.25">
      <c r="A32" s="246" t="s">
        <v>424</v>
      </c>
      <c r="B32" s="245"/>
      <c r="C32" s="244">
        <v>18665796.020000007</v>
      </c>
      <c r="D32" s="243">
        <v>2707963.4799999986</v>
      </c>
      <c r="E32" s="240">
        <f t="shared" si="7"/>
        <v>21373759.500000007</v>
      </c>
      <c r="F32" s="243">
        <v>20676322.550000001</v>
      </c>
      <c r="G32" s="243">
        <v>19990182.550000001</v>
      </c>
      <c r="H32" s="239">
        <f t="shared" si="8"/>
        <v>697436.95000000671</v>
      </c>
    </row>
    <row r="33" spans="1:8" x14ac:dyDescent="0.25">
      <c r="A33" s="246" t="s">
        <v>423</v>
      </c>
      <c r="B33" s="245"/>
      <c r="C33" s="244">
        <v>72586350.479999989</v>
      </c>
      <c r="D33" s="243">
        <v>11597205.090000002</v>
      </c>
      <c r="E33" s="240">
        <f t="shared" si="7"/>
        <v>84183555.569999993</v>
      </c>
      <c r="F33" s="243">
        <v>84183555.570000038</v>
      </c>
      <c r="G33" s="243">
        <v>80744225.010000005</v>
      </c>
      <c r="H33" s="239">
        <f t="shared" si="8"/>
        <v>0</v>
      </c>
    </row>
    <row r="34" spans="1:8" x14ac:dyDescent="0.25">
      <c r="A34" s="246" t="s">
        <v>422</v>
      </c>
      <c r="B34" s="245"/>
      <c r="C34" s="244">
        <v>9286560</v>
      </c>
      <c r="D34" s="243">
        <v>8737021.4299999997</v>
      </c>
      <c r="E34" s="240">
        <f t="shared" si="7"/>
        <v>18023581.43</v>
      </c>
      <c r="F34" s="243">
        <v>18023581.43</v>
      </c>
      <c r="G34" s="243">
        <v>16787858.489999998</v>
      </c>
      <c r="H34" s="239">
        <f t="shared" si="8"/>
        <v>0</v>
      </c>
    </row>
    <row r="35" spans="1:8" x14ac:dyDescent="0.25">
      <c r="A35" s="246" t="s">
        <v>421</v>
      </c>
      <c r="B35" s="245"/>
      <c r="C35" s="244">
        <v>1653708</v>
      </c>
      <c r="D35" s="243">
        <v>-107414.93</v>
      </c>
      <c r="E35" s="240">
        <f t="shared" si="7"/>
        <v>1546293.07</v>
      </c>
      <c r="F35" s="243">
        <v>1525675.0699999998</v>
      </c>
      <c r="G35" s="243">
        <v>1525675.0699999998</v>
      </c>
      <c r="H35" s="239">
        <f t="shared" si="8"/>
        <v>20618.000000000233</v>
      </c>
    </row>
    <row r="36" spans="1:8" x14ac:dyDescent="0.25">
      <c r="A36" s="246" t="s">
        <v>420</v>
      </c>
      <c r="B36" s="245"/>
      <c r="C36" s="244">
        <v>13194809.299999999</v>
      </c>
      <c r="D36" s="243">
        <v>7546895.3699999992</v>
      </c>
      <c r="E36" s="240">
        <f t="shared" si="7"/>
        <v>20741704.669999998</v>
      </c>
      <c r="F36" s="243">
        <v>20741704.670000006</v>
      </c>
      <c r="G36" s="243">
        <v>20628604.670000006</v>
      </c>
      <c r="H36" s="239">
        <f t="shared" si="8"/>
        <v>0</v>
      </c>
    </row>
    <row r="37" spans="1:8" x14ac:dyDescent="0.25">
      <c r="A37" s="246" t="s">
        <v>419</v>
      </c>
      <c r="B37" s="245"/>
      <c r="C37" s="244">
        <v>28487189.280000001</v>
      </c>
      <c r="D37" s="243">
        <v>315861.3000000004</v>
      </c>
      <c r="E37" s="240">
        <f t="shared" si="7"/>
        <v>28803050.580000002</v>
      </c>
      <c r="F37" s="243">
        <v>28803050.580000009</v>
      </c>
      <c r="G37" s="243">
        <v>23149951.250000004</v>
      </c>
      <c r="H37" s="239">
        <f t="shared" si="8"/>
        <v>0</v>
      </c>
    </row>
    <row r="38" spans="1:8" ht="27.75" customHeight="1" x14ac:dyDescent="0.25">
      <c r="A38" s="429" t="s">
        <v>418</v>
      </c>
      <c r="B38" s="430"/>
      <c r="C38" s="240">
        <f t="shared" ref="C38:H38" si="9">SUM(C39:C47)</f>
        <v>106596088.22999999</v>
      </c>
      <c r="D38" s="240">
        <f t="shared" si="9"/>
        <v>21761820.679999992</v>
      </c>
      <c r="E38" s="240">
        <f t="shared" si="9"/>
        <v>128357908.91</v>
      </c>
      <c r="F38" s="240">
        <f t="shared" si="9"/>
        <v>115347430.00999999</v>
      </c>
      <c r="G38" s="240">
        <f t="shared" si="9"/>
        <v>111339431.61</v>
      </c>
      <c r="H38" s="240">
        <f t="shared" si="9"/>
        <v>13010478.899999999</v>
      </c>
    </row>
    <row r="39" spans="1:8" x14ac:dyDescent="0.25">
      <c r="A39" s="246" t="s">
        <v>417</v>
      </c>
      <c r="B39" s="245"/>
      <c r="C39" s="244">
        <v>39442291.229999997</v>
      </c>
      <c r="D39" s="243">
        <v>10100</v>
      </c>
      <c r="E39" s="240">
        <f t="shared" ref="E39:E47" si="10">C39+D39</f>
        <v>39452391.229999997</v>
      </c>
      <c r="F39" s="243">
        <v>39452391.229999997</v>
      </c>
      <c r="G39" s="243">
        <v>39452391.229999997</v>
      </c>
      <c r="H39" s="239">
        <f t="shared" ref="H39:H47" si="11">E39-F39</f>
        <v>0</v>
      </c>
    </row>
    <row r="40" spans="1:8" x14ac:dyDescent="0.25">
      <c r="A40" s="246" t="s">
        <v>416</v>
      </c>
      <c r="B40" s="245"/>
      <c r="C40" s="244">
        <v>0</v>
      </c>
      <c r="D40" s="243">
        <v>0</v>
      </c>
      <c r="E40" s="240">
        <f t="shared" si="10"/>
        <v>0</v>
      </c>
      <c r="F40" s="243">
        <v>0</v>
      </c>
      <c r="G40" s="243">
        <v>0</v>
      </c>
      <c r="H40" s="239">
        <f t="shared" si="11"/>
        <v>0</v>
      </c>
    </row>
    <row r="41" spans="1:8" x14ac:dyDescent="0.25">
      <c r="A41" s="246" t="s">
        <v>415</v>
      </c>
      <c r="B41" s="245"/>
      <c r="C41" s="244">
        <v>5552000</v>
      </c>
      <c r="D41" s="243">
        <v>3692697.74</v>
      </c>
      <c r="E41" s="240">
        <f t="shared" si="10"/>
        <v>9244697.7400000002</v>
      </c>
      <c r="F41" s="243">
        <v>9244697.7400000002</v>
      </c>
      <c r="G41" s="243">
        <v>8736697.7400000002</v>
      </c>
      <c r="H41" s="239">
        <f t="shared" si="11"/>
        <v>0</v>
      </c>
    </row>
    <row r="42" spans="1:8" x14ac:dyDescent="0.25">
      <c r="A42" s="246" t="s">
        <v>414</v>
      </c>
      <c r="B42" s="245"/>
      <c r="C42" s="244">
        <v>48849556</v>
      </c>
      <c r="D42" s="243">
        <v>19947610.719999995</v>
      </c>
      <c r="E42" s="240">
        <f t="shared" si="10"/>
        <v>68797166.719999999</v>
      </c>
      <c r="F42" s="243">
        <v>55786687.82</v>
      </c>
      <c r="G42" s="243">
        <v>52286689.420000002</v>
      </c>
      <c r="H42" s="239">
        <f t="shared" si="11"/>
        <v>13010478.899999999</v>
      </c>
    </row>
    <row r="43" spans="1:8" x14ac:dyDescent="0.25">
      <c r="A43" s="246" t="s">
        <v>413</v>
      </c>
      <c r="B43" s="245"/>
      <c r="C43" s="244">
        <v>12752241</v>
      </c>
      <c r="D43" s="243">
        <v>-2038587.78</v>
      </c>
      <c r="E43" s="240">
        <f t="shared" si="10"/>
        <v>10713653.220000001</v>
      </c>
      <c r="F43" s="243">
        <v>10713653.219999999</v>
      </c>
      <c r="G43" s="243">
        <v>10713653.219999999</v>
      </c>
      <c r="H43" s="239">
        <f t="shared" si="11"/>
        <v>0</v>
      </c>
    </row>
    <row r="44" spans="1:8" x14ac:dyDescent="0.25">
      <c r="A44" s="246" t="s">
        <v>412</v>
      </c>
      <c r="B44" s="245"/>
      <c r="C44" s="244">
        <v>0</v>
      </c>
      <c r="D44" s="243">
        <v>0</v>
      </c>
      <c r="E44" s="240">
        <f t="shared" si="10"/>
        <v>0</v>
      </c>
      <c r="F44" s="243">
        <v>0</v>
      </c>
      <c r="G44" s="243">
        <v>0</v>
      </c>
      <c r="H44" s="239">
        <f t="shared" si="11"/>
        <v>0</v>
      </c>
    </row>
    <row r="45" spans="1:8" x14ac:dyDescent="0.25">
      <c r="A45" s="246" t="s">
        <v>411</v>
      </c>
      <c r="B45" s="245"/>
      <c r="C45" s="244">
        <v>0</v>
      </c>
      <c r="D45" s="243">
        <v>0</v>
      </c>
      <c r="E45" s="240">
        <f t="shared" si="10"/>
        <v>0</v>
      </c>
      <c r="F45" s="243">
        <v>0</v>
      </c>
      <c r="G45" s="243">
        <v>0</v>
      </c>
      <c r="H45" s="239">
        <f t="shared" si="11"/>
        <v>0</v>
      </c>
    </row>
    <row r="46" spans="1:8" x14ac:dyDescent="0.25">
      <c r="A46" s="246" t="s">
        <v>410</v>
      </c>
      <c r="B46" s="245"/>
      <c r="C46" s="244">
        <v>0</v>
      </c>
      <c r="D46" s="243">
        <v>150000</v>
      </c>
      <c r="E46" s="240">
        <f t="shared" si="10"/>
        <v>150000</v>
      </c>
      <c r="F46" s="243">
        <v>150000</v>
      </c>
      <c r="G46" s="243">
        <v>150000</v>
      </c>
      <c r="H46" s="239">
        <f t="shared" si="11"/>
        <v>0</v>
      </c>
    </row>
    <row r="47" spans="1:8" x14ac:dyDescent="0.25">
      <c r="A47" s="246" t="s">
        <v>409</v>
      </c>
      <c r="B47" s="245"/>
      <c r="C47" s="244">
        <v>0</v>
      </c>
      <c r="D47" s="243">
        <v>0</v>
      </c>
      <c r="E47" s="240">
        <f t="shared" si="10"/>
        <v>0</v>
      </c>
      <c r="F47" s="243">
        <v>0</v>
      </c>
      <c r="G47" s="243">
        <v>0</v>
      </c>
      <c r="H47" s="239">
        <f t="shared" si="11"/>
        <v>0</v>
      </c>
    </row>
    <row r="48" spans="1:8" x14ac:dyDescent="0.25">
      <c r="A48" s="429" t="s">
        <v>408</v>
      </c>
      <c r="B48" s="430"/>
      <c r="C48" s="240">
        <f t="shared" ref="C48:H48" si="12">SUM(C49:C57)</f>
        <v>50212954.780000001</v>
      </c>
      <c r="D48" s="240">
        <f t="shared" si="12"/>
        <v>-5605471.4300000016</v>
      </c>
      <c r="E48" s="240">
        <f t="shared" si="12"/>
        <v>44607483.350000001</v>
      </c>
      <c r="F48" s="240">
        <f t="shared" si="12"/>
        <v>44107483.350000001</v>
      </c>
      <c r="G48" s="240">
        <f t="shared" si="12"/>
        <v>38732483.350000001</v>
      </c>
      <c r="H48" s="240">
        <f t="shared" si="12"/>
        <v>499999.99999999866</v>
      </c>
    </row>
    <row r="49" spans="1:8" x14ac:dyDescent="0.25">
      <c r="A49" s="246" t="s">
        <v>407</v>
      </c>
      <c r="B49" s="245"/>
      <c r="C49" s="244">
        <v>7470886.2300000014</v>
      </c>
      <c r="D49" s="243">
        <v>2255352.61</v>
      </c>
      <c r="E49" s="240">
        <f t="shared" ref="E49:E57" si="13">C49+D49</f>
        <v>9726238.8400000017</v>
      </c>
      <c r="F49" s="243">
        <v>9726238.8399999999</v>
      </c>
      <c r="G49" s="243">
        <v>9726238.8399999999</v>
      </c>
      <c r="H49" s="239">
        <f t="shared" ref="H49:H82" si="14">E49-F49</f>
        <v>0</v>
      </c>
    </row>
    <row r="50" spans="1:8" x14ac:dyDescent="0.25">
      <c r="A50" s="246" t="s">
        <v>406</v>
      </c>
      <c r="B50" s="245"/>
      <c r="C50" s="244">
        <v>183353.62</v>
      </c>
      <c r="D50" s="243">
        <v>4298352.9700000007</v>
      </c>
      <c r="E50" s="240">
        <f t="shared" si="13"/>
        <v>4481706.5900000008</v>
      </c>
      <c r="F50" s="243">
        <v>4481706.5900000008</v>
      </c>
      <c r="G50" s="243">
        <v>4481706.5900000008</v>
      </c>
      <c r="H50" s="239">
        <f t="shared" si="14"/>
        <v>0</v>
      </c>
    </row>
    <row r="51" spans="1:8" x14ac:dyDescent="0.25">
      <c r="A51" s="246" t="s">
        <v>405</v>
      </c>
      <c r="B51" s="245"/>
      <c r="C51" s="244">
        <v>560255.98</v>
      </c>
      <c r="D51" s="243">
        <v>-407024.7</v>
      </c>
      <c r="E51" s="240">
        <f t="shared" si="13"/>
        <v>153231.27999999997</v>
      </c>
      <c r="F51" s="243">
        <v>153231.28</v>
      </c>
      <c r="G51" s="243">
        <v>153231.28</v>
      </c>
      <c r="H51" s="239">
        <f t="shared" si="14"/>
        <v>0</v>
      </c>
    </row>
    <row r="52" spans="1:8" x14ac:dyDescent="0.25">
      <c r="A52" s="246" t="s">
        <v>404</v>
      </c>
      <c r="B52" s="245"/>
      <c r="C52" s="244">
        <v>15000000</v>
      </c>
      <c r="D52" s="243">
        <v>-14686707.440000001</v>
      </c>
      <c r="E52" s="240">
        <f t="shared" si="13"/>
        <v>313292.55999999866</v>
      </c>
      <c r="F52" s="243">
        <v>313292.56</v>
      </c>
      <c r="G52" s="243">
        <v>313292.56</v>
      </c>
      <c r="H52" s="239">
        <f t="shared" si="14"/>
        <v>-1.3387762010097504E-9</v>
      </c>
    </row>
    <row r="53" spans="1:8" x14ac:dyDescent="0.25">
      <c r="A53" s="246" t="s">
        <v>403</v>
      </c>
      <c r="B53" s="245"/>
      <c r="C53" s="244">
        <v>2000000</v>
      </c>
      <c r="D53" s="243">
        <v>-1751760</v>
      </c>
      <c r="E53" s="240">
        <f t="shared" si="13"/>
        <v>248240</v>
      </c>
      <c r="F53" s="243">
        <v>248240</v>
      </c>
      <c r="G53" s="243">
        <v>248240</v>
      </c>
      <c r="H53" s="239">
        <f t="shared" si="14"/>
        <v>0</v>
      </c>
    </row>
    <row r="54" spans="1:8" x14ac:dyDescent="0.25">
      <c r="A54" s="246" t="s">
        <v>402</v>
      </c>
      <c r="B54" s="245"/>
      <c r="C54" s="244">
        <v>8918315.3000000007</v>
      </c>
      <c r="D54" s="243">
        <v>2858092.67</v>
      </c>
      <c r="E54" s="240">
        <f t="shared" si="13"/>
        <v>11776407.970000001</v>
      </c>
      <c r="F54" s="243">
        <v>11776407.970000001</v>
      </c>
      <c r="G54" s="243">
        <v>11776407.970000001</v>
      </c>
      <c r="H54" s="239">
        <f t="shared" si="14"/>
        <v>0</v>
      </c>
    </row>
    <row r="55" spans="1:8" x14ac:dyDescent="0.25">
      <c r="A55" s="246" t="s">
        <v>401</v>
      </c>
      <c r="B55" s="245"/>
      <c r="C55" s="244">
        <v>330000</v>
      </c>
      <c r="D55" s="243">
        <v>-330000</v>
      </c>
      <c r="E55" s="240">
        <f t="shared" si="13"/>
        <v>0</v>
      </c>
      <c r="F55" s="243">
        <v>0</v>
      </c>
      <c r="G55" s="243">
        <v>0</v>
      </c>
      <c r="H55" s="239">
        <f t="shared" si="14"/>
        <v>0</v>
      </c>
    </row>
    <row r="56" spans="1:8" x14ac:dyDescent="0.25">
      <c r="A56" s="246" t="s">
        <v>400</v>
      </c>
      <c r="B56" s="245"/>
      <c r="C56" s="244">
        <v>0</v>
      </c>
      <c r="D56" s="243">
        <v>9016050</v>
      </c>
      <c r="E56" s="240">
        <f t="shared" si="13"/>
        <v>9016050</v>
      </c>
      <c r="F56" s="243">
        <v>8516050</v>
      </c>
      <c r="G56" s="243">
        <v>3141050</v>
      </c>
      <c r="H56" s="239">
        <f t="shared" si="14"/>
        <v>500000</v>
      </c>
    </row>
    <row r="57" spans="1:8" x14ac:dyDescent="0.25">
      <c r="A57" s="246" t="s">
        <v>399</v>
      </c>
      <c r="B57" s="245"/>
      <c r="C57" s="244">
        <v>15750143.65</v>
      </c>
      <c r="D57" s="243">
        <v>-6857827.5399999991</v>
      </c>
      <c r="E57" s="240">
        <f t="shared" si="13"/>
        <v>8892316.1100000013</v>
      </c>
      <c r="F57" s="243">
        <v>8892316.1099999994</v>
      </c>
      <c r="G57" s="243">
        <v>8892316.1099999994</v>
      </c>
      <c r="H57" s="239">
        <f t="shared" si="14"/>
        <v>0</v>
      </c>
    </row>
    <row r="58" spans="1:8" x14ac:dyDescent="0.25">
      <c r="A58" s="242" t="s">
        <v>398</v>
      </c>
      <c r="B58" s="241"/>
      <c r="C58" s="240">
        <f>SUM(C59:C61)</f>
        <v>94505262.939999998</v>
      </c>
      <c r="D58" s="240">
        <f>SUM(D59:D61)</f>
        <v>277996609.0800001</v>
      </c>
      <c r="E58" s="240">
        <f>SUM(E59:E61)</f>
        <v>372501872.0200001</v>
      </c>
      <c r="F58" s="240">
        <f>SUM(F59:F61)</f>
        <v>162097694.78999999</v>
      </c>
      <c r="G58" s="240">
        <f>SUM(G59:G61)</f>
        <v>162097694.78999999</v>
      </c>
      <c r="H58" s="239">
        <f t="shared" si="14"/>
        <v>210404177.23000011</v>
      </c>
    </row>
    <row r="59" spans="1:8" x14ac:dyDescent="0.25">
      <c r="A59" s="246" t="s">
        <v>397</v>
      </c>
      <c r="B59" s="245"/>
      <c r="C59" s="244">
        <v>94505262.939999998</v>
      </c>
      <c r="D59" s="243">
        <v>277996609.0800001</v>
      </c>
      <c r="E59" s="240">
        <f>C59+D59</f>
        <v>372501872.0200001</v>
      </c>
      <c r="F59" s="243">
        <v>162097694.78999999</v>
      </c>
      <c r="G59" s="243">
        <v>162097694.78999999</v>
      </c>
      <c r="H59" s="239">
        <f t="shared" si="14"/>
        <v>210404177.23000011</v>
      </c>
    </row>
    <row r="60" spans="1:8" x14ac:dyDescent="0.25">
      <c r="A60" s="246" t="s">
        <v>396</v>
      </c>
      <c r="B60" s="245"/>
      <c r="C60" s="244">
        <v>0</v>
      </c>
      <c r="D60" s="243">
        <v>0</v>
      </c>
      <c r="E60" s="240">
        <f>C60+D60</f>
        <v>0</v>
      </c>
      <c r="F60" s="243">
        <v>0</v>
      </c>
      <c r="G60" s="243">
        <v>0</v>
      </c>
      <c r="H60" s="239">
        <f t="shared" si="14"/>
        <v>0</v>
      </c>
    </row>
    <row r="61" spans="1:8" x14ac:dyDescent="0.25">
      <c r="A61" s="246" t="s">
        <v>395</v>
      </c>
      <c r="B61" s="245"/>
      <c r="C61" s="244">
        <v>0</v>
      </c>
      <c r="D61" s="243">
        <v>0</v>
      </c>
      <c r="E61" s="240">
        <f>C61+D61</f>
        <v>0</v>
      </c>
      <c r="F61" s="243">
        <v>0</v>
      </c>
      <c r="G61" s="243">
        <v>0</v>
      </c>
      <c r="H61" s="239">
        <f t="shared" si="14"/>
        <v>0</v>
      </c>
    </row>
    <row r="62" spans="1:8" x14ac:dyDescent="0.25">
      <c r="A62" s="429" t="s">
        <v>394</v>
      </c>
      <c r="B62" s="430"/>
      <c r="C62" s="240">
        <f>SUM(C63:C70)</f>
        <v>0</v>
      </c>
      <c r="D62" s="240">
        <f>SUM(D63:D70)</f>
        <v>5923231.1900000004</v>
      </c>
      <c r="E62" s="240">
        <f>SUM(E63:E70)</f>
        <v>5923231.1900000004</v>
      </c>
      <c r="F62" s="240">
        <f>SUM(F63:F70)</f>
        <v>5923231.1900000004</v>
      </c>
      <c r="G62" s="240">
        <f>SUM(G63:G70)</f>
        <v>5923231.1900000004</v>
      </c>
      <c r="H62" s="239">
        <f t="shared" si="14"/>
        <v>0</v>
      </c>
    </row>
    <row r="63" spans="1:8" x14ac:dyDescent="0.25">
      <c r="A63" s="246" t="s">
        <v>393</v>
      </c>
      <c r="B63" s="245"/>
      <c r="C63" s="244">
        <v>0</v>
      </c>
      <c r="D63" s="243">
        <v>0</v>
      </c>
      <c r="E63" s="240">
        <f t="shared" ref="E63:E70" si="15">C63+D63</f>
        <v>0</v>
      </c>
      <c r="F63" s="243">
        <v>0</v>
      </c>
      <c r="G63" s="243">
        <v>0</v>
      </c>
      <c r="H63" s="239">
        <f t="shared" si="14"/>
        <v>0</v>
      </c>
    </row>
    <row r="64" spans="1:8" x14ac:dyDescent="0.25">
      <c r="A64" s="246" t="s">
        <v>392</v>
      </c>
      <c r="B64" s="245"/>
      <c r="C64" s="244">
        <v>0</v>
      </c>
      <c r="D64" s="243">
        <v>0</v>
      </c>
      <c r="E64" s="240">
        <f t="shared" si="15"/>
        <v>0</v>
      </c>
      <c r="F64" s="243">
        <v>0</v>
      </c>
      <c r="G64" s="243">
        <v>0</v>
      </c>
      <c r="H64" s="239">
        <f t="shared" si="14"/>
        <v>0</v>
      </c>
    </row>
    <row r="65" spans="1:8" x14ac:dyDescent="0.25">
      <c r="A65" s="246" t="s">
        <v>391</v>
      </c>
      <c r="B65" s="245"/>
      <c r="C65" s="244">
        <v>0</v>
      </c>
      <c r="D65" s="243">
        <v>0</v>
      </c>
      <c r="E65" s="240">
        <f t="shared" si="15"/>
        <v>0</v>
      </c>
      <c r="F65" s="243">
        <v>0</v>
      </c>
      <c r="G65" s="243">
        <v>0</v>
      </c>
      <c r="H65" s="239">
        <f t="shared" si="14"/>
        <v>0</v>
      </c>
    </row>
    <row r="66" spans="1:8" x14ac:dyDescent="0.25">
      <c r="A66" s="246" t="s">
        <v>390</v>
      </c>
      <c r="B66" s="245"/>
      <c r="C66" s="244">
        <v>0</v>
      </c>
      <c r="D66" s="243">
        <v>0</v>
      </c>
      <c r="E66" s="240">
        <f t="shared" si="15"/>
        <v>0</v>
      </c>
      <c r="F66" s="243">
        <v>0</v>
      </c>
      <c r="G66" s="243">
        <v>0</v>
      </c>
      <c r="H66" s="239">
        <f t="shared" si="14"/>
        <v>0</v>
      </c>
    </row>
    <row r="67" spans="1:8" x14ac:dyDescent="0.25">
      <c r="A67" s="246" t="s">
        <v>389</v>
      </c>
      <c r="B67" s="245"/>
      <c r="C67" s="244">
        <v>0</v>
      </c>
      <c r="D67" s="243">
        <v>5923231.1900000004</v>
      </c>
      <c r="E67" s="240">
        <f t="shared" si="15"/>
        <v>5923231.1900000004</v>
      </c>
      <c r="F67" s="243">
        <v>5923231.1900000004</v>
      </c>
      <c r="G67" s="243">
        <v>5923231.1900000004</v>
      </c>
      <c r="H67" s="239">
        <f t="shared" si="14"/>
        <v>0</v>
      </c>
    </row>
    <row r="68" spans="1:8" x14ac:dyDescent="0.25">
      <c r="A68" s="246" t="s">
        <v>388</v>
      </c>
      <c r="B68" s="245"/>
      <c r="C68" s="244">
        <v>0</v>
      </c>
      <c r="D68" s="243">
        <v>0</v>
      </c>
      <c r="E68" s="240">
        <f t="shared" si="15"/>
        <v>0</v>
      </c>
      <c r="F68" s="243">
        <v>0</v>
      </c>
      <c r="G68" s="243">
        <v>0</v>
      </c>
      <c r="H68" s="239">
        <f t="shared" si="14"/>
        <v>0</v>
      </c>
    </row>
    <row r="69" spans="1:8" x14ac:dyDescent="0.25">
      <c r="A69" s="246" t="s">
        <v>387</v>
      </c>
      <c r="B69" s="245"/>
      <c r="C69" s="244">
        <v>0</v>
      </c>
      <c r="D69" s="243">
        <v>0</v>
      </c>
      <c r="E69" s="240">
        <f t="shared" si="15"/>
        <v>0</v>
      </c>
      <c r="F69" s="243">
        <v>0</v>
      </c>
      <c r="G69" s="243">
        <v>0</v>
      </c>
      <c r="H69" s="239">
        <f t="shared" si="14"/>
        <v>0</v>
      </c>
    </row>
    <row r="70" spans="1:8" x14ac:dyDescent="0.25">
      <c r="A70" s="246" t="s">
        <v>386</v>
      </c>
      <c r="B70" s="245"/>
      <c r="C70" s="244">
        <v>0</v>
      </c>
      <c r="D70" s="243">
        <v>0</v>
      </c>
      <c r="E70" s="240">
        <f t="shared" si="15"/>
        <v>0</v>
      </c>
      <c r="F70" s="243">
        <v>0</v>
      </c>
      <c r="G70" s="243">
        <v>0</v>
      </c>
      <c r="H70" s="239">
        <f t="shared" si="14"/>
        <v>0</v>
      </c>
    </row>
    <row r="71" spans="1:8" x14ac:dyDescent="0.25">
      <c r="A71" s="242" t="s">
        <v>385</v>
      </c>
      <c r="B71" s="241"/>
      <c r="C71" s="240">
        <f>SUM(C72:C74)</f>
        <v>0</v>
      </c>
      <c r="D71" s="240">
        <f>SUM(D72:D74)</f>
        <v>0</v>
      </c>
      <c r="E71" s="240">
        <f>SUM(E72:E74)</f>
        <v>0</v>
      </c>
      <c r="F71" s="240">
        <f>SUM(F72:F74)</f>
        <v>0</v>
      </c>
      <c r="G71" s="240">
        <f>SUM(G72:G74)</f>
        <v>0</v>
      </c>
      <c r="H71" s="239">
        <f t="shared" si="14"/>
        <v>0</v>
      </c>
    </row>
    <row r="72" spans="1:8" x14ac:dyDescent="0.25">
      <c r="A72" s="246" t="s">
        <v>384</v>
      </c>
      <c r="B72" s="245"/>
      <c r="C72" s="244">
        <v>0</v>
      </c>
      <c r="D72" s="243">
        <v>0</v>
      </c>
      <c r="E72" s="240">
        <f>C72+D72</f>
        <v>0</v>
      </c>
      <c r="F72" s="243">
        <v>0</v>
      </c>
      <c r="G72" s="243">
        <v>0</v>
      </c>
      <c r="H72" s="239">
        <f t="shared" si="14"/>
        <v>0</v>
      </c>
    </row>
    <row r="73" spans="1:8" x14ac:dyDescent="0.25">
      <c r="A73" s="246" t="s">
        <v>383</v>
      </c>
      <c r="B73" s="245"/>
      <c r="C73" s="244">
        <v>0</v>
      </c>
      <c r="D73" s="243">
        <v>0</v>
      </c>
      <c r="E73" s="240">
        <f>C73+D73</f>
        <v>0</v>
      </c>
      <c r="F73" s="243">
        <v>0</v>
      </c>
      <c r="G73" s="243">
        <v>0</v>
      </c>
      <c r="H73" s="239">
        <f t="shared" si="14"/>
        <v>0</v>
      </c>
    </row>
    <row r="74" spans="1:8" x14ac:dyDescent="0.25">
      <c r="A74" s="246" t="s">
        <v>382</v>
      </c>
      <c r="B74" s="245"/>
      <c r="C74" s="244">
        <v>0</v>
      </c>
      <c r="D74" s="243">
        <v>0</v>
      </c>
      <c r="E74" s="240">
        <f>C74+D74</f>
        <v>0</v>
      </c>
      <c r="F74" s="243">
        <v>0</v>
      </c>
      <c r="G74" s="243">
        <v>0</v>
      </c>
      <c r="H74" s="239">
        <f t="shared" si="14"/>
        <v>0</v>
      </c>
    </row>
    <row r="75" spans="1:8" x14ac:dyDescent="0.25">
      <c r="A75" s="242" t="s">
        <v>381</v>
      </c>
      <c r="B75" s="241"/>
      <c r="C75" s="240">
        <f>SUM(C76:C82)</f>
        <v>2000000</v>
      </c>
      <c r="D75" s="240">
        <f>SUM(D76:D82)</f>
        <v>38345057.780000001</v>
      </c>
      <c r="E75" s="240">
        <f>SUM(E76:E82)</f>
        <v>40345057.780000001</v>
      </c>
      <c r="F75" s="240">
        <f>SUM(F76:F82)</f>
        <v>40345057.780000009</v>
      </c>
      <c r="G75" s="240">
        <f>SUM(G76:G82)</f>
        <v>31151476.270000007</v>
      </c>
      <c r="H75" s="239">
        <f t="shared" si="14"/>
        <v>0</v>
      </c>
    </row>
    <row r="76" spans="1:8" x14ac:dyDescent="0.25">
      <c r="A76" s="246" t="s">
        <v>380</v>
      </c>
      <c r="B76" s="245"/>
      <c r="C76" s="244">
        <v>0</v>
      </c>
      <c r="D76" s="243">
        <v>0</v>
      </c>
      <c r="E76" s="240">
        <f t="shared" ref="E76:E82" si="16">C76+D76</f>
        <v>0</v>
      </c>
      <c r="F76" s="243">
        <v>0</v>
      </c>
      <c r="G76" s="243">
        <v>0</v>
      </c>
      <c r="H76" s="239">
        <f t="shared" si="14"/>
        <v>0</v>
      </c>
    </row>
    <row r="77" spans="1:8" x14ac:dyDescent="0.25">
      <c r="A77" s="246" t="s">
        <v>379</v>
      </c>
      <c r="B77" s="245"/>
      <c r="C77" s="244">
        <v>0</v>
      </c>
      <c r="D77" s="243">
        <v>0</v>
      </c>
      <c r="E77" s="240">
        <f t="shared" si="16"/>
        <v>0</v>
      </c>
      <c r="F77" s="243">
        <v>0</v>
      </c>
      <c r="G77" s="243">
        <v>0</v>
      </c>
      <c r="H77" s="239">
        <f t="shared" si="14"/>
        <v>0</v>
      </c>
    </row>
    <row r="78" spans="1:8" x14ac:dyDescent="0.25">
      <c r="A78" s="246" t="s">
        <v>378</v>
      </c>
      <c r="B78" s="245"/>
      <c r="C78" s="244">
        <v>0</v>
      </c>
      <c r="D78" s="243">
        <v>0</v>
      </c>
      <c r="E78" s="240">
        <f t="shared" si="16"/>
        <v>0</v>
      </c>
      <c r="F78" s="243">
        <v>0</v>
      </c>
      <c r="G78" s="243">
        <v>0</v>
      </c>
      <c r="H78" s="239">
        <f t="shared" si="14"/>
        <v>0</v>
      </c>
    </row>
    <row r="79" spans="1:8" x14ac:dyDescent="0.25">
      <c r="A79" s="246" t="s">
        <v>377</v>
      </c>
      <c r="B79" s="245"/>
      <c r="C79" s="244">
        <v>0</v>
      </c>
      <c r="D79" s="243">
        <v>0</v>
      </c>
      <c r="E79" s="240">
        <f t="shared" si="16"/>
        <v>0</v>
      </c>
      <c r="F79" s="243">
        <v>0</v>
      </c>
      <c r="G79" s="243">
        <v>0</v>
      </c>
      <c r="H79" s="239">
        <f t="shared" si="14"/>
        <v>0</v>
      </c>
    </row>
    <row r="80" spans="1:8" x14ac:dyDescent="0.25">
      <c r="A80" s="246" t="s">
        <v>376</v>
      </c>
      <c r="B80" s="245"/>
      <c r="C80" s="244">
        <v>2000000</v>
      </c>
      <c r="D80" s="243">
        <v>-1827900</v>
      </c>
      <c r="E80" s="240">
        <f t="shared" si="16"/>
        <v>172100</v>
      </c>
      <c r="F80" s="243">
        <v>172100</v>
      </c>
      <c r="G80" s="243">
        <v>172100</v>
      </c>
      <c r="H80" s="239">
        <f t="shared" si="14"/>
        <v>0</v>
      </c>
    </row>
    <row r="81" spans="1:8" x14ac:dyDescent="0.25">
      <c r="A81" s="246" t="s">
        <v>375</v>
      </c>
      <c r="B81" s="245"/>
      <c r="C81" s="244">
        <v>0</v>
      </c>
      <c r="D81" s="243">
        <v>0</v>
      </c>
      <c r="E81" s="240">
        <f t="shared" si="16"/>
        <v>0</v>
      </c>
      <c r="F81" s="243">
        <v>0</v>
      </c>
      <c r="G81" s="243">
        <v>0</v>
      </c>
      <c r="H81" s="239">
        <f t="shared" si="14"/>
        <v>0</v>
      </c>
    </row>
    <row r="82" spans="1:8" x14ac:dyDescent="0.25">
      <c r="A82" s="246" t="s">
        <v>374</v>
      </c>
      <c r="B82" s="245"/>
      <c r="C82" s="244">
        <v>0</v>
      </c>
      <c r="D82" s="243">
        <v>40172957.780000001</v>
      </c>
      <c r="E82" s="240">
        <f t="shared" si="16"/>
        <v>40172957.780000001</v>
      </c>
      <c r="F82" s="243">
        <v>40172957.780000009</v>
      </c>
      <c r="G82" s="243">
        <v>30979376.270000007</v>
      </c>
      <c r="H82" s="239">
        <f t="shared" si="14"/>
        <v>0</v>
      </c>
    </row>
    <row r="83" spans="1:8" x14ac:dyDescent="0.25">
      <c r="A83" s="253"/>
      <c r="B83" s="252"/>
      <c r="C83" s="251"/>
      <c r="D83" s="250"/>
      <c r="E83" s="250"/>
      <c r="F83" s="250"/>
      <c r="G83" s="250"/>
      <c r="H83" s="250"/>
    </row>
    <row r="84" spans="1:8" x14ac:dyDescent="0.25">
      <c r="A84" s="249" t="s">
        <v>447</v>
      </c>
      <c r="B84" s="248"/>
      <c r="C84" s="247">
        <f t="shared" ref="C84:H84" si="17">C85+C103+C93+C113+C123+C133+C137+C146+C150</f>
        <v>118435420</v>
      </c>
      <c r="D84" s="247">
        <f t="shared" si="17"/>
        <v>112422959.61</v>
      </c>
      <c r="E84" s="247">
        <f t="shared" si="17"/>
        <v>230858379.60999998</v>
      </c>
      <c r="F84" s="247">
        <f t="shared" si="17"/>
        <v>213939490.15000001</v>
      </c>
      <c r="G84" s="247">
        <f t="shared" si="17"/>
        <v>197766979.74999997</v>
      </c>
      <c r="H84" s="247">
        <f t="shared" si="17"/>
        <v>16918889.459999997</v>
      </c>
    </row>
    <row r="85" spans="1:8" x14ac:dyDescent="0.25">
      <c r="A85" s="242" t="s">
        <v>446</v>
      </c>
      <c r="B85" s="241"/>
      <c r="C85" s="240">
        <f>SUM(C86:C92)</f>
        <v>25819150.199999999</v>
      </c>
      <c r="D85" s="240">
        <f>SUM(D86:D92)</f>
        <v>1907323.6099999952</v>
      </c>
      <c r="E85" s="240">
        <f>SUM(E86:E92)</f>
        <v>27726473.809999995</v>
      </c>
      <c r="F85" s="240">
        <f>SUM(F86:F92)</f>
        <v>27726473.809999995</v>
      </c>
      <c r="G85" s="240">
        <f>SUM(G86:G92)</f>
        <v>27726473.809999995</v>
      </c>
      <c r="H85" s="239">
        <f t="shared" ref="H85:H116" si="18">E85-F85</f>
        <v>0</v>
      </c>
    </row>
    <row r="86" spans="1:8" x14ac:dyDescent="0.25">
      <c r="A86" s="246" t="s">
        <v>445</v>
      </c>
      <c r="B86" s="245"/>
      <c r="C86" s="244">
        <v>25819150.199999999</v>
      </c>
      <c r="D86" s="243">
        <v>-24480648.699999999</v>
      </c>
      <c r="E86" s="240">
        <f t="shared" ref="E86:E92" si="19">C86+D86</f>
        <v>1338501.5</v>
      </c>
      <c r="F86" s="243">
        <v>1338501.5</v>
      </c>
      <c r="G86" s="243">
        <v>1338501.5</v>
      </c>
      <c r="H86" s="239">
        <f t="shared" si="18"/>
        <v>0</v>
      </c>
    </row>
    <row r="87" spans="1:8" x14ac:dyDescent="0.25">
      <c r="A87" s="246" t="s">
        <v>444</v>
      </c>
      <c r="B87" s="245"/>
      <c r="C87" s="244">
        <v>0</v>
      </c>
      <c r="D87" s="243">
        <v>0</v>
      </c>
      <c r="E87" s="240">
        <f t="shared" si="19"/>
        <v>0</v>
      </c>
      <c r="F87" s="243">
        <v>0</v>
      </c>
      <c r="G87" s="243">
        <v>0</v>
      </c>
      <c r="H87" s="239">
        <f t="shared" si="18"/>
        <v>0</v>
      </c>
    </row>
    <row r="88" spans="1:8" x14ac:dyDescent="0.25">
      <c r="A88" s="246" t="s">
        <v>443</v>
      </c>
      <c r="B88" s="245"/>
      <c r="C88" s="244">
        <v>0</v>
      </c>
      <c r="D88" s="243">
        <v>24329253.489999995</v>
      </c>
      <c r="E88" s="240">
        <f t="shared" si="19"/>
        <v>24329253.489999995</v>
      </c>
      <c r="F88" s="243">
        <v>24329253.489999995</v>
      </c>
      <c r="G88" s="243">
        <v>24329253.489999995</v>
      </c>
      <c r="H88" s="239">
        <f t="shared" si="18"/>
        <v>0</v>
      </c>
    </row>
    <row r="89" spans="1:8" x14ac:dyDescent="0.25">
      <c r="A89" s="246" t="s">
        <v>442</v>
      </c>
      <c r="B89" s="245"/>
      <c r="C89" s="244">
        <v>0</v>
      </c>
      <c r="D89" s="243">
        <v>1907636.46</v>
      </c>
      <c r="E89" s="240">
        <f t="shared" si="19"/>
        <v>1907636.46</v>
      </c>
      <c r="F89" s="243">
        <v>1907636.46</v>
      </c>
      <c r="G89" s="243">
        <v>1907636.46</v>
      </c>
      <c r="H89" s="239">
        <f t="shared" si="18"/>
        <v>0</v>
      </c>
    </row>
    <row r="90" spans="1:8" x14ac:dyDescent="0.25">
      <c r="A90" s="246" t="s">
        <v>441</v>
      </c>
      <c r="B90" s="245"/>
      <c r="C90" s="244">
        <v>0</v>
      </c>
      <c r="D90" s="243">
        <v>151082.35999999987</v>
      </c>
      <c r="E90" s="240">
        <f t="shared" si="19"/>
        <v>151082.35999999987</v>
      </c>
      <c r="F90" s="243">
        <v>151082.35999999999</v>
      </c>
      <c r="G90" s="243">
        <v>151082.35999999999</v>
      </c>
      <c r="H90" s="239">
        <f t="shared" si="18"/>
        <v>0</v>
      </c>
    </row>
    <row r="91" spans="1:8" x14ac:dyDescent="0.25">
      <c r="A91" s="246" t="s">
        <v>440</v>
      </c>
      <c r="B91" s="245"/>
      <c r="C91" s="244">
        <v>0</v>
      </c>
      <c r="D91" s="243">
        <v>0</v>
      </c>
      <c r="E91" s="240">
        <f t="shared" si="19"/>
        <v>0</v>
      </c>
      <c r="F91" s="243">
        <v>0</v>
      </c>
      <c r="G91" s="243">
        <v>0</v>
      </c>
      <c r="H91" s="239">
        <f t="shared" si="18"/>
        <v>0</v>
      </c>
    </row>
    <row r="92" spans="1:8" x14ac:dyDescent="0.25">
      <c r="A92" s="246" t="s">
        <v>439</v>
      </c>
      <c r="B92" s="245"/>
      <c r="C92" s="244">
        <v>0</v>
      </c>
      <c r="D92" s="243">
        <v>0</v>
      </c>
      <c r="E92" s="240">
        <f t="shared" si="19"/>
        <v>0</v>
      </c>
      <c r="F92" s="243">
        <v>0</v>
      </c>
      <c r="G92" s="243">
        <v>0</v>
      </c>
      <c r="H92" s="239">
        <f t="shared" si="18"/>
        <v>0</v>
      </c>
    </row>
    <row r="93" spans="1:8" x14ac:dyDescent="0.25">
      <c r="A93" s="242" t="s">
        <v>438</v>
      </c>
      <c r="B93" s="241"/>
      <c r="C93" s="240">
        <f>SUM(C94:C102)</f>
        <v>0</v>
      </c>
      <c r="D93" s="240">
        <f>SUM(D94:D102)</f>
        <v>20077294.219999999</v>
      </c>
      <c r="E93" s="240">
        <f>SUM(E94:E102)</f>
        <v>20077294.219999999</v>
      </c>
      <c r="F93" s="240">
        <f>SUM(F94:F102)</f>
        <v>19757185.260000002</v>
      </c>
      <c r="G93" s="240">
        <f>SUM(G94:G102)</f>
        <v>19757185.260000002</v>
      </c>
      <c r="H93" s="239">
        <f t="shared" si="18"/>
        <v>320108.95999999717</v>
      </c>
    </row>
    <row r="94" spans="1:8" x14ac:dyDescent="0.25">
      <c r="A94" s="246" t="s">
        <v>437</v>
      </c>
      <c r="B94" s="245"/>
      <c r="C94" s="244">
        <v>0</v>
      </c>
      <c r="D94" s="243">
        <v>220636.88</v>
      </c>
      <c r="E94" s="240">
        <f t="shared" ref="E94:E102" si="20">C94+D94</f>
        <v>220636.88</v>
      </c>
      <c r="F94" s="243">
        <v>220636.88</v>
      </c>
      <c r="G94" s="243">
        <v>220636.88</v>
      </c>
      <c r="H94" s="239">
        <f t="shared" si="18"/>
        <v>0</v>
      </c>
    </row>
    <row r="95" spans="1:8" x14ac:dyDescent="0.25">
      <c r="A95" s="246" t="s">
        <v>436</v>
      </c>
      <c r="B95" s="245"/>
      <c r="C95" s="244">
        <v>0</v>
      </c>
      <c r="D95" s="243">
        <v>0</v>
      </c>
      <c r="E95" s="240">
        <f t="shared" si="20"/>
        <v>0</v>
      </c>
      <c r="F95" s="243">
        <v>0</v>
      </c>
      <c r="G95" s="243">
        <v>0</v>
      </c>
      <c r="H95" s="239">
        <f t="shared" si="18"/>
        <v>0</v>
      </c>
    </row>
    <row r="96" spans="1:8" x14ac:dyDescent="0.25">
      <c r="A96" s="246" t="s">
        <v>435</v>
      </c>
      <c r="B96" s="245"/>
      <c r="C96" s="244">
        <v>0</v>
      </c>
      <c r="D96" s="243">
        <v>0</v>
      </c>
      <c r="E96" s="240">
        <f t="shared" si="20"/>
        <v>0</v>
      </c>
      <c r="F96" s="243">
        <v>0</v>
      </c>
      <c r="G96" s="243">
        <v>0</v>
      </c>
      <c r="H96" s="239">
        <f t="shared" si="18"/>
        <v>0</v>
      </c>
    </row>
    <row r="97" spans="1:8" x14ac:dyDescent="0.25">
      <c r="A97" s="246" t="s">
        <v>434</v>
      </c>
      <c r="B97" s="245"/>
      <c r="C97" s="244">
        <v>0</v>
      </c>
      <c r="D97" s="243">
        <v>234937.72999999998</v>
      </c>
      <c r="E97" s="240">
        <f t="shared" si="20"/>
        <v>234937.72999999998</v>
      </c>
      <c r="F97" s="243">
        <v>234937.72999999998</v>
      </c>
      <c r="G97" s="243">
        <v>234937.72999999998</v>
      </c>
      <c r="H97" s="239">
        <f t="shared" si="18"/>
        <v>0</v>
      </c>
    </row>
    <row r="98" spans="1:8" x14ac:dyDescent="0.25">
      <c r="A98" s="246" t="s">
        <v>433</v>
      </c>
      <c r="B98" s="245"/>
      <c r="C98" s="244">
        <v>0</v>
      </c>
      <c r="D98" s="243">
        <v>0</v>
      </c>
      <c r="E98" s="240">
        <f t="shared" si="20"/>
        <v>0</v>
      </c>
      <c r="F98" s="243">
        <v>0</v>
      </c>
      <c r="G98" s="243">
        <v>0</v>
      </c>
      <c r="H98" s="239">
        <f t="shared" si="18"/>
        <v>0</v>
      </c>
    </row>
    <row r="99" spans="1:8" x14ac:dyDescent="0.25">
      <c r="A99" s="246" t="s">
        <v>432</v>
      </c>
      <c r="B99" s="245"/>
      <c r="C99" s="244">
        <v>0</v>
      </c>
      <c r="D99" s="243">
        <v>12384292.230000002</v>
      </c>
      <c r="E99" s="240">
        <f t="shared" si="20"/>
        <v>12384292.230000002</v>
      </c>
      <c r="F99" s="243">
        <v>12384292.230000002</v>
      </c>
      <c r="G99" s="243">
        <v>12384292.230000002</v>
      </c>
      <c r="H99" s="239">
        <f t="shared" si="18"/>
        <v>0</v>
      </c>
    </row>
    <row r="100" spans="1:8" x14ac:dyDescent="0.25">
      <c r="A100" s="246" t="s">
        <v>431</v>
      </c>
      <c r="B100" s="245"/>
      <c r="C100" s="244">
        <v>0</v>
      </c>
      <c r="D100" s="243">
        <v>4884870.5199999996</v>
      </c>
      <c r="E100" s="240">
        <f t="shared" si="20"/>
        <v>4884870.5199999996</v>
      </c>
      <c r="F100" s="243">
        <v>4564761.5600000005</v>
      </c>
      <c r="G100" s="243">
        <v>4564761.5600000005</v>
      </c>
      <c r="H100" s="239">
        <f t="shared" si="18"/>
        <v>320108.95999999903</v>
      </c>
    </row>
    <row r="101" spans="1:8" x14ac:dyDescent="0.25">
      <c r="A101" s="246" t="s">
        <v>430</v>
      </c>
      <c r="B101" s="245"/>
      <c r="C101" s="244">
        <v>0</v>
      </c>
      <c r="D101" s="243">
        <v>2209800</v>
      </c>
      <c r="E101" s="240">
        <f t="shared" si="20"/>
        <v>2209800</v>
      </c>
      <c r="F101" s="243">
        <v>2209800</v>
      </c>
      <c r="G101" s="243">
        <v>2209800</v>
      </c>
      <c r="H101" s="239">
        <f t="shared" si="18"/>
        <v>0</v>
      </c>
    </row>
    <row r="102" spans="1:8" x14ac:dyDescent="0.25">
      <c r="A102" s="246" t="s">
        <v>429</v>
      </c>
      <c r="B102" s="245"/>
      <c r="C102" s="244">
        <v>0</v>
      </c>
      <c r="D102" s="243">
        <v>142756.85999999999</v>
      </c>
      <c r="E102" s="240">
        <f t="shared" si="20"/>
        <v>142756.85999999999</v>
      </c>
      <c r="F102" s="243">
        <v>142756.85999999999</v>
      </c>
      <c r="G102" s="243">
        <v>142756.85999999999</v>
      </c>
      <c r="H102" s="239">
        <f t="shared" si="18"/>
        <v>0</v>
      </c>
    </row>
    <row r="103" spans="1:8" x14ac:dyDescent="0.25">
      <c r="A103" s="242" t="s">
        <v>428</v>
      </c>
      <c r="B103" s="241"/>
      <c r="C103" s="240">
        <f>SUM(C104:C112)</f>
        <v>3876888.41</v>
      </c>
      <c r="D103" s="240">
        <f>SUM(D104:D112)</f>
        <v>20855214.98</v>
      </c>
      <c r="E103" s="240">
        <f>SUM(E104:E112)</f>
        <v>24732103.390000001</v>
      </c>
      <c r="F103" s="240">
        <f>SUM(F104:F112)</f>
        <v>24539705.880000003</v>
      </c>
      <c r="G103" s="240">
        <f>SUM(G104:G112)</f>
        <v>20902197.990000002</v>
      </c>
      <c r="H103" s="239">
        <f t="shared" si="18"/>
        <v>192397.50999999791</v>
      </c>
    </row>
    <row r="104" spans="1:8" x14ac:dyDescent="0.25">
      <c r="A104" s="246" t="s">
        <v>427</v>
      </c>
      <c r="B104" s="245"/>
      <c r="C104" s="244">
        <v>0</v>
      </c>
      <c r="D104" s="243">
        <v>356983</v>
      </c>
      <c r="E104" s="239">
        <f t="shared" ref="E104:E112" si="21">C104+D104</f>
        <v>356983</v>
      </c>
      <c r="F104" s="243">
        <v>356983</v>
      </c>
      <c r="G104" s="243">
        <v>356983</v>
      </c>
      <c r="H104" s="239">
        <f t="shared" si="18"/>
        <v>0</v>
      </c>
    </row>
    <row r="105" spans="1:8" x14ac:dyDescent="0.25">
      <c r="A105" s="246" t="s">
        <v>426</v>
      </c>
      <c r="B105" s="245"/>
      <c r="C105" s="244">
        <v>0</v>
      </c>
      <c r="D105" s="243">
        <v>0</v>
      </c>
      <c r="E105" s="239">
        <f t="shared" si="21"/>
        <v>0</v>
      </c>
      <c r="F105" s="243">
        <v>0</v>
      </c>
      <c r="G105" s="243">
        <v>0</v>
      </c>
      <c r="H105" s="239">
        <f t="shared" si="18"/>
        <v>0</v>
      </c>
    </row>
    <row r="106" spans="1:8" x14ac:dyDescent="0.25">
      <c r="A106" s="246" t="s">
        <v>425</v>
      </c>
      <c r="B106" s="245"/>
      <c r="C106" s="244">
        <v>0</v>
      </c>
      <c r="D106" s="243">
        <v>16559976.73</v>
      </c>
      <c r="E106" s="239">
        <f t="shared" si="21"/>
        <v>16559976.73</v>
      </c>
      <c r="F106" s="243">
        <v>16559976.73</v>
      </c>
      <c r="G106" s="243">
        <v>16559976.73</v>
      </c>
      <c r="H106" s="239">
        <f t="shared" si="18"/>
        <v>0</v>
      </c>
    </row>
    <row r="107" spans="1:8" x14ac:dyDescent="0.25">
      <c r="A107" s="246" t="s">
        <v>424</v>
      </c>
      <c r="B107" s="245"/>
      <c r="C107" s="244">
        <v>0</v>
      </c>
      <c r="D107" s="243">
        <v>192397.51000000004</v>
      </c>
      <c r="E107" s="239">
        <f t="shared" si="21"/>
        <v>192397.51000000004</v>
      </c>
      <c r="F107" s="243">
        <v>0</v>
      </c>
      <c r="G107" s="243">
        <v>0</v>
      </c>
      <c r="H107" s="239">
        <f t="shared" si="18"/>
        <v>192397.51000000004</v>
      </c>
    </row>
    <row r="108" spans="1:8" x14ac:dyDescent="0.25">
      <c r="A108" s="246" t="s">
        <v>423</v>
      </c>
      <c r="B108" s="245"/>
      <c r="C108" s="244">
        <v>3876888.41</v>
      </c>
      <c r="D108" s="243">
        <v>3200722.7399999998</v>
      </c>
      <c r="E108" s="239">
        <f t="shared" si="21"/>
        <v>7077611.1500000004</v>
      </c>
      <c r="F108" s="243">
        <v>7077611.1500000004</v>
      </c>
      <c r="G108" s="243">
        <v>3440103.2600000002</v>
      </c>
      <c r="H108" s="239">
        <f t="shared" si="18"/>
        <v>0</v>
      </c>
    </row>
    <row r="109" spans="1:8" x14ac:dyDescent="0.25">
      <c r="A109" s="246" t="s">
        <v>422</v>
      </c>
      <c r="B109" s="245"/>
      <c r="C109" s="244">
        <v>0</v>
      </c>
      <c r="D109" s="243">
        <v>0</v>
      </c>
      <c r="E109" s="239">
        <f t="shared" si="21"/>
        <v>0</v>
      </c>
      <c r="F109" s="243">
        <v>0</v>
      </c>
      <c r="G109" s="243">
        <v>0</v>
      </c>
      <c r="H109" s="239">
        <f t="shared" si="18"/>
        <v>0</v>
      </c>
    </row>
    <row r="110" spans="1:8" x14ac:dyDescent="0.25">
      <c r="A110" s="246" t="s">
        <v>421</v>
      </c>
      <c r="B110" s="245"/>
      <c r="C110" s="244">
        <v>0</v>
      </c>
      <c r="D110" s="243">
        <v>0</v>
      </c>
      <c r="E110" s="239">
        <f t="shared" si="21"/>
        <v>0</v>
      </c>
      <c r="F110" s="243">
        <v>0</v>
      </c>
      <c r="G110" s="243">
        <v>0</v>
      </c>
      <c r="H110" s="239">
        <f t="shared" si="18"/>
        <v>0</v>
      </c>
    </row>
    <row r="111" spans="1:8" x14ac:dyDescent="0.25">
      <c r="A111" s="246" t="s">
        <v>420</v>
      </c>
      <c r="B111" s="245"/>
      <c r="C111" s="244">
        <v>0</v>
      </c>
      <c r="D111" s="243">
        <v>0</v>
      </c>
      <c r="E111" s="239">
        <f t="shared" si="21"/>
        <v>0</v>
      </c>
      <c r="F111" s="243">
        <v>0</v>
      </c>
      <c r="G111" s="243">
        <v>0</v>
      </c>
      <c r="H111" s="239">
        <f t="shared" si="18"/>
        <v>0</v>
      </c>
    </row>
    <row r="112" spans="1:8" x14ac:dyDescent="0.25">
      <c r="A112" s="246" t="s">
        <v>419</v>
      </c>
      <c r="B112" s="245"/>
      <c r="C112" s="244">
        <v>0</v>
      </c>
      <c r="D112" s="243">
        <v>545135</v>
      </c>
      <c r="E112" s="239">
        <f t="shared" si="21"/>
        <v>545135</v>
      </c>
      <c r="F112" s="243">
        <v>545135</v>
      </c>
      <c r="G112" s="243">
        <v>545135</v>
      </c>
      <c r="H112" s="239">
        <f t="shared" si="18"/>
        <v>0</v>
      </c>
    </row>
    <row r="113" spans="1:8" ht="28.5" customHeight="1" x14ac:dyDescent="0.25">
      <c r="A113" s="429" t="s">
        <v>418</v>
      </c>
      <c r="B113" s="430"/>
      <c r="C113" s="240">
        <f>SUM(C114:C122)</f>
        <v>0</v>
      </c>
      <c r="D113" s="240">
        <f>SUM(D114:D122)</f>
        <v>2099999.02</v>
      </c>
      <c r="E113" s="240">
        <f>SUM(E114:E122)</f>
        <v>2099999.02</v>
      </c>
      <c r="F113" s="240">
        <f>SUM(F114:F122)</f>
        <v>2099999.02</v>
      </c>
      <c r="G113" s="240">
        <f>SUM(G114:G122)</f>
        <v>2099999.02</v>
      </c>
      <c r="H113" s="239">
        <f t="shared" si="18"/>
        <v>0</v>
      </c>
    </row>
    <row r="114" spans="1:8" x14ac:dyDescent="0.25">
      <c r="A114" s="246" t="s">
        <v>417</v>
      </c>
      <c r="B114" s="245"/>
      <c r="C114" s="244">
        <v>0</v>
      </c>
      <c r="D114" s="243">
        <v>0</v>
      </c>
      <c r="E114" s="239">
        <f t="shared" ref="E114:E122" si="22">C114+D114</f>
        <v>0</v>
      </c>
      <c r="F114" s="243">
        <v>0</v>
      </c>
      <c r="G114" s="243">
        <v>0</v>
      </c>
      <c r="H114" s="239">
        <f t="shared" si="18"/>
        <v>0</v>
      </c>
    </row>
    <row r="115" spans="1:8" x14ac:dyDescent="0.25">
      <c r="A115" s="246" t="s">
        <v>416</v>
      </c>
      <c r="B115" s="245"/>
      <c r="C115" s="244">
        <v>0</v>
      </c>
      <c r="D115" s="243">
        <v>0</v>
      </c>
      <c r="E115" s="239">
        <f t="shared" si="22"/>
        <v>0</v>
      </c>
      <c r="F115" s="243">
        <v>0</v>
      </c>
      <c r="G115" s="243">
        <v>0</v>
      </c>
      <c r="H115" s="239">
        <f t="shared" si="18"/>
        <v>0</v>
      </c>
    </row>
    <row r="116" spans="1:8" x14ac:dyDescent="0.25">
      <c r="A116" s="246" t="s">
        <v>415</v>
      </c>
      <c r="B116" s="245"/>
      <c r="C116" s="244">
        <v>0</v>
      </c>
      <c r="D116" s="243">
        <v>0</v>
      </c>
      <c r="E116" s="239">
        <f t="shared" si="22"/>
        <v>0</v>
      </c>
      <c r="F116" s="243">
        <v>0</v>
      </c>
      <c r="G116" s="243">
        <v>0</v>
      </c>
      <c r="H116" s="239">
        <f t="shared" si="18"/>
        <v>0</v>
      </c>
    </row>
    <row r="117" spans="1:8" x14ac:dyDescent="0.25">
      <c r="A117" s="246" t="s">
        <v>414</v>
      </c>
      <c r="B117" s="245"/>
      <c r="C117" s="244">
        <v>0</v>
      </c>
      <c r="D117" s="243">
        <v>2099999.02</v>
      </c>
      <c r="E117" s="239">
        <f t="shared" si="22"/>
        <v>2099999.02</v>
      </c>
      <c r="F117" s="243">
        <v>2099999.02</v>
      </c>
      <c r="G117" s="243">
        <v>2099999.02</v>
      </c>
      <c r="H117" s="239">
        <f t="shared" ref="H117:H148" si="23">E117-F117</f>
        <v>0</v>
      </c>
    </row>
    <row r="118" spans="1:8" x14ac:dyDescent="0.25">
      <c r="A118" s="246" t="s">
        <v>413</v>
      </c>
      <c r="B118" s="245"/>
      <c r="C118" s="244">
        <v>0</v>
      </c>
      <c r="D118" s="243">
        <v>0</v>
      </c>
      <c r="E118" s="239">
        <f t="shared" si="22"/>
        <v>0</v>
      </c>
      <c r="F118" s="243">
        <v>0</v>
      </c>
      <c r="G118" s="243">
        <v>0</v>
      </c>
      <c r="H118" s="239">
        <f t="shared" si="23"/>
        <v>0</v>
      </c>
    </row>
    <row r="119" spans="1:8" x14ac:dyDescent="0.25">
      <c r="A119" s="246" t="s">
        <v>412</v>
      </c>
      <c r="B119" s="245"/>
      <c r="C119" s="244">
        <v>0</v>
      </c>
      <c r="D119" s="243">
        <v>0</v>
      </c>
      <c r="E119" s="239">
        <f t="shared" si="22"/>
        <v>0</v>
      </c>
      <c r="F119" s="243">
        <v>0</v>
      </c>
      <c r="G119" s="243">
        <v>0</v>
      </c>
      <c r="H119" s="239">
        <f t="shared" si="23"/>
        <v>0</v>
      </c>
    </row>
    <row r="120" spans="1:8" x14ac:dyDescent="0.25">
      <c r="A120" s="246" t="s">
        <v>411</v>
      </c>
      <c r="B120" s="245"/>
      <c r="C120" s="244">
        <v>0</v>
      </c>
      <c r="D120" s="243">
        <v>0</v>
      </c>
      <c r="E120" s="239">
        <f t="shared" si="22"/>
        <v>0</v>
      </c>
      <c r="F120" s="243">
        <v>0</v>
      </c>
      <c r="G120" s="243">
        <v>0</v>
      </c>
      <c r="H120" s="239">
        <f t="shared" si="23"/>
        <v>0</v>
      </c>
    </row>
    <row r="121" spans="1:8" x14ac:dyDescent="0.25">
      <c r="A121" s="246" t="s">
        <v>410</v>
      </c>
      <c r="B121" s="245"/>
      <c r="C121" s="244">
        <v>0</v>
      </c>
      <c r="D121" s="243">
        <v>0</v>
      </c>
      <c r="E121" s="239">
        <f t="shared" si="22"/>
        <v>0</v>
      </c>
      <c r="F121" s="243">
        <v>0</v>
      </c>
      <c r="G121" s="243">
        <v>0</v>
      </c>
      <c r="H121" s="239">
        <f t="shared" si="23"/>
        <v>0</v>
      </c>
    </row>
    <row r="122" spans="1:8" x14ac:dyDescent="0.25">
      <c r="A122" s="246" t="s">
        <v>409</v>
      </c>
      <c r="B122" s="245"/>
      <c r="C122" s="244">
        <v>0</v>
      </c>
      <c r="D122" s="243">
        <v>0</v>
      </c>
      <c r="E122" s="239">
        <f t="shared" si="22"/>
        <v>0</v>
      </c>
      <c r="F122" s="243">
        <v>0</v>
      </c>
      <c r="G122" s="243">
        <v>0</v>
      </c>
      <c r="H122" s="239">
        <f t="shared" si="23"/>
        <v>0</v>
      </c>
    </row>
    <row r="123" spans="1:8" x14ac:dyDescent="0.25">
      <c r="A123" s="242" t="s">
        <v>408</v>
      </c>
      <c r="B123" s="241"/>
      <c r="C123" s="240">
        <f>SUM(C124:C132)</f>
        <v>0</v>
      </c>
      <c r="D123" s="240">
        <f>SUM(D124:D132)</f>
        <v>22136925.890000001</v>
      </c>
      <c r="E123" s="240">
        <f>SUM(E124:E132)</f>
        <v>22136925.890000001</v>
      </c>
      <c r="F123" s="240">
        <f>SUM(F124:F132)</f>
        <v>20615694.619999997</v>
      </c>
      <c r="G123" s="240">
        <f>SUM(G124:G132)</f>
        <v>13473441.219999999</v>
      </c>
      <c r="H123" s="239">
        <f t="shared" si="23"/>
        <v>1521231.2700000033</v>
      </c>
    </row>
    <row r="124" spans="1:8" x14ac:dyDescent="0.25">
      <c r="A124" s="246" t="s">
        <v>407</v>
      </c>
      <c r="B124" s="245"/>
      <c r="C124" s="244">
        <v>0</v>
      </c>
      <c r="D124" s="243">
        <v>8652962.8899999987</v>
      </c>
      <c r="E124" s="239">
        <f t="shared" ref="E124:E132" si="24">C124+D124</f>
        <v>8652962.8899999987</v>
      </c>
      <c r="F124" s="243">
        <v>8523731.6199999992</v>
      </c>
      <c r="G124" s="243">
        <v>1596292.8199999998</v>
      </c>
      <c r="H124" s="239">
        <f t="shared" si="23"/>
        <v>129231.26999999955</v>
      </c>
    </row>
    <row r="125" spans="1:8" x14ac:dyDescent="0.25">
      <c r="A125" s="246" t="s">
        <v>406</v>
      </c>
      <c r="B125" s="245"/>
      <c r="C125" s="244">
        <v>0</v>
      </c>
      <c r="D125" s="243">
        <v>2497051.2399999998</v>
      </c>
      <c r="E125" s="239">
        <f t="shared" si="24"/>
        <v>2497051.2399999998</v>
      </c>
      <c r="F125" s="243">
        <v>1105051.24</v>
      </c>
      <c r="G125" s="243">
        <v>1105051.24</v>
      </c>
      <c r="H125" s="239">
        <f t="shared" si="23"/>
        <v>1391999.9999999998</v>
      </c>
    </row>
    <row r="126" spans="1:8" x14ac:dyDescent="0.25">
      <c r="A126" s="246" t="s">
        <v>405</v>
      </c>
      <c r="B126" s="245"/>
      <c r="C126" s="244">
        <v>0</v>
      </c>
      <c r="D126" s="243">
        <v>0</v>
      </c>
      <c r="E126" s="239">
        <f t="shared" si="24"/>
        <v>0</v>
      </c>
      <c r="F126" s="243">
        <v>0</v>
      </c>
      <c r="G126" s="243">
        <v>0</v>
      </c>
      <c r="H126" s="239">
        <f t="shared" si="23"/>
        <v>0</v>
      </c>
    </row>
    <row r="127" spans="1:8" x14ac:dyDescent="0.25">
      <c r="A127" s="246" t="s">
        <v>404</v>
      </c>
      <c r="B127" s="245"/>
      <c r="C127" s="244">
        <v>0</v>
      </c>
      <c r="D127" s="243">
        <v>0</v>
      </c>
      <c r="E127" s="239">
        <f t="shared" si="24"/>
        <v>0</v>
      </c>
      <c r="F127" s="243">
        <v>0</v>
      </c>
      <c r="G127" s="243">
        <v>0</v>
      </c>
      <c r="H127" s="239">
        <f t="shared" si="23"/>
        <v>0</v>
      </c>
    </row>
    <row r="128" spans="1:8" x14ac:dyDescent="0.25">
      <c r="A128" s="246" t="s">
        <v>403</v>
      </c>
      <c r="B128" s="245"/>
      <c r="C128" s="244">
        <v>0</v>
      </c>
      <c r="D128" s="243">
        <v>0</v>
      </c>
      <c r="E128" s="239">
        <f t="shared" si="24"/>
        <v>0</v>
      </c>
      <c r="F128" s="243">
        <v>0</v>
      </c>
      <c r="G128" s="243">
        <v>0</v>
      </c>
      <c r="H128" s="239">
        <f t="shared" si="23"/>
        <v>0</v>
      </c>
    </row>
    <row r="129" spans="1:8" x14ac:dyDescent="0.25">
      <c r="A129" s="246" t="s">
        <v>402</v>
      </c>
      <c r="B129" s="245"/>
      <c r="C129" s="244">
        <v>0</v>
      </c>
      <c r="D129" s="243">
        <v>581075.76</v>
      </c>
      <c r="E129" s="239">
        <f t="shared" si="24"/>
        <v>581075.76</v>
      </c>
      <c r="F129" s="243">
        <v>581075.76</v>
      </c>
      <c r="G129" s="243">
        <v>366261.16000000003</v>
      </c>
      <c r="H129" s="239">
        <f t="shared" si="23"/>
        <v>0</v>
      </c>
    </row>
    <row r="130" spans="1:8" x14ac:dyDescent="0.25">
      <c r="A130" s="246" t="s">
        <v>401</v>
      </c>
      <c r="B130" s="245"/>
      <c r="C130" s="244">
        <v>0</v>
      </c>
      <c r="D130" s="243">
        <v>0</v>
      </c>
      <c r="E130" s="239">
        <f t="shared" si="24"/>
        <v>0</v>
      </c>
      <c r="F130" s="243">
        <v>0</v>
      </c>
      <c r="G130" s="243">
        <v>0</v>
      </c>
      <c r="H130" s="239">
        <f t="shared" si="23"/>
        <v>0</v>
      </c>
    </row>
    <row r="131" spans="1:8" x14ac:dyDescent="0.25">
      <c r="A131" s="246" t="s">
        <v>400</v>
      </c>
      <c r="B131" s="245"/>
      <c r="C131" s="244">
        <v>0</v>
      </c>
      <c r="D131" s="243">
        <v>8778240</v>
      </c>
      <c r="E131" s="239">
        <f t="shared" si="24"/>
        <v>8778240</v>
      </c>
      <c r="F131" s="243">
        <v>8778240</v>
      </c>
      <c r="G131" s="243">
        <v>8778240</v>
      </c>
      <c r="H131" s="239">
        <f t="shared" si="23"/>
        <v>0</v>
      </c>
    </row>
    <row r="132" spans="1:8" x14ac:dyDescent="0.25">
      <c r="A132" s="246" t="s">
        <v>399</v>
      </c>
      <c r="B132" s="245"/>
      <c r="C132" s="244">
        <v>0</v>
      </c>
      <c r="D132" s="243">
        <v>1627596</v>
      </c>
      <c r="E132" s="239">
        <f t="shared" si="24"/>
        <v>1627596</v>
      </c>
      <c r="F132" s="243">
        <v>1627596</v>
      </c>
      <c r="G132" s="243">
        <v>1627596</v>
      </c>
      <c r="H132" s="239">
        <f t="shared" si="23"/>
        <v>0</v>
      </c>
    </row>
    <row r="133" spans="1:8" x14ac:dyDescent="0.25">
      <c r="A133" s="242" t="s">
        <v>398</v>
      </c>
      <c r="B133" s="241"/>
      <c r="C133" s="240">
        <f>SUM(C134:C136)</f>
        <v>73739381.390000001</v>
      </c>
      <c r="D133" s="240">
        <f>SUM(D134:D136)</f>
        <v>47319102.109999999</v>
      </c>
      <c r="E133" s="240">
        <f>SUM(E134:E136)</f>
        <v>121058483.5</v>
      </c>
      <c r="F133" s="240">
        <f>SUM(F134:F136)</f>
        <v>106173331.78</v>
      </c>
      <c r="G133" s="240">
        <f>SUM(G134:G136)</f>
        <v>100780582.66999999</v>
      </c>
      <c r="H133" s="239">
        <f t="shared" si="23"/>
        <v>14885151.719999999</v>
      </c>
    </row>
    <row r="134" spans="1:8" x14ac:dyDescent="0.25">
      <c r="A134" s="246" t="s">
        <v>397</v>
      </c>
      <c r="B134" s="245"/>
      <c r="C134" s="244">
        <v>73739381.390000001</v>
      </c>
      <c r="D134" s="243">
        <v>47319102.109999999</v>
      </c>
      <c r="E134" s="239">
        <f t="shared" ref="E134:E145" si="25">C134+D134</f>
        <v>121058483.5</v>
      </c>
      <c r="F134" s="243">
        <v>106173331.78</v>
      </c>
      <c r="G134" s="243">
        <v>100780582.66999999</v>
      </c>
      <c r="H134" s="239">
        <f t="shared" si="23"/>
        <v>14885151.719999999</v>
      </c>
    </row>
    <row r="135" spans="1:8" x14ac:dyDescent="0.25">
      <c r="A135" s="246" t="s">
        <v>396</v>
      </c>
      <c r="B135" s="245"/>
      <c r="C135" s="244">
        <v>0</v>
      </c>
      <c r="D135" s="243">
        <v>0</v>
      </c>
      <c r="E135" s="239">
        <f t="shared" si="25"/>
        <v>0</v>
      </c>
      <c r="F135" s="243">
        <v>0</v>
      </c>
      <c r="G135" s="243">
        <v>0</v>
      </c>
      <c r="H135" s="239">
        <f t="shared" si="23"/>
        <v>0</v>
      </c>
    </row>
    <row r="136" spans="1:8" x14ac:dyDescent="0.25">
      <c r="A136" s="246" t="s">
        <v>395</v>
      </c>
      <c r="B136" s="245"/>
      <c r="C136" s="244">
        <v>0</v>
      </c>
      <c r="D136" s="243">
        <v>0</v>
      </c>
      <c r="E136" s="239">
        <f t="shared" si="25"/>
        <v>0</v>
      </c>
      <c r="F136" s="243">
        <v>0</v>
      </c>
      <c r="G136" s="243">
        <v>0</v>
      </c>
      <c r="H136" s="239">
        <f t="shared" si="23"/>
        <v>0</v>
      </c>
    </row>
    <row r="137" spans="1:8" x14ac:dyDescent="0.25">
      <c r="A137" s="242" t="s">
        <v>394</v>
      </c>
      <c r="B137" s="241"/>
      <c r="C137" s="240">
        <f>SUM(C138:C145)</f>
        <v>0</v>
      </c>
      <c r="D137" s="240">
        <f>SUM(D138:D145)</f>
        <v>0</v>
      </c>
      <c r="E137" s="240">
        <f t="shared" si="25"/>
        <v>0</v>
      </c>
      <c r="F137" s="240">
        <f>SUM(F138:F145)</f>
        <v>0</v>
      </c>
      <c r="G137" s="240">
        <f>SUM(G138:G145)</f>
        <v>0</v>
      </c>
      <c r="H137" s="239">
        <f t="shared" si="23"/>
        <v>0</v>
      </c>
    </row>
    <row r="138" spans="1:8" x14ac:dyDescent="0.25">
      <c r="A138" s="246" t="s">
        <v>393</v>
      </c>
      <c r="B138" s="245"/>
      <c r="C138" s="244">
        <v>0</v>
      </c>
      <c r="D138" s="243">
        <v>0</v>
      </c>
      <c r="E138" s="239">
        <f t="shared" si="25"/>
        <v>0</v>
      </c>
      <c r="F138" s="243">
        <v>0</v>
      </c>
      <c r="G138" s="243">
        <v>0</v>
      </c>
      <c r="H138" s="239">
        <f t="shared" si="23"/>
        <v>0</v>
      </c>
    </row>
    <row r="139" spans="1:8" x14ac:dyDescent="0.25">
      <c r="A139" s="246" t="s">
        <v>392</v>
      </c>
      <c r="B139" s="245"/>
      <c r="C139" s="244">
        <v>0</v>
      </c>
      <c r="D139" s="243">
        <v>0</v>
      </c>
      <c r="E139" s="239">
        <f t="shared" si="25"/>
        <v>0</v>
      </c>
      <c r="F139" s="243">
        <v>0</v>
      </c>
      <c r="G139" s="243">
        <v>0</v>
      </c>
      <c r="H139" s="239">
        <f t="shared" si="23"/>
        <v>0</v>
      </c>
    </row>
    <row r="140" spans="1:8" x14ac:dyDescent="0.25">
      <c r="A140" s="246" t="s">
        <v>391</v>
      </c>
      <c r="B140" s="245"/>
      <c r="C140" s="244">
        <v>0</v>
      </c>
      <c r="D140" s="243">
        <v>0</v>
      </c>
      <c r="E140" s="239">
        <f t="shared" si="25"/>
        <v>0</v>
      </c>
      <c r="F140" s="243">
        <v>0</v>
      </c>
      <c r="G140" s="243">
        <v>0</v>
      </c>
      <c r="H140" s="239">
        <f t="shared" si="23"/>
        <v>0</v>
      </c>
    </row>
    <row r="141" spans="1:8" x14ac:dyDescent="0.25">
      <c r="A141" s="246" t="s">
        <v>390</v>
      </c>
      <c r="B141" s="245"/>
      <c r="C141" s="244">
        <v>0</v>
      </c>
      <c r="D141" s="243">
        <v>0</v>
      </c>
      <c r="E141" s="239">
        <f t="shared" si="25"/>
        <v>0</v>
      </c>
      <c r="F141" s="243">
        <v>0</v>
      </c>
      <c r="G141" s="243">
        <v>0</v>
      </c>
      <c r="H141" s="239">
        <f t="shared" si="23"/>
        <v>0</v>
      </c>
    </row>
    <row r="142" spans="1:8" x14ac:dyDescent="0.25">
      <c r="A142" s="246" t="s">
        <v>389</v>
      </c>
      <c r="B142" s="245"/>
      <c r="C142" s="244">
        <v>0</v>
      </c>
      <c r="D142" s="243">
        <v>0</v>
      </c>
      <c r="E142" s="239">
        <f t="shared" si="25"/>
        <v>0</v>
      </c>
      <c r="F142" s="243">
        <v>0</v>
      </c>
      <c r="G142" s="243">
        <v>0</v>
      </c>
      <c r="H142" s="239">
        <f t="shared" si="23"/>
        <v>0</v>
      </c>
    </row>
    <row r="143" spans="1:8" x14ac:dyDescent="0.25">
      <c r="A143" s="246" t="s">
        <v>388</v>
      </c>
      <c r="B143" s="245"/>
      <c r="C143" s="244">
        <v>0</v>
      </c>
      <c r="D143" s="243">
        <v>0</v>
      </c>
      <c r="E143" s="239">
        <f t="shared" si="25"/>
        <v>0</v>
      </c>
      <c r="F143" s="243">
        <v>0</v>
      </c>
      <c r="G143" s="243">
        <v>0</v>
      </c>
      <c r="H143" s="239">
        <f t="shared" si="23"/>
        <v>0</v>
      </c>
    </row>
    <row r="144" spans="1:8" x14ac:dyDescent="0.25">
      <c r="A144" s="246" t="s">
        <v>387</v>
      </c>
      <c r="B144" s="245"/>
      <c r="C144" s="244">
        <v>0</v>
      </c>
      <c r="D144" s="243">
        <v>0</v>
      </c>
      <c r="E144" s="239">
        <f t="shared" si="25"/>
        <v>0</v>
      </c>
      <c r="F144" s="243">
        <v>0</v>
      </c>
      <c r="G144" s="243">
        <v>0</v>
      </c>
      <c r="H144" s="239">
        <f t="shared" si="23"/>
        <v>0</v>
      </c>
    </row>
    <row r="145" spans="1:8" x14ac:dyDescent="0.25">
      <c r="A145" s="246" t="s">
        <v>386</v>
      </c>
      <c r="B145" s="245"/>
      <c r="C145" s="244">
        <v>0</v>
      </c>
      <c r="D145" s="243">
        <v>0</v>
      </c>
      <c r="E145" s="239">
        <f t="shared" si="25"/>
        <v>0</v>
      </c>
      <c r="F145" s="243">
        <v>0</v>
      </c>
      <c r="G145" s="243">
        <v>0</v>
      </c>
      <c r="H145" s="239">
        <f t="shared" si="23"/>
        <v>0</v>
      </c>
    </row>
    <row r="146" spans="1:8" x14ac:dyDescent="0.25">
      <c r="A146" s="242" t="s">
        <v>385</v>
      </c>
      <c r="B146" s="241"/>
      <c r="C146" s="240">
        <f>SUM(C147:C149)</f>
        <v>0</v>
      </c>
      <c r="D146" s="240">
        <f>SUM(D147:D149)</f>
        <v>0</v>
      </c>
      <c r="E146" s="240">
        <f>SUM(E147:E149)</f>
        <v>0</v>
      </c>
      <c r="F146" s="240">
        <f>SUM(F147:F149)</f>
        <v>0</v>
      </c>
      <c r="G146" s="240">
        <f>SUM(G147:G149)</f>
        <v>0</v>
      </c>
      <c r="H146" s="239">
        <f t="shared" si="23"/>
        <v>0</v>
      </c>
    </row>
    <row r="147" spans="1:8" x14ac:dyDescent="0.25">
      <c r="A147" s="246" t="s">
        <v>384</v>
      </c>
      <c r="B147" s="245"/>
      <c r="C147" s="244">
        <v>0</v>
      </c>
      <c r="D147" s="243">
        <v>0</v>
      </c>
      <c r="E147" s="239">
        <f>C147+D147</f>
        <v>0</v>
      </c>
      <c r="F147" s="243">
        <v>0</v>
      </c>
      <c r="G147" s="243">
        <v>0</v>
      </c>
      <c r="H147" s="239">
        <f t="shared" si="23"/>
        <v>0</v>
      </c>
    </row>
    <row r="148" spans="1:8" x14ac:dyDescent="0.25">
      <c r="A148" s="246" t="s">
        <v>383</v>
      </c>
      <c r="B148" s="245"/>
      <c r="C148" s="244">
        <v>0</v>
      </c>
      <c r="D148" s="243">
        <v>0</v>
      </c>
      <c r="E148" s="239">
        <f>C148+D148</f>
        <v>0</v>
      </c>
      <c r="F148" s="243">
        <v>0</v>
      </c>
      <c r="G148" s="243">
        <v>0</v>
      </c>
      <c r="H148" s="239">
        <f t="shared" si="23"/>
        <v>0</v>
      </c>
    </row>
    <row r="149" spans="1:8" x14ac:dyDescent="0.25">
      <c r="A149" s="246" t="s">
        <v>382</v>
      </c>
      <c r="B149" s="245"/>
      <c r="C149" s="244">
        <v>0</v>
      </c>
      <c r="D149" s="243">
        <v>0</v>
      </c>
      <c r="E149" s="239">
        <f>C149+D149</f>
        <v>0</v>
      </c>
      <c r="F149" s="243">
        <v>0</v>
      </c>
      <c r="G149" s="243">
        <v>0</v>
      </c>
      <c r="H149" s="239">
        <f t="shared" ref="H149:H157" si="26">E149-F149</f>
        <v>0</v>
      </c>
    </row>
    <row r="150" spans="1:8" x14ac:dyDescent="0.25">
      <c r="A150" s="242" t="s">
        <v>381</v>
      </c>
      <c r="B150" s="241"/>
      <c r="C150" s="240">
        <f>SUM(C151:C157)</f>
        <v>15000000</v>
      </c>
      <c r="D150" s="240">
        <f>SUM(D151:D157)</f>
        <v>-1972900.2200000004</v>
      </c>
      <c r="E150" s="240">
        <f>SUM(E151:E157)</f>
        <v>13027099.779999999</v>
      </c>
      <c r="F150" s="240">
        <f>SUM(F151:F157)</f>
        <v>13027099.779999999</v>
      </c>
      <c r="G150" s="240">
        <f>SUM(G151:G157)</f>
        <v>13027099.779999999</v>
      </c>
      <c r="H150" s="239">
        <f t="shared" si="26"/>
        <v>0</v>
      </c>
    </row>
    <row r="151" spans="1:8" x14ac:dyDescent="0.25">
      <c r="A151" s="246" t="s">
        <v>380</v>
      </c>
      <c r="B151" s="245"/>
      <c r="C151" s="244">
        <v>7818180</v>
      </c>
      <c r="D151" s="243">
        <v>0</v>
      </c>
      <c r="E151" s="239">
        <f t="shared" ref="E151:E157" si="27">C151+D151</f>
        <v>7818180</v>
      </c>
      <c r="F151" s="243">
        <v>7818180</v>
      </c>
      <c r="G151" s="243">
        <v>7818180</v>
      </c>
      <c r="H151" s="239">
        <f t="shared" si="26"/>
        <v>0</v>
      </c>
    </row>
    <row r="152" spans="1:8" x14ac:dyDescent="0.25">
      <c r="A152" s="246" t="s">
        <v>379</v>
      </c>
      <c r="B152" s="245"/>
      <c r="C152" s="244">
        <v>7181820</v>
      </c>
      <c r="D152" s="243">
        <v>-2072277.0800000005</v>
      </c>
      <c r="E152" s="239">
        <f t="shared" si="27"/>
        <v>5109542.92</v>
      </c>
      <c r="F152" s="243">
        <v>5109542.92</v>
      </c>
      <c r="G152" s="243">
        <v>5109542.92</v>
      </c>
      <c r="H152" s="239">
        <f t="shared" si="26"/>
        <v>0</v>
      </c>
    </row>
    <row r="153" spans="1:8" x14ac:dyDescent="0.25">
      <c r="A153" s="246" t="s">
        <v>378</v>
      </c>
      <c r="B153" s="245"/>
      <c r="C153" s="244">
        <v>0</v>
      </c>
      <c r="D153" s="243">
        <v>0</v>
      </c>
      <c r="E153" s="239">
        <f t="shared" si="27"/>
        <v>0</v>
      </c>
      <c r="F153" s="243">
        <v>0</v>
      </c>
      <c r="G153" s="243">
        <v>0</v>
      </c>
      <c r="H153" s="239">
        <f t="shared" si="26"/>
        <v>0</v>
      </c>
    </row>
    <row r="154" spans="1:8" x14ac:dyDescent="0.25">
      <c r="A154" s="246" t="s">
        <v>377</v>
      </c>
      <c r="B154" s="245"/>
      <c r="C154" s="244">
        <v>0</v>
      </c>
      <c r="D154" s="243">
        <v>0</v>
      </c>
      <c r="E154" s="239">
        <f t="shared" si="27"/>
        <v>0</v>
      </c>
      <c r="F154" s="243">
        <v>0</v>
      </c>
      <c r="G154" s="243">
        <v>0</v>
      </c>
      <c r="H154" s="239">
        <f t="shared" si="26"/>
        <v>0</v>
      </c>
    </row>
    <row r="155" spans="1:8" x14ac:dyDescent="0.25">
      <c r="A155" s="246" t="s">
        <v>376</v>
      </c>
      <c r="B155" s="245"/>
      <c r="C155" s="244">
        <v>0</v>
      </c>
      <c r="D155" s="243">
        <v>0</v>
      </c>
      <c r="E155" s="239">
        <f t="shared" si="27"/>
        <v>0</v>
      </c>
      <c r="F155" s="243">
        <v>0</v>
      </c>
      <c r="G155" s="243">
        <v>0</v>
      </c>
      <c r="H155" s="239">
        <f t="shared" si="26"/>
        <v>0</v>
      </c>
    </row>
    <row r="156" spans="1:8" x14ac:dyDescent="0.25">
      <c r="A156" s="246" t="s">
        <v>375</v>
      </c>
      <c r="B156" s="245"/>
      <c r="C156" s="244">
        <v>0</v>
      </c>
      <c r="D156" s="243">
        <v>0</v>
      </c>
      <c r="E156" s="239">
        <f t="shared" si="27"/>
        <v>0</v>
      </c>
      <c r="F156" s="243">
        <v>0</v>
      </c>
      <c r="G156" s="243">
        <v>0</v>
      </c>
      <c r="H156" s="239">
        <f t="shared" si="26"/>
        <v>0</v>
      </c>
    </row>
    <row r="157" spans="1:8" x14ac:dyDescent="0.25">
      <c r="A157" s="246" t="s">
        <v>374</v>
      </c>
      <c r="B157" s="245"/>
      <c r="C157" s="244">
        <v>0</v>
      </c>
      <c r="D157" s="243">
        <v>99376.860000000015</v>
      </c>
      <c r="E157" s="239">
        <f t="shared" si="27"/>
        <v>99376.860000000015</v>
      </c>
      <c r="F157" s="243">
        <v>99376.860000000015</v>
      </c>
      <c r="G157" s="243">
        <v>99376.860000000015</v>
      </c>
      <c r="H157" s="239">
        <f t="shared" si="26"/>
        <v>0</v>
      </c>
    </row>
    <row r="158" spans="1:8" x14ac:dyDescent="0.25">
      <c r="A158" s="242"/>
      <c r="B158" s="241"/>
      <c r="C158" s="240"/>
      <c r="D158" s="239"/>
      <c r="E158" s="239"/>
      <c r="F158" s="239"/>
      <c r="G158" s="239"/>
      <c r="H158" s="239"/>
    </row>
    <row r="159" spans="1:8" x14ac:dyDescent="0.25">
      <c r="A159" s="238" t="s">
        <v>373</v>
      </c>
      <c r="B159" s="237"/>
      <c r="C159" s="236">
        <f t="shared" ref="C159:H159" si="28">C9+C84</f>
        <v>1215839336</v>
      </c>
      <c r="D159" s="236">
        <f t="shared" si="28"/>
        <v>605187371.79000008</v>
      </c>
      <c r="E159" s="236">
        <f t="shared" si="28"/>
        <v>1821026707.79</v>
      </c>
      <c r="F159" s="236">
        <f t="shared" si="28"/>
        <v>1579306967.7</v>
      </c>
      <c r="G159" s="236">
        <f t="shared" si="28"/>
        <v>1510537733.8799999</v>
      </c>
      <c r="H159" s="236">
        <f t="shared" si="28"/>
        <v>241719740.09000003</v>
      </c>
    </row>
    <row r="160" spans="1:8" ht="15.75" thickBot="1" x14ac:dyDescent="0.3">
      <c r="A160" s="235"/>
      <c r="B160" s="234"/>
      <c r="C160" s="233"/>
      <c r="D160" s="232"/>
      <c r="E160" s="232"/>
      <c r="F160" s="232"/>
      <c r="G160" s="232"/>
      <c r="H160" s="232"/>
    </row>
    <row r="161" spans="1:8" ht="30" customHeight="1" x14ac:dyDescent="0.25">
      <c r="A161" s="384" t="s">
        <v>372</v>
      </c>
      <c r="B161" s="385"/>
      <c r="C161" s="385"/>
      <c r="D161" s="385"/>
      <c r="E161" s="385"/>
      <c r="F161" s="385"/>
      <c r="G161" s="385"/>
      <c r="H161" s="385"/>
    </row>
  </sheetData>
  <mergeCells count="13">
    <mergeCell ref="A6:B8"/>
    <mergeCell ref="C6:G7"/>
    <mergeCell ref="H6:H8"/>
    <mergeCell ref="A161:H161"/>
    <mergeCell ref="A38:B38"/>
    <mergeCell ref="A48:B48"/>
    <mergeCell ref="A62:B62"/>
    <mergeCell ref="A113:B113"/>
    <mergeCell ref="A1:H1"/>
    <mergeCell ref="A2:H2"/>
    <mergeCell ref="A3:H3"/>
    <mergeCell ref="A4:H4"/>
    <mergeCell ref="A5:H5"/>
  </mergeCells>
  <pageMargins left="0.7" right="0.7" top="0.75" bottom="0.75" header="0.3" footer="0.3"/>
  <pageSetup scale="54" fitToWidth="0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H19"/>
  <sheetViews>
    <sheetView showGridLines="0" view="pageBreakPreview" zoomScale="120" zoomScaleNormal="100" zoomScaleSheetLayoutView="120" workbookViewId="0">
      <selection activeCell="E45" sqref="E45"/>
    </sheetView>
  </sheetViews>
  <sheetFormatPr baseColWidth="10" defaultColWidth="11" defaultRowHeight="12.75" x14ac:dyDescent="0.2"/>
  <cols>
    <col min="1" max="1" width="4.42578125" style="101" customWidth="1"/>
    <col min="2" max="2" width="56.42578125" style="101" customWidth="1"/>
    <col min="3" max="3" width="14" style="101" customWidth="1"/>
    <col min="4" max="4" width="13.28515625" style="101" customWidth="1"/>
    <col min="5" max="5" width="12.85546875" style="101" customWidth="1"/>
    <col min="6" max="6" width="13" style="101" customWidth="1"/>
    <col min="7" max="7" width="14.28515625" style="101" customWidth="1"/>
    <col min="8" max="8" width="13.5703125" style="101" customWidth="1"/>
    <col min="9" max="16384" width="11" style="101"/>
  </cols>
  <sheetData>
    <row r="1" spans="2:8" ht="13.5" thickBot="1" x14ac:dyDescent="0.25"/>
    <row r="2" spans="2:8" x14ac:dyDescent="0.2">
      <c r="B2" s="434" t="s">
        <v>457</v>
      </c>
      <c r="C2" s="435"/>
      <c r="D2" s="435"/>
      <c r="E2" s="435"/>
      <c r="F2" s="435"/>
      <c r="G2" s="435"/>
      <c r="H2" s="436"/>
    </row>
    <row r="3" spans="2:8" x14ac:dyDescent="0.2">
      <c r="B3" s="437" t="s">
        <v>456</v>
      </c>
      <c r="C3" s="438"/>
      <c r="D3" s="438"/>
      <c r="E3" s="438"/>
      <c r="F3" s="438"/>
      <c r="G3" s="438"/>
      <c r="H3" s="439"/>
    </row>
    <row r="4" spans="2:8" x14ac:dyDescent="0.2">
      <c r="B4" s="437" t="s">
        <v>463</v>
      </c>
      <c r="C4" s="438"/>
      <c r="D4" s="438"/>
      <c r="E4" s="438"/>
      <c r="F4" s="438"/>
      <c r="G4" s="438"/>
      <c r="H4" s="439"/>
    </row>
    <row r="5" spans="2:8" x14ac:dyDescent="0.2">
      <c r="B5" s="437" t="s">
        <v>293</v>
      </c>
      <c r="C5" s="438"/>
      <c r="D5" s="438"/>
      <c r="E5" s="438"/>
      <c r="F5" s="438"/>
      <c r="G5" s="438"/>
      <c r="H5" s="439"/>
    </row>
    <row r="6" spans="2:8" ht="13.5" thickBot="1" x14ac:dyDescent="0.25">
      <c r="B6" s="440" t="s">
        <v>2</v>
      </c>
      <c r="C6" s="441"/>
      <c r="D6" s="441"/>
      <c r="E6" s="441"/>
      <c r="F6" s="441"/>
      <c r="G6" s="441"/>
      <c r="H6" s="442"/>
    </row>
    <row r="7" spans="2:8" ht="13.5" thickBot="1" x14ac:dyDescent="0.25">
      <c r="B7" s="376" t="s">
        <v>3</v>
      </c>
      <c r="C7" s="431" t="s">
        <v>454</v>
      </c>
      <c r="D7" s="432"/>
      <c r="E7" s="432"/>
      <c r="F7" s="432"/>
      <c r="G7" s="433"/>
      <c r="H7" s="376" t="s">
        <v>453</v>
      </c>
    </row>
    <row r="8" spans="2:8" ht="26.25" thickBot="1" x14ac:dyDescent="0.25">
      <c r="B8" s="377"/>
      <c r="C8" s="257" t="s">
        <v>452</v>
      </c>
      <c r="D8" s="257" t="s">
        <v>364</v>
      </c>
      <c r="E8" s="257" t="s">
        <v>363</v>
      </c>
      <c r="F8" s="257" t="s">
        <v>362</v>
      </c>
      <c r="G8" s="257" t="s">
        <v>462</v>
      </c>
      <c r="H8" s="377"/>
    </row>
    <row r="9" spans="2:8" x14ac:dyDescent="0.2">
      <c r="B9" s="261" t="s">
        <v>461</v>
      </c>
      <c r="C9" s="268">
        <f t="shared" ref="C9:H9" si="0">SUM(C10:C11)</f>
        <v>1097403916.0000021</v>
      </c>
      <c r="D9" s="268">
        <f t="shared" si="0"/>
        <v>492764412.18000001</v>
      </c>
      <c r="E9" s="268">
        <f t="shared" si="0"/>
        <v>1590168328.1800022</v>
      </c>
      <c r="F9" s="268">
        <f t="shared" si="0"/>
        <v>1365367477.5499978</v>
      </c>
      <c r="G9" s="268">
        <f t="shared" si="0"/>
        <v>1312770754.1299992</v>
      </c>
      <c r="H9" s="268">
        <f t="shared" si="0"/>
        <v>224800850.63000441</v>
      </c>
    </row>
    <row r="10" spans="2:8" x14ac:dyDescent="0.2">
      <c r="B10" s="265" t="s">
        <v>459</v>
      </c>
      <c r="C10" s="264">
        <v>1057961624.7700022</v>
      </c>
      <c r="D10" s="264">
        <v>492754312.18000001</v>
      </c>
      <c r="E10" s="264">
        <f>C10+D10</f>
        <v>1550715936.9500022</v>
      </c>
      <c r="F10" s="264">
        <v>1325915086.3199978</v>
      </c>
      <c r="G10" s="264">
        <v>1273318362.8999991</v>
      </c>
      <c r="H10" s="239">
        <f>E10-F10</f>
        <v>224800850.63000441</v>
      </c>
    </row>
    <row r="11" spans="2:8" x14ac:dyDescent="0.2">
      <c r="B11" s="265" t="s">
        <v>458</v>
      </c>
      <c r="C11" s="262">
        <v>39442291.229999997</v>
      </c>
      <c r="D11" s="262">
        <v>10100</v>
      </c>
      <c r="E11" s="264">
        <f>C11+D11</f>
        <v>39452391.229999997</v>
      </c>
      <c r="F11" s="262">
        <v>39452391.229999997</v>
      </c>
      <c r="G11" s="262">
        <v>39452391.229999997</v>
      </c>
      <c r="H11" s="239">
        <f>E11-F11</f>
        <v>0</v>
      </c>
    </row>
    <row r="12" spans="2:8" x14ac:dyDescent="0.2">
      <c r="B12" s="263"/>
      <c r="C12" s="262"/>
      <c r="D12" s="262"/>
      <c r="E12" s="262"/>
      <c r="F12" s="262"/>
      <c r="G12" s="262"/>
      <c r="H12" s="262"/>
    </row>
    <row r="13" spans="2:8" x14ac:dyDescent="0.2">
      <c r="B13" s="267" t="s">
        <v>460</v>
      </c>
      <c r="C13" s="266">
        <f t="shared" ref="C13:H13" si="1">SUM(C14:C15)</f>
        <v>118435420</v>
      </c>
      <c r="D13" s="266">
        <f t="shared" si="1"/>
        <v>112422959.61</v>
      </c>
      <c r="E13" s="266">
        <f t="shared" si="1"/>
        <v>230858379.61000001</v>
      </c>
      <c r="F13" s="266">
        <f t="shared" si="1"/>
        <v>213939490.15000004</v>
      </c>
      <c r="G13" s="266">
        <f t="shared" si="1"/>
        <v>197766979.75</v>
      </c>
      <c r="H13" s="266">
        <f t="shared" si="1"/>
        <v>16918889.459999979</v>
      </c>
    </row>
    <row r="14" spans="2:8" x14ac:dyDescent="0.2">
      <c r="B14" s="265" t="s">
        <v>459</v>
      </c>
      <c r="C14" s="264">
        <v>118435420</v>
      </c>
      <c r="D14" s="264">
        <v>112422959.61</v>
      </c>
      <c r="E14" s="264">
        <f>C14+D14</f>
        <v>230858379.61000001</v>
      </c>
      <c r="F14" s="264">
        <v>213939490.15000004</v>
      </c>
      <c r="G14" s="264">
        <v>197766979.75</v>
      </c>
      <c r="H14" s="239">
        <f>E14-F14</f>
        <v>16918889.459999979</v>
      </c>
    </row>
    <row r="15" spans="2:8" x14ac:dyDescent="0.2">
      <c r="B15" s="265" t="s">
        <v>458</v>
      </c>
      <c r="C15" s="264">
        <v>0</v>
      </c>
      <c r="D15" s="264">
        <v>0</v>
      </c>
      <c r="E15" s="264">
        <f>C15+D15</f>
        <v>0</v>
      </c>
      <c r="F15" s="264">
        <v>0</v>
      </c>
      <c r="G15" s="264">
        <v>0</v>
      </c>
      <c r="H15" s="239">
        <f>E15-F15</f>
        <v>0</v>
      </c>
    </row>
    <row r="16" spans="2:8" x14ac:dyDescent="0.2">
      <c r="B16" s="263"/>
      <c r="C16" s="262"/>
      <c r="D16" s="262"/>
      <c r="E16" s="262"/>
      <c r="F16" s="262"/>
      <c r="G16" s="262"/>
      <c r="H16" s="239">
        <f>E16-F16</f>
        <v>0</v>
      </c>
    </row>
    <row r="17" spans="2:8" x14ac:dyDescent="0.2">
      <c r="B17" s="261" t="s">
        <v>373</v>
      </c>
      <c r="C17" s="260">
        <f t="shared" ref="C17:H17" si="2">C9+C13</f>
        <v>1215839336.0000021</v>
      </c>
      <c r="D17" s="260">
        <f t="shared" si="2"/>
        <v>605187371.78999996</v>
      </c>
      <c r="E17" s="260">
        <f t="shared" si="2"/>
        <v>1821026707.7900023</v>
      </c>
      <c r="F17" s="260">
        <f t="shared" si="2"/>
        <v>1579306967.6999979</v>
      </c>
      <c r="G17" s="260">
        <f t="shared" si="2"/>
        <v>1510537733.8799992</v>
      </c>
      <c r="H17" s="260">
        <f t="shared" si="2"/>
        <v>241719740.09000438</v>
      </c>
    </row>
    <row r="18" spans="2:8" ht="13.5" thickBot="1" x14ac:dyDescent="0.25">
      <c r="B18" s="259"/>
      <c r="C18" s="258"/>
      <c r="D18" s="258"/>
      <c r="E18" s="258"/>
      <c r="F18" s="258"/>
      <c r="G18" s="258"/>
      <c r="H18" s="258"/>
    </row>
    <row r="19" spans="2:8" ht="30" customHeight="1" x14ac:dyDescent="0.2">
      <c r="B19" s="384" t="s">
        <v>372</v>
      </c>
      <c r="C19" s="385"/>
      <c r="D19" s="385"/>
      <c r="E19" s="385"/>
      <c r="F19" s="385"/>
      <c r="G19" s="385"/>
      <c r="H19" s="385"/>
    </row>
  </sheetData>
  <mergeCells count="9">
    <mergeCell ref="B7:B8"/>
    <mergeCell ref="C7:G7"/>
    <mergeCell ref="H7:H8"/>
    <mergeCell ref="B19:H19"/>
    <mergeCell ref="B2:H2"/>
    <mergeCell ref="B3:H3"/>
    <mergeCell ref="B4:H4"/>
    <mergeCell ref="B5:H5"/>
    <mergeCell ref="B6:H6"/>
  </mergeCells>
  <pageMargins left="0.7" right="0.7" top="0.75" bottom="0.75" header="0.3" footer="0.3"/>
  <pageSetup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87"/>
  <sheetViews>
    <sheetView showGridLines="0" view="pageBreakPreview" zoomScaleNormal="100" zoomScaleSheetLayoutView="100" workbookViewId="0">
      <pane ySplit="9" topLeftCell="A73" activePane="bottomLeft" state="frozen"/>
      <selection activeCell="E45" sqref="E45"/>
      <selection pane="bottomLeft" activeCell="E45" sqref="E45"/>
    </sheetView>
  </sheetViews>
  <sheetFormatPr baseColWidth="10" defaultColWidth="11" defaultRowHeight="12.75" x14ac:dyDescent="0.2"/>
  <cols>
    <col min="1" max="1" width="52.85546875" style="101" customWidth="1"/>
    <col min="2" max="3" width="14.42578125" style="101" customWidth="1"/>
    <col min="4" max="4" width="13.85546875" style="101" customWidth="1"/>
    <col min="5" max="5" width="14.140625" style="101" customWidth="1"/>
    <col min="6" max="6" width="14.5703125" style="101" customWidth="1"/>
    <col min="7" max="7" width="15.28515625" style="101" bestFit="1" customWidth="1"/>
    <col min="8" max="16384" width="11" style="101"/>
  </cols>
  <sheetData>
    <row r="1" spans="1:7" ht="13.5" thickBot="1" x14ac:dyDescent="0.25"/>
    <row r="2" spans="1:7" x14ac:dyDescent="0.2">
      <c r="A2" s="365" t="s">
        <v>457</v>
      </c>
      <c r="B2" s="366"/>
      <c r="C2" s="366"/>
      <c r="D2" s="366"/>
      <c r="E2" s="366"/>
      <c r="F2" s="366"/>
      <c r="G2" s="420"/>
    </row>
    <row r="3" spans="1:7" x14ac:dyDescent="0.2">
      <c r="A3" s="368" t="s">
        <v>456</v>
      </c>
      <c r="B3" s="369"/>
      <c r="C3" s="369"/>
      <c r="D3" s="369"/>
      <c r="E3" s="369"/>
      <c r="F3" s="369"/>
      <c r="G3" s="421"/>
    </row>
    <row r="4" spans="1:7" x14ac:dyDescent="0.2">
      <c r="A4" s="368" t="s">
        <v>500</v>
      </c>
      <c r="B4" s="369"/>
      <c r="C4" s="369"/>
      <c r="D4" s="369"/>
      <c r="E4" s="369"/>
      <c r="F4" s="369"/>
      <c r="G4" s="421"/>
    </row>
    <row r="5" spans="1:7" x14ac:dyDescent="0.2">
      <c r="A5" s="368" t="s">
        <v>499</v>
      </c>
      <c r="B5" s="369"/>
      <c r="C5" s="369"/>
      <c r="D5" s="369"/>
      <c r="E5" s="369"/>
      <c r="F5" s="369"/>
      <c r="G5" s="421"/>
    </row>
    <row r="6" spans="1:7" ht="13.5" thickBot="1" x14ac:dyDescent="0.25">
      <c r="A6" s="371" t="s">
        <v>2</v>
      </c>
      <c r="B6" s="372"/>
      <c r="C6" s="372"/>
      <c r="D6" s="372"/>
      <c r="E6" s="372"/>
      <c r="F6" s="372"/>
      <c r="G6" s="422"/>
    </row>
    <row r="7" spans="1:7" ht="15.75" customHeight="1" x14ac:dyDescent="0.2">
      <c r="A7" s="423" t="s">
        <v>498</v>
      </c>
      <c r="B7" s="434" t="s">
        <v>454</v>
      </c>
      <c r="C7" s="435"/>
      <c r="D7" s="435"/>
      <c r="E7" s="435"/>
      <c r="F7" s="436"/>
      <c r="G7" s="376" t="s">
        <v>453</v>
      </c>
    </row>
    <row r="8" spans="1:7" ht="15.75" customHeight="1" thickBot="1" x14ac:dyDescent="0.25">
      <c r="A8" s="368"/>
      <c r="B8" s="440"/>
      <c r="C8" s="441"/>
      <c r="D8" s="441"/>
      <c r="E8" s="441"/>
      <c r="F8" s="442"/>
      <c r="G8" s="443"/>
    </row>
    <row r="9" spans="1:7" ht="26.25" thickBot="1" x14ac:dyDescent="0.25">
      <c r="A9" s="371"/>
      <c r="B9" s="282" t="s">
        <v>452</v>
      </c>
      <c r="C9" s="257" t="s">
        <v>451</v>
      </c>
      <c r="D9" s="257" t="s">
        <v>450</v>
      </c>
      <c r="E9" s="257" t="s">
        <v>362</v>
      </c>
      <c r="F9" s="257" t="s">
        <v>462</v>
      </c>
      <c r="G9" s="377"/>
    </row>
    <row r="10" spans="1:7" x14ac:dyDescent="0.2">
      <c r="A10" s="281"/>
      <c r="B10" s="280"/>
      <c r="C10" s="280"/>
      <c r="D10" s="280"/>
      <c r="E10" s="280"/>
      <c r="F10" s="280"/>
      <c r="G10" s="280"/>
    </row>
    <row r="11" spans="1:7" x14ac:dyDescent="0.2">
      <c r="A11" s="272" t="s">
        <v>497</v>
      </c>
      <c r="B11" s="271">
        <f t="shared" ref="B11:G11" si="0">B12+B22+B31+B42</f>
        <v>1097403915.9999998</v>
      </c>
      <c r="C11" s="271">
        <f t="shared" si="0"/>
        <v>492764412.18000025</v>
      </c>
      <c r="D11" s="271">
        <f t="shared" si="0"/>
        <v>1590168328.1800001</v>
      </c>
      <c r="E11" s="271">
        <f t="shared" si="0"/>
        <v>1365367477.5500002</v>
      </c>
      <c r="F11" s="271">
        <f t="shared" si="0"/>
        <v>1312770754.1300001</v>
      </c>
      <c r="G11" s="271">
        <f t="shared" si="0"/>
        <v>224800850.62999988</v>
      </c>
    </row>
    <row r="12" spans="1:7" x14ac:dyDescent="0.2">
      <c r="A12" s="272" t="s">
        <v>495</v>
      </c>
      <c r="B12" s="271">
        <f>SUM(B13:B20)</f>
        <v>572257748.26999998</v>
      </c>
      <c r="C12" s="271">
        <f>SUM(C13:C20)</f>
        <v>113524053.80000001</v>
      </c>
      <c r="D12" s="271">
        <f>SUM(D13:D20)</f>
        <v>685781802.06999993</v>
      </c>
      <c r="E12" s="271">
        <f>SUM(E13:E20)</f>
        <v>672202193.30999994</v>
      </c>
      <c r="F12" s="271">
        <f>SUM(F13:F20)</f>
        <v>643774347.06999993</v>
      </c>
      <c r="G12" s="271">
        <f t="shared" ref="G12:G20" si="1">D12-E12</f>
        <v>13579608.75999999</v>
      </c>
    </row>
    <row r="13" spans="1:7" x14ac:dyDescent="0.2">
      <c r="A13" s="276" t="s">
        <v>494</v>
      </c>
      <c r="B13" s="275">
        <v>25304498.500000004</v>
      </c>
      <c r="C13" s="275">
        <v>1263373.4899999988</v>
      </c>
      <c r="D13" s="273">
        <f t="shared" ref="D13:D20" si="2">B13+C13</f>
        <v>26567871.990000002</v>
      </c>
      <c r="E13" s="275">
        <v>26567871.989999998</v>
      </c>
      <c r="F13" s="275">
        <v>25960834.449999999</v>
      </c>
      <c r="G13" s="273">
        <f t="shared" si="1"/>
        <v>0</v>
      </c>
    </row>
    <row r="14" spans="1:7" x14ac:dyDescent="0.2">
      <c r="A14" s="276" t="s">
        <v>493</v>
      </c>
      <c r="B14" s="275">
        <v>0</v>
      </c>
      <c r="C14" s="275">
        <v>0</v>
      </c>
      <c r="D14" s="273">
        <f t="shared" si="2"/>
        <v>0</v>
      </c>
      <c r="E14" s="275">
        <v>0</v>
      </c>
      <c r="F14" s="275">
        <v>0</v>
      </c>
      <c r="G14" s="273">
        <f t="shared" si="1"/>
        <v>0</v>
      </c>
    </row>
    <row r="15" spans="1:7" x14ac:dyDescent="0.2">
      <c r="A15" s="276" t="s">
        <v>492</v>
      </c>
      <c r="B15" s="275">
        <v>99791458.560000002</v>
      </c>
      <c r="C15" s="275">
        <v>23006306.690000001</v>
      </c>
      <c r="D15" s="273">
        <f t="shared" si="2"/>
        <v>122797765.25</v>
      </c>
      <c r="E15" s="275">
        <v>122297765.24999994</v>
      </c>
      <c r="F15" s="275">
        <v>119432646.66999994</v>
      </c>
      <c r="G15" s="273">
        <f t="shared" si="1"/>
        <v>500000.0000000596</v>
      </c>
    </row>
    <row r="16" spans="1:7" x14ac:dyDescent="0.2">
      <c r="A16" s="276" t="s">
        <v>491</v>
      </c>
      <c r="B16" s="275">
        <v>0</v>
      </c>
      <c r="C16" s="275">
        <v>0</v>
      </c>
      <c r="D16" s="273">
        <f t="shared" si="2"/>
        <v>0</v>
      </c>
      <c r="E16" s="275">
        <v>0</v>
      </c>
      <c r="F16" s="275">
        <v>0</v>
      </c>
      <c r="G16" s="273">
        <f t="shared" si="1"/>
        <v>0</v>
      </c>
    </row>
    <row r="17" spans="1:7" x14ac:dyDescent="0.2">
      <c r="A17" s="276" t="s">
        <v>490</v>
      </c>
      <c r="B17" s="275">
        <v>55514561.149999999</v>
      </c>
      <c r="C17" s="275">
        <v>35034869.500000007</v>
      </c>
      <c r="D17" s="273">
        <f t="shared" si="2"/>
        <v>90549430.650000006</v>
      </c>
      <c r="E17" s="275">
        <v>90549430.649999976</v>
      </c>
      <c r="F17" s="275">
        <v>81368019.409999967</v>
      </c>
      <c r="G17" s="273">
        <f t="shared" si="1"/>
        <v>0</v>
      </c>
    </row>
    <row r="18" spans="1:7" x14ac:dyDescent="0.2">
      <c r="A18" s="276" t="s">
        <v>489</v>
      </c>
      <c r="B18" s="275">
        <v>0</v>
      </c>
      <c r="C18" s="275">
        <v>0</v>
      </c>
      <c r="D18" s="273">
        <f t="shared" si="2"/>
        <v>0</v>
      </c>
      <c r="E18" s="275">
        <v>0</v>
      </c>
      <c r="F18" s="275">
        <v>0</v>
      </c>
      <c r="G18" s="273">
        <f t="shared" si="1"/>
        <v>0</v>
      </c>
    </row>
    <row r="19" spans="1:7" x14ac:dyDescent="0.2">
      <c r="A19" s="276" t="s">
        <v>488</v>
      </c>
      <c r="B19" s="275">
        <v>245233088.43999997</v>
      </c>
      <c r="C19" s="275">
        <v>19462513.830000013</v>
      </c>
      <c r="D19" s="273">
        <f t="shared" si="2"/>
        <v>264695602.26999998</v>
      </c>
      <c r="E19" s="275">
        <v>251615993.51000002</v>
      </c>
      <c r="F19" s="275">
        <v>245030733.69999999</v>
      </c>
      <c r="G19" s="273">
        <f t="shared" si="1"/>
        <v>13079608.759999961</v>
      </c>
    </row>
    <row r="20" spans="1:7" x14ac:dyDescent="0.2">
      <c r="A20" s="276" t="s">
        <v>487</v>
      </c>
      <c r="B20" s="275">
        <v>146414141.61999997</v>
      </c>
      <c r="C20" s="275">
        <v>34756990.289999992</v>
      </c>
      <c r="D20" s="273">
        <f t="shared" si="2"/>
        <v>181171131.90999997</v>
      </c>
      <c r="E20" s="275">
        <v>181171131.90999991</v>
      </c>
      <c r="F20" s="275">
        <v>171982112.84</v>
      </c>
      <c r="G20" s="273">
        <f t="shared" si="1"/>
        <v>0</v>
      </c>
    </row>
    <row r="21" spans="1:7" x14ac:dyDescent="0.2">
      <c r="A21" s="274"/>
      <c r="B21" s="273"/>
      <c r="C21" s="273"/>
      <c r="D21" s="273"/>
      <c r="E21" s="273"/>
      <c r="F21" s="273"/>
      <c r="G21" s="273"/>
    </row>
    <row r="22" spans="1:7" x14ac:dyDescent="0.2">
      <c r="A22" s="272" t="s">
        <v>486</v>
      </c>
      <c r="B22" s="271">
        <f>SUM(B23:B29)</f>
        <v>505116598.28999978</v>
      </c>
      <c r="C22" s="271">
        <f>SUM(C23:C29)</f>
        <v>368368145.18000025</v>
      </c>
      <c r="D22" s="271">
        <f>SUM(D23:D29)</f>
        <v>873484743.47000003</v>
      </c>
      <c r="E22" s="271">
        <f>SUM(E23:E29)</f>
        <v>662263501.60000014</v>
      </c>
      <c r="F22" s="271">
        <f>SUM(F23:F29)</f>
        <v>644055085.47000027</v>
      </c>
      <c r="G22" s="271">
        <f t="shared" ref="G22:G29" si="3">D22-E22</f>
        <v>211221241.86999989</v>
      </c>
    </row>
    <row r="23" spans="1:7" x14ac:dyDescent="0.2">
      <c r="A23" s="276" t="s">
        <v>485</v>
      </c>
      <c r="B23" s="275">
        <v>46216372.340000004</v>
      </c>
      <c r="C23" s="275">
        <v>5981577.7200000016</v>
      </c>
      <c r="D23" s="273">
        <f t="shared" ref="D23:D29" si="4">B23+C23</f>
        <v>52197950.060000002</v>
      </c>
      <c r="E23" s="275">
        <v>52197950.059999995</v>
      </c>
      <c r="F23" s="275">
        <v>48867967.789999992</v>
      </c>
      <c r="G23" s="273">
        <f t="shared" si="3"/>
        <v>0</v>
      </c>
    </row>
    <row r="24" spans="1:7" x14ac:dyDescent="0.2">
      <c r="A24" s="276" t="s">
        <v>484</v>
      </c>
      <c r="B24" s="275">
        <v>391856938.24999982</v>
      </c>
      <c r="C24" s="275">
        <v>326957046.22000021</v>
      </c>
      <c r="D24" s="273">
        <f t="shared" si="4"/>
        <v>718813984.47000003</v>
      </c>
      <c r="E24" s="275">
        <v>507592742.60000014</v>
      </c>
      <c r="F24" s="275">
        <v>494068961.18000013</v>
      </c>
      <c r="G24" s="273">
        <f t="shared" si="3"/>
        <v>211221241.86999989</v>
      </c>
    </row>
    <row r="25" spans="1:7" x14ac:dyDescent="0.2">
      <c r="A25" s="276" t="s">
        <v>483</v>
      </c>
      <c r="B25" s="275">
        <v>0</v>
      </c>
      <c r="C25" s="275">
        <v>0</v>
      </c>
      <c r="D25" s="273">
        <f t="shared" si="4"/>
        <v>0</v>
      </c>
      <c r="E25" s="275">
        <v>0</v>
      </c>
      <c r="F25" s="275">
        <v>0</v>
      </c>
      <c r="G25" s="273">
        <f t="shared" si="3"/>
        <v>0</v>
      </c>
    </row>
    <row r="26" spans="1:7" x14ac:dyDescent="0.2">
      <c r="A26" s="276" t="s">
        <v>482</v>
      </c>
      <c r="B26" s="275">
        <v>23625312.09</v>
      </c>
      <c r="C26" s="275">
        <v>15215812.330000006</v>
      </c>
      <c r="D26" s="273">
        <f t="shared" si="4"/>
        <v>38841124.420000002</v>
      </c>
      <c r="E26" s="275">
        <v>38841124.420000002</v>
      </c>
      <c r="F26" s="275">
        <v>37528198.459999993</v>
      </c>
      <c r="G26" s="273">
        <f t="shared" si="3"/>
        <v>0</v>
      </c>
    </row>
    <row r="27" spans="1:7" x14ac:dyDescent="0.2">
      <c r="A27" s="276" t="s">
        <v>481</v>
      </c>
      <c r="B27" s="275">
        <v>0</v>
      </c>
      <c r="C27" s="275">
        <v>19902795.970000003</v>
      </c>
      <c r="D27" s="273">
        <f t="shared" si="4"/>
        <v>19902795.970000003</v>
      </c>
      <c r="E27" s="275">
        <v>19902795.969999999</v>
      </c>
      <c r="F27" s="275">
        <v>19902795.969999999</v>
      </c>
      <c r="G27" s="273">
        <f t="shared" si="3"/>
        <v>0</v>
      </c>
    </row>
    <row r="28" spans="1:7" x14ac:dyDescent="0.2">
      <c r="A28" s="276" t="s">
        <v>480</v>
      </c>
      <c r="B28" s="275">
        <v>39442291.229999997</v>
      </c>
      <c r="C28" s="275">
        <v>10100</v>
      </c>
      <c r="D28" s="273">
        <f t="shared" si="4"/>
        <v>39452391.229999997</v>
      </c>
      <c r="E28" s="275">
        <v>39452391.229999997</v>
      </c>
      <c r="F28" s="275">
        <v>39452391.229999997</v>
      </c>
      <c r="G28" s="273">
        <f t="shared" si="3"/>
        <v>0</v>
      </c>
    </row>
    <row r="29" spans="1:7" x14ac:dyDescent="0.2">
      <c r="A29" s="276" t="s">
        <v>479</v>
      </c>
      <c r="B29" s="275">
        <v>3975684.38</v>
      </c>
      <c r="C29" s="275">
        <v>300812.93999999977</v>
      </c>
      <c r="D29" s="273">
        <f t="shared" si="4"/>
        <v>4276497.3199999994</v>
      </c>
      <c r="E29" s="275">
        <v>4276497.32</v>
      </c>
      <c r="F29" s="275">
        <v>4234770.8400000008</v>
      </c>
      <c r="G29" s="273">
        <f t="shared" si="3"/>
        <v>0</v>
      </c>
    </row>
    <row r="30" spans="1:7" x14ac:dyDescent="0.2">
      <c r="A30" s="274"/>
      <c r="B30" s="273"/>
      <c r="C30" s="273"/>
      <c r="D30" s="273"/>
      <c r="E30" s="273"/>
      <c r="F30" s="273"/>
      <c r="G30" s="273"/>
    </row>
    <row r="31" spans="1:7" x14ac:dyDescent="0.2">
      <c r="A31" s="272" t="s">
        <v>478</v>
      </c>
      <c r="B31" s="271">
        <f>SUM(B32:B40)</f>
        <v>20029569.440000001</v>
      </c>
      <c r="C31" s="271">
        <f>SUM(C32:C40)</f>
        <v>10872213.199999999</v>
      </c>
      <c r="D31" s="271">
        <f>SUM(D32:D40)</f>
        <v>30901782.639999997</v>
      </c>
      <c r="E31" s="271">
        <f>SUM(E32:E40)</f>
        <v>30901782.640000001</v>
      </c>
      <c r="F31" s="271">
        <f>SUM(F32:F40)</f>
        <v>24941321.59</v>
      </c>
      <c r="G31" s="271">
        <f t="shared" ref="G31:G40" si="5">D31-E31</f>
        <v>0</v>
      </c>
    </row>
    <row r="32" spans="1:7" x14ac:dyDescent="0.2">
      <c r="A32" s="276" t="s">
        <v>477</v>
      </c>
      <c r="B32" s="275">
        <v>4992077.26</v>
      </c>
      <c r="C32" s="275">
        <v>1323792.68</v>
      </c>
      <c r="D32" s="273">
        <f t="shared" ref="D32:D40" si="6">B32+C32</f>
        <v>6315869.9399999995</v>
      </c>
      <c r="E32" s="275">
        <v>6315869.9400000004</v>
      </c>
      <c r="F32" s="275">
        <v>6189938.0500000007</v>
      </c>
      <c r="G32" s="273">
        <f t="shared" si="5"/>
        <v>0</v>
      </c>
    </row>
    <row r="33" spans="1:7" x14ac:dyDescent="0.2">
      <c r="A33" s="276" t="s">
        <v>476</v>
      </c>
      <c r="B33" s="275">
        <v>2463391.5700000003</v>
      </c>
      <c r="C33" s="275">
        <v>372903.29999999987</v>
      </c>
      <c r="D33" s="273">
        <f t="shared" si="6"/>
        <v>2836294.87</v>
      </c>
      <c r="E33" s="275">
        <v>2836294.8700000006</v>
      </c>
      <c r="F33" s="275">
        <v>2835002.7</v>
      </c>
      <c r="G33" s="273">
        <f t="shared" si="5"/>
        <v>0</v>
      </c>
    </row>
    <row r="34" spans="1:7" x14ac:dyDescent="0.2">
      <c r="A34" s="276" t="s">
        <v>475</v>
      </c>
      <c r="B34" s="275">
        <v>0</v>
      </c>
      <c r="C34" s="275">
        <v>0</v>
      </c>
      <c r="D34" s="273">
        <f t="shared" si="6"/>
        <v>0</v>
      </c>
      <c r="E34" s="275">
        <v>0</v>
      </c>
      <c r="F34" s="275">
        <v>0</v>
      </c>
      <c r="G34" s="273">
        <f t="shared" si="5"/>
        <v>0</v>
      </c>
    </row>
    <row r="35" spans="1:7" x14ac:dyDescent="0.2">
      <c r="A35" s="276" t="s">
        <v>474</v>
      </c>
      <c r="B35" s="275">
        <v>0</v>
      </c>
      <c r="C35" s="275">
        <v>0</v>
      </c>
      <c r="D35" s="273">
        <f t="shared" si="6"/>
        <v>0</v>
      </c>
      <c r="E35" s="275">
        <v>0</v>
      </c>
      <c r="F35" s="275">
        <v>0</v>
      </c>
      <c r="G35" s="273">
        <f t="shared" si="5"/>
        <v>0</v>
      </c>
    </row>
    <row r="36" spans="1:7" x14ac:dyDescent="0.2">
      <c r="A36" s="276" t="s">
        <v>473</v>
      </c>
      <c r="B36" s="275">
        <v>0</v>
      </c>
      <c r="C36" s="275">
        <v>0</v>
      </c>
      <c r="D36" s="273">
        <f t="shared" si="6"/>
        <v>0</v>
      </c>
      <c r="E36" s="275">
        <v>0</v>
      </c>
      <c r="F36" s="275">
        <v>0</v>
      </c>
      <c r="G36" s="273">
        <f t="shared" si="5"/>
        <v>0</v>
      </c>
    </row>
    <row r="37" spans="1:7" x14ac:dyDescent="0.2">
      <c r="A37" s="276" t="s">
        <v>472</v>
      </c>
      <c r="B37" s="275">
        <v>0</v>
      </c>
      <c r="C37" s="275">
        <v>0</v>
      </c>
      <c r="D37" s="273">
        <f t="shared" si="6"/>
        <v>0</v>
      </c>
      <c r="E37" s="275">
        <v>0</v>
      </c>
      <c r="F37" s="275">
        <v>0</v>
      </c>
      <c r="G37" s="273">
        <f t="shared" si="5"/>
        <v>0</v>
      </c>
    </row>
    <row r="38" spans="1:7" x14ac:dyDescent="0.2">
      <c r="A38" s="276" t="s">
        <v>471</v>
      </c>
      <c r="B38" s="275">
        <v>4277304.1800000006</v>
      </c>
      <c r="C38" s="275">
        <v>6975947.1600000011</v>
      </c>
      <c r="D38" s="273">
        <f t="shared" si="6"/>
        <v>11253251.340000002</v>
      </c>
      <c r="E38" s="275">
        <v>11253251.34</v>
      </c>
      <c r="F38" s="275">
        <v>5853638.5900000008</v>
      </c>
      <c r="G38" s="273">
        <f t="shared" si="5"/>
        <v>0</v>
      </c>
    </row>
    <row r="39" spans="1:7" x14ac:dyDescent="0.2">
      <c r="A39" s="276" t="s">
        <v>470</v>
      </c>
      <c r="B39" s="275">
        <v>0</v>
      </c>
      <c r="C39" s="275">
        <v>0</v>
      </c>
      <c r="D39" s="273">
        <f t="shared" si="6"/>
        <v>0</v>
      </c>
      <c r="E39" s="275">
        <v>0</v>
      </c>
      <c r="F39" s="275">
        <v>0</v>
      </c>
      <c r="G39" s="273">
        <f t="shared" si="5"/>
        <v>0</v>
      </c>
    </row>
    <row r="40" spans="1:7" x14ac:dyDescent="0.2">
      <c r="A40" s="276" t="s">
        <v>469</v>
      </c>
      <c r="B40" s="275">
        <v>8296796.4299999997</v>
      </c>
      <c r="C40" s="275">
        <v>2199570.0599999996</v>
      </c>
      <c r="D40" s="273">
        <f t="shared" si="6"/>
        <v>10496366.489999998</v>
      </c>
      <c r="E40" s="275">
        <v>10496366.49</v>
      </c>
      <c r="F40" s="275">
        <v>10062742.25</v>
      </c>
      <c r="G40" s="273">
        <f t="shared" si="5"/>
        <v>0</v>
      </c>
    </row>
    <row r="41" spans="1:7" x14ac:dyDescent="0.2">
      <c r="A41" s="274"/>
      <c r="B41" s="273"/>
      <c r="C41" s="273"/>
      <c r="D41" s="273"/>
      <c r="E41" s="273"/>
      <c r="F41" s="273"/>
      <c r="G41" s="273"/>
    </row>
    <row r="42" spans="1:7" x14ac:dyDescent="0.2">
      <c r="A42" s="272" t="s">
        <v>468</v>
      </c>
      <c r="B42" s="271">
        <f>SUM(B43:B46)</f>
        <v>0</v>
      </c>
      <c r="C42" s="271">
        <f>SUM(C43:C46)</f>
        <v>0</v>
      </c>
      <c r="D42" s="271">
        <f>SUM(D43:D46)</f>
        <v>0</v>
      </c>
      <c r="E42" s="271">
        <f>SUM(E43:E46)</f>
        <v>0</v>
      </c>
      <c r="F42" s="271">
        <f>SUM(F43:F46)</f>
        <v>0</v>
      </c>
      <c r="G42" s="271">
        <f>D42-E42</f>
        <v>0</v>
      </c>
    </row>
    <row r="43" spans="1:7" x14ac:dyDescent="0.2">
      <c r="A43" s="276" t="s">
        <v>467</v>
      </c>
      <c r="B43" s="275">
        <v>0</v>
      </c>
      <c r="C43" s="275">
        <v>0</v>
      </c>
      <c r="D43" s="273">
        <f>B43+C43</f>
        <v>0</v>
      </c>
      <c r="E43" s="275">
        <v>0</v>
      </c>
      <c r="F43" s="275">
        <v>0</v>
      </c>
      <c r="G43" s="273">
        <f>D43-E43</f>
        <v>0</v>
      </c>
    </row>
    <row r="44" spans="1:7" ht="25.5" x14ac:dyDescent="0.2">
      <c r="A44" s="277" t="s">
        <v>466</v>
      </c>
      <c r="B44" s="275">
        <v>0</v>
      </c>
      <c r="C44" s="275">
        <v>0</v>
      </c>
      <c r="D44" s="273">
        <f>B44+C44</f>
        <v>0</v>
      </c>
      <c r="E44" s="275">
        <v>0</v>
      </c>
      <c r="F44" s="275">
        <v>0</v>
      </c>
      <c r="G44" s="273">
        <f>D44-E44</f>
        <v>0</v>
      </c>
    </row>
    <row r="45" spans="1:7" x14ac:dyDescent="0.2">
      <c r="A45" s="276" t="s">
        <v>465</v>
      </c>
      <c r="B45" s="275">
        <v>0</v>
      </c>
      <c r="C45" s="275">
        <v>0</v>
      </c>
      <c r="D45" s="273">
        <f>B45+C45</f>
        <v>0</v>
      </c>
      <c r="E45" s="275">
        <v>0</v>
      </c>
      <c r="F45" s="275">
        <v>0</v>
      </c>
      <c r="G45" s="273">
        <f>D45-E45</f>
        <v>0</v>
      </c>
    </row>
    <row r="46" spans="1:7" x14ac:dyDescent="0.2">
      <c r="A46" s="276" t="s">
        <v>464</v>
      </c>
      <c r="B46" s="275">
        <v>0</v>
      </c>
      <c r="C46" s="275">
        <v>0</v>
      </c>
      <c r="D46" s="273">
        <f>B46+C46</f>
        <v>0</v>
      </c>
      <c r="E46" s="275">
        <v>0</v>
      </c>
      <c r="F46" s="275">
        <v>0</v>
      </c>
      <c r="G46" s="273">
        <f>D46-E46</f>
        <v>0</v>
      </c>
    </row>
    <row r="47" spans="1:7" x14ac:dyDescent="0.2">
      <c r="A47" s="274"/>
      <c r="B47" s="273"/>
      <c r="C47" s="273"/>
      <c r="D47" s="273"/>
      <c r="E47" s="273"/>
      <c r="F47" s="273"/>
      <c r="G47" s="273"/>
    </row>
    <row r="48" spans="1:7" x14ac:dyDescent="0.2">
      <c r="A48" s="272" t="s">
        <v>496</v>
      </c>
      <c r="B48" s="271">
        <f>B49+B59+B68+B79</f>
        <v>118435420</v>
      </c>
      <c r="C48" s="271">
        <f>C49+C59+C68+C79</f>
        <v>112422959.61000003</v>
      </c>
      <c r="D48" s="271">
        <f>D49+D59+D68+D79</f>
        <v>230858379.60999998</v>
      </c>
      <c r="E48" s="271">
        <f>E49+E59+E68+E79</f>
        <v>213939490.15000001</v>
      </c>
      <c r="F48" s="271">
        <f>F49+F59+F68+F79</f>
        <v>197766979.74999997</v>
      </c>
      <c r="G48" s="271">
        <f t="shared" ref="G48:G57" si="7">D48-E48</f>
        <v>16918889.459999979</v>
      </c>
    </row>
    <row r="49" spans="1:7" x14ac:dyDescent="0.2">
      <c r="A49" s="272" t="s">
        <v>495</v>
      </c>
      <c r="B49" s="271">
        <f>SUM(B50:B57)</f>
        <v>55819150.200000003</v>
      </c>
      <c r="C49" s="271">
        <f>SUM(C50:C57)</f>
        <v>75284254.320000023</v>
      </c>
      <c r="D49" s="271">
        <f>SUM(D50:D57)</f>
        <v>131103404.52000001</v>
      </c>
      <c r="E49" s="271">
        <f>SUM(E50:E57)</f>
        <v>130653730.94000003</v>
      </c>
      <c r="F49" s="271">
        <f>SUM(F50:F57)</f>
        <v>114481220.54000001</v>
      </c>
      <c r="G49" s="271">
        <f t="shared" si="7"/>
        <v>449673.57999998331</v>
      </c>
    </row>
    <row r="50" spans="1:7" x14ac:dyDescent="0.2">
      <c r="A50" s="276" t="s">
        <v>494</v>
      </c>
      <c r="B50" s="275">
        <v>0</v>
      </c>
      <c r="C50" s="275">
        <v>0</v>
      </c>
      <c r="D50" s="273">
        <f t="shared" ref="D50:D57" si="8">B50+C50</f>
        <v>0</v>
      </c>
      <c r="E50" s="275">
        <v>0</v>
      </c>
      <c r="F50" s="275">
        <v>0</v>
      </c>
      <c r="G50" s="273">
        <f t="shared" si="7"/>
        <v>0</v>
      </c>
    </row>
    <row r="51" spans="1:7" x14ac:dyDescent="0.2">
      <c r="A51" s="276" t="s">
        <v>493</v>
      </c>
      <c r="B51" s="275">
        <v>0</v>
      </c>
      <c r="C51" s="275">
        <v>0</v>
      </c>
      <c r="D51" s="273">
        <f t="shared" si="8"/>
        <v>0</v>
      </c>
      <c r="E51" s="275">
        <v>0</v>
      </c>
      <c r="F51" s="275">
        <v>0</v>
      </c>
      <c r="G51" s="273">
        <f t="shared" si="7"/>
        <v>0</v>
      </c>
    </row>
    <row r="52" spans="1:7" x14ac:dyDescent="0.2">
      <c r="A52" s="276" t="s">
        <v>492</v>
      </c>
      <c r="B52" s="275">
        <v>0</v>
      </c>
      <c r="C52" s="275">
        <v>9601775</v>
      </c>
      <c r="D52" s="273">
        <f t="shared" si="8"/>
        <v>9601775</v>
      </c>
      <c r="E52" s="275">
        <v>9601775</v>
      </c>
      <c r="F52" s="275">
        <v>9601775</v>
      </c>
      <c r="G52" s="273">
        <f t="shared" si="7"/>
        <v>0</v>
      </c>
    </row>
    <row r="53" spans="1:7" x14ac:dyDescent="0.2">
      <c r="A53" s="276" t="s">
        <v>491</v>
      </c>
      <c r="B53" s="275">
        <v>0</v>
      </c>
      <c r="C53" s="275">
        <v>0</v>
      </c>
      <c r="D53" s="273">
        <f t="shared" si="8"/>
        <v>0</v>
      </c>
      <c r="E53" s="275">
        <v>0</v>
      </c>
      <c r="F53" s="275">
        <v>0</v>
      </c>
      <c r="G53" s="273">
        <f t="shared" si="7"/>
        <v>0</v>
      </c>
    </row>
    <row r="54" spans="1:7" x14ac:dyDescent="0.2">
      <c r="A54" s="276" t="s">
        <v>490</v>
      </c>
      <c r="B54" s="275">
        <v>0</v>
      </c>
      <c r="C54" s="275">
        <v>0</v>
      </c>
      <c r="D54" s="273">
        <f t="shared" si="8"/>
        <v>0</v>
      </c>
      <c r="E54" s="275">
        <v>0</v>
      </c>
      <c r="F54" s="275">
        <v>0</v>
      </c>
      <c r="G54" s="273">
        <f t="shared" si="7"/>
        <v>0</v>
      </c>
    </row>
    <row r="55" spans="1:7" x14ac:dyDescent="0.2">
      <c r="A55" s="276" t="s">
        <v>489</v>
      </c>
      <c r="B55" s="275">
        <v>0</v>
      </c>
      <c r="C55" s="275">
        <v>0</v>
      </c>
      <c r="D55" s="273">
        <f t="shared" si="8"/>
        <v>0</v>
      </c>
      <c r="E55" s="275">
        <v>0</v>
      </c>
      <c r="F55" s="275">
        <v>0</v>
      </c>
      <c r="G55" s="273">
        <f t="shared" si="7"/>
        <v>0</v>
      </c>
    </row>
    <row r="56" spans="1:7" x14ac:dyDescent="0.2">
      <c r="A56" s="276" t="s">
        <v>488</v>
      </c>
      <c r="B56" s="275">
        <v>55819150.200000003</v>
      </c>
      <c r="C56" s="275">
        <v>51762479.320000015</v>
      </c>
      <c r="D56" s="273">
        <f t="shared" si="8"/>
        <v>107581629.52000001</v>
      </c>
      <c r="E56" s="275">
        <v>107131955.94000003</v>
      </c>
      <c r="F56" s="275">
        <v>90959445.540000007</v>
      </c>
      <c r="G56" s="273">
        <f t="shared" si="7"/>
        <v>449673.57999998331</v>
      </c>
    </row>
    <row r="57" spans="1:7" x14ac:dyDescent="0.2">
      <c r="A57" s="276" t="s">
        <v>487</v>
      </c>
      <c r="B57" s="275">
        <v>0</v>
      </c>
      <c r="C57" s="275">
        <v>13920000</v>
      </c>
      <c r="D57" s="273">
        <f t="shared" si="8"/>
        <v>13920000</v>
      </c>
      <c r="E57" s="275">
        <v>13920000</v>
      </c>
      <c r="F57" s="275">
        <v>13920000</v>
      </c>
      <c r="G57" s="273">
        <f t="shared" si="7"/>
        <v>0</v>
      </c>
    </row>
    <row r="58" spans="1:7" x14ac:dyDescent="0.2">
      <c r="A58" s="274"/>
      <c r="B58" s="273"/>
      <c r="C58" s="273"/>
      <c r="D58" s="273"/>
      <c r="E58" s="273"/>
      <c r="F58" s="273"/>
      <c r="G58" s="273"/>
    </row>
    <row r="59" spans="1:7" x14ac:dyDescent="0.2">
      <c r="A59" s="272" t="s">
        <v>486</v>
      </c>
      <c r="B59" s="271">
        <f>SUM(B60:B66)</f>
        <v>47616269.799999997</v>
      </c>
      <c r="C59" s="271">
        <f>SUM(C60:C66)</f>
        <v>37818982.370000005</v>
      </c>
      <c r="D59" s="271">
        <f>SUM(D60:D66)</f>
        <v>85435252.170000002</v>
      </c>
      <c r="E59" s="271">
        <f>SUM(E60:E66)</f>
        <v>70358036.289999992</v>
      </c>
      <c r="F59" s="271">
        <f>SUM(F60:F66)</f>
        <v>70358036.289999992</v>
      </c>
      <c r="G59" s="271">
        <f t="shared" ref="G59:G66" si="9">D59-E59</f>
        <v>15077215.88000001</v>
      </c>
    </row>
    <row r="60" spans="1:7" x14ac:dyDescent="0.2">
      <c r="A60" s="276" t="s">
        <v>485</v>
      </c>
      <c r="B60" s="275">
        <v>0</v>
      </c>
      <c r="C60" s="275">
        <v>0</v>
      </c>
      <c r="D60" s="273">
        <f t="shared" ref="D60:D66" si="10">B60+C60</f>
        <v>0</v>
      </c>
      <c r="E60" s="275">
        <v>0</v>
      </c>
      <c r="F60" s="275">
        <v>0</v>
      </c>
      <c r="G60" s="273">
        <f t="shared" si="9"/>
        <v>0</v>
      </c>
    </row>
    <row r="61" spans="1:7" x14ac:dyDescent="0.2">
      <c r="A61" s="276" t="s">
        <v>484</v>
      </c>
      <c r="B61" s="275">
        <v>47616269.799999997</v>
      </c>
      <c r="C61" s="275">
        <v>37498732.370000005</v>
      </c>
      <c r="D61" s="273">
        <f t="shared" si="10"/>
        <v>85115002.170000002</v>
      </c>
      <c r="E61" s="275">
        <v>70037786.289999992</v>
      </c>
      <c r="F61" s="275">
        <v>70037786.289999992</v>
      </c>
      <c r="G61" s="273">
        <f t="shared" si="9"/>
        <v>15077215.88000001</v>
      </c>
    </row>
    <row r="62" spans="1:7" x14ac:dyDescent="0.2">
      <c r="A62" s="276" t="s">
        <v>483</v>
      </c>
      <c r="B62" s="275">
        <v>0</v>
      </c>
      <c r="C62" s="275">
        <v>0</v>
      </c>
      <c r="D62" s="273">
        <f t="shared" si="10"/>
        <v>0</v>
      </c>
      <c r="E62" s="275">
        <v>0</v>
      </c>
      <c r="F62" s="275">
        <v>0</v>
      </c>
      <c r="G62" s="273">
        <f t="shared" si="9"/>
        <v>0</v>
      </c>
    </row>
    <row r="63" spans="1:7" x14ac:dyDescent="0.2">
      <c r="A63" s="276" t="s">
        <v>482</v>
      </c>
      <c r="B63" s="275">
        <v>0</v>
      </c>
      <c r="C63" s="275">
        <v>320250</v>
      </c>
      <c r="D63" s="273">
        <f t="shared" si="10"/>
        <v>320250</v>
      </c>
      <c r="E63" s="275">
        <v>320250</v>
      </c>
      <c r="F63" s="275">
        <v>320250</v>
      </c>
      <c r="G63" s="273">
        <f t="shared" si="9"/>
        <v>0</v>
      </c>
    </row>
    <row r="64" spans="1:7" x14ac:dyDescent="0.2">
      <c r="A64" s="276" t="s">
        <v>481</v>
      </c>
      <c r="B64" s="275">
        <v>0</v>
      </c>
      <c r="C64" s="275">
        <v>0</v>
      </c>
      <c r="D64" s="273">
        <f t="shared" si="10"/>
        <v>0</v>
      </c>
      <c r="E64" s="275">
        <v>0</v>
      </c>
      <c r="F64" s="275">
        <v>0</v>
      </c>
      <c r="G64" s="273">
        <f t="shared" si="9"/>
        <v>0</v>
      </c>
    </row>
    <row r="65" spans="1:7" x14ac:dyDescent="0.2">
      <c r="A65" s="276" t="s">
        <v>480</v>
      </c>
      <c r="B65" s="275">
        <v>0</v>
      </c>
      <c r="C65" s="275">
        <v>0</v>
      </c>
      <c r="D65" s="273">
        <f t="shared" si="10"/>
        <v>0</v>
      </c>
      <c r="E65" s="275">
        <v>0</v>
      </c>
      <c r="F65" s="275">
        <v>0</v>
      </c>
      <c r="G65" s="273">
        <f t="shared" si="9"/>
        <v>0</v>
      </c>
    </row>
    <row r="66" spans="1:7" x14ac:dyDescent="0.2">
      <c r="A66" s="276" t="s">
        <v>479</v>
      </c>
      <c r="B66" s="275">
        <v>0</v>
      </c>
      <c r="C66" s="275">
        <v>0</v>
      </c>
      <c r="D66" s="273">
        <f t="shared" si="10"/>
        <v>0</v>
      </c>
      <c r="E66" s="275">
        <v>0</v>
      </c>
      <c r="F66" s="275">
        <v>0</v>
      </c>
      <c r="G66" s="273">
        <f t="shared" si="9"/>
        <v>0</v>
      </c>
    </row>
    <row r="67" spans="1:7" x14ac:dyDescent="0.2">
      <c r="A67" s="279"/>
      <c r="B67" s="278"/>
      <c r="C67" s="278"/>
      <c r="D67" s="278"/>
      <c r="E67" s="278"/>
      <c r="F67" s="278"/>
      <c r="G67" s="278"/>
    </row>
    <row r="68" spans="1:7" x14ac:dyDescent="0.2">
      <c r="A68" s="272" t="s">
        <v>478</v>
      </c>
      <c r="B68" s="271">
        <f>SUM(B69:B77)</f>
        <v>0</v>
      </c>
      <c r="C68" s="271">
        <f>SUM(C69:C77)</f>
        <v>1392000</v>
      </c>
      <c r="D68" s="271">
        <f>SUM(D69:D77)</f>
        <v>1392000</v>
      </c>
      <c r="E68" s="271">
        <f>SUM(E69:E77)</f>
        <v>0</v>
      </c>
      <c r="F68" s="271">
        <f>SUM(F69:F77)</f>
        <v>0</v>
      </c>
      <c r="G68" s="271">
        <f t="shared" ref="G68:G77" si="11">D68-E68</f>
        <v>1392000</v>
      </c>
    </row>
    <row r="69" spans="1:7" x14ac:dyDescent="0.2">
      <c r="A69" s="276" t="s">
        <v>477</v>
      </c>
      <c r="B69" s="275">
        <v>0</v>
      </c>
      <c r="C69" s="275">
        <v>0</v>
      </c>
      <c r="D69" s="273">
        <f t="shared" ref="D69:D77" si="12">B69+C69</f>
        <v>0</v>
      </c>
      <c r="E69" s="275">
        <v>0</v>
      </c>
      <c r="F69" s="275">
        <v>0</v>
      </c>
      <c r="G69" s="273">
        <f t="shared" si="11"/>
        <v>0</v>
      </c>
    </row>
    <row r="70" spans="1:7" x14ac:dyDescent="0.2">
      <c r="A70" s="276" t="s">
        <v>476</v>
      </c>
      <c r="B70" s="275">
        <v>0</v>
      </c>
      <c r="C70" s="275">
        <v>0</v>
      </c>
      <c r="D70" s="273">
        <f t="shared" si="12"/>
        <v>0</v>
      </c>
      <c r="E70" s="275">
        <v>0</v>
      </c>
      <c r="F70" s="275">
        <v>0</v>
      </c>
      <c r="G70" s="273">
        <f t="shared" si="11"/>
        <v>0</v>
      </c>
    </row>
    <row r="71" spans="1:7" x14ac:dyDescent="0.2">
      <c r="A71" s="276" t="s">
        <v>475</v>
      </c>
      <c r="B71" s="275">
        <v>0</v>
      </c>
      <c r="C71" s="275">
        <v>0</v>
      </c>
      <c r="D71" s="273">
        <f t="shared" si="12"/>
        <v>0</v>
      </c>
      <c r="E71" s="275">
        <v>0</v>
      </c>
      <c r="F71" s="275">
        <v>0</v>
      </c>
      <c r="G71" s="273">
        <f t="shared" si="11"/>
        <v>0</v>
      </c>
    </row>
    <row r="72" spans="1:7" x14ac:dyDescent="0.2">
      <c r="A72" s="276" t="s">
        <v>474</v>
      </c>
      <c r="B72" s="275">
        <v>0</v>
      </c>
      <c r="C72" s="275">
        <v>0</v>
      </c>
      <c r="D72" s="273">
        <f t="shared" si="12"/>
        <v>0</v>
      </c>
      <c r="E72" s="275">
        <v>0</v>
      </c>
      <c r="F72" s="275">
        <v>0</v>
      </c>
      <c r="G72" s="273">
        <f t="shared" si="11"/>
        <v>0</v>
      </c>
    </row>
    <row r="73" spans="1:7" x14ac:dyDescent="0.2">
      <c r="A73" s="276" t="s">
        <v>473</v>
      </c>
      <c r="B73" s="275">
        <v>0</v>
      </c>
      <c r="C73" s="275">
        <v>0</v>
      </c>
      <c r="D73" s="273">
        <f t="shared" si="12"/>
        <v>0</v>
      </c>
      <c r="E73" s="275">
        <v>0</v>
      </c>
      <c r="F73" s="275">
        <v>0</v>
      </c>
      <c r="G73" s="273">
        <f t="shared" si="11"/>
        <v>0</v>
      </c>
    </row>
    <row r="74" spans="1:7" x14ac:dyDescent="0.2">
      <c r="A74" s="276" t="s">
        <v>472</v>
      </c>
      <c r="B74" s="275">
        <v>0</v>
      </c>
      <c r="C74" s="275">
        <v>0</v>
      </c>
      <c r="D74" s="273">
        <f t="shared" si="12"/>
        <v>0</v>
      </c>
      <c r="E74" s="275">
        <v>0</v>
      </c>
      <c r="F74" s="275">
        <v>0</v>
      </c>
      <c r="G74" s="273">
        <f t="shared" si="11"/>
        <v>0</v>
      </c>
    </row>
    <row r="75" spans="1:7" x14ac:dyDescent="0.2">
      <c r="A75" s="276" t="s">
        <v>471</v>
      </c>
      <c r="B75" s="275">
        <v>0</v>
      </c>
      <c r="C75" s="275">
        <v>1392000</v>
      </c>
      <c r="D75" s="273">
        <f t="shared" si="12"/>
        <v>1392000</v>
      </c>
      <c r="E75" s="275">
        <v>0</v>
      </c>
      <c r="F75" s="275">
        <v>0</v>
      </c>
      <c r="G75" s="273">
        <f t="shared" si="11"/>
        <v>1392000</v>
      </c>
    </row>
    <row r="76" spans="1:7" x14ac:dyDescent="0.2">
      <c r="A76" s="276" t="s">
        <v>470</v>
      </c>
      <c r="B76" s="275">
        <v>0</v>
      </c>
      <c r="C76" s="275">
        <v>0</v>
      </c>
      <c r="D76" s="273">
        <f t="shared" si="12"/>
        <v>0</v>
      </c>
      <c r="E76" s="275">
        <v>0</v>
      </c>
      <c r="F76" s="275">
        <v>0</v>
      </c>
      <c r="G76" s="273">
        <f t="shared" si="11"/>
        <v>0</v>
      </c>
    </row>
    <row r="77" spans="1:7" x14ac:dyDescent="0.2">
      <c r="A77" s="276" t="s">
        <v>469</v>
      </c>
      <c r="B77" s="275">
        <v>0</v>
      </c>
      <c r="C77" s="275">
        <v>0</v>
      </c>
      <c r="D77" s="273">
        <f t="shared" si="12"/>
        <v>0</v>
      </c>
      <c r="E77" s="275">
        <v>0</v>
      </c>
      <c r="F77" s="275">
        <v>0</v>
      </c>
      <c r="G77" s="273">
        <f t="shared" si="11"/>
        <v>0</v>
      </c>
    </row>
    <row r="78" spans="1:7" x14ac:dyDescent="0.2">
      <c r="A78" s="276"/>
      <c r="B78" s="275"/>
      <c r="C78" s="275"/>
      <c r="D78" s="273"/>
      <c r="E78" s="275"/>
      <c r="F78" s="275"/>
      <c r="G78" s="273"/>
    </row>
    <row r="79" spans="1:7" x14ac:dyDescent="0.2">
      <c r="A79" s="272" t="s">
        <v>468</v>
      </c>
      <c r="B79" s="271">
        <f>SUM(B80:B83)</f>
        <v>15000000</v>
      </c>
      <c r="C79" s="271">
        <f>SUM(C80:C83)</f>
        <v>-2072277.0800000005</v>
      </c>
      <c r="D79" s="271">
        <f>SUM(D80:D83)</f>
        <v>12927722.92</v>
      </c>
      <c r="E79" s="271">
        <f>SUM(E80:E83)</f>
        <v>12927722.92</v>
      </c>
      <c r="F79" s="271">
        <f>SUM(F80:F83)</f>
        <v>12927722.92</v>
      </c>
      <c r="G79" s="271">
        <f>D79-E79</f>
        <v>0</v>
      </c>
    </row>
    <row r="80" spans="1:7" x14ac:dyDescent="0.2">
      <c r="A80" s="276" t="s">
        <v>467</v>
      </c>
      <c r="B80" s="275">
        <v>15000000</v>
      </c>
      <c r="C80" s="275">
        <v>-2072277.0800000005</v>
      </c>
      <c r="D80" s="273">
        <f>B80+C80</f>
        <v>12927722.92</v>
      </c>
      <c r="E80" s="275">
        <v>12927722.92</v>
      </c>
      <c r="F80" s="275">
        <v>12927722.92</v>
      </c>
      <c r="G80" s="273">
        <f>D80-E80</f>
        <v>0</v>
      </c>
    </row>
    <row r="81" spans="1:7" ht="25.5" x14ac:dyDescent="0.2">
      <c r="A81" s="277" t="s">
        <v>466</v>
      </c>
      <c r="B81" s="275">
        <v>0</v>
      </c>
      <c r="C81" s="275">
        <v>0</v>
      </c>
      <c r="D81" s="273">
        <f>B81+C81</f>
        <v>0</v>
      </c>
      <c r="E81" s="275">
        <v>0</v>
      </c>
      <c r="F81" s="275">
        <v>0</v>
      </c>
      <c r="G81" s="273">
        <f>D81-E81</f>
        <v>0</v>
      </c>
    </row>
    <row r="82" spans="1:7" x14ac:dyDescent="0.2">
      <c r="A82" s="276" t="s">
        <v>465</v>
      </c>
      <c r="B82" s="275">
        <v>0</v>
      </c>
      <c r="C82" s="275">
        <v>0</v>
      </c>
      <c r="D82" s="273">
        <f>B82+C82</f>
        <v>0</v>
      </c>
      <c r="E82" s="275">
        <v>0</v>
      </c>
      <c r="F82" s="275">
        <v>0</v>
      </c>
      <c r="G82" s="273">
        <f>D82-E82</f>
        <v>0</v>
      </c>
    </row>
    <row r="83" spans="1:7" x14ac:dyDescent="0.2">
      <c r="A83" s="276" t="s">
        <v>464</v>
      </c>
      <c r="B83" s="275">
        <v>0</v>
      </c>
      <c r="C83" s="275">
        <v>0</v>
      </c>
      <c r="D83" s="273">
        <f>B83+C83</f>
        <v>0</v>
      </c>
      <c r="E83" s="275">
        <v>0</v>
      </c>
      <c r="F83" s="275">
        <v>0</v>
      </c>
      <c r="G83" s="273">
        <f>D83-E83</f>
        <v>0</v>
      </c>
    </row>
    <row r="84" spans="1:7" x14ac:dyDescent="0.2">
      <c r="A84" s="274"/>
      <c r="B84" s="273"/>
      <c r="C84" s="273"/>
      <c r="D84" s="273"/>
      <c r="E84" s="273"/>
      <c r="F84" s="273"/>
      <c r="G84" s="273"/>
    </row>
    <row r="85" spans="1:7" x14ac:dyDescent="0.2">
      <c r="A85" s="272" t="s">
        <v>373</v>
      </c>
      <c r="B85" s="271">
        <f t="shared" ref="B85:G85" si="13">B11+B48</f>
        <v>1215839335.9999998</v>
      </c>
      <c r="C85" s="271">
        <f t="shared" si="13"/>
        <v>605187371.79000032</v>
      </c>
      <c r="D85" s="271">
        <f t="shared" si="13"/>
        <v>1821026707.79</v>
      </c>
      <c r="E85" s="271">
        <f t="shared" si="13"/>
        <v>1579306967.7000003</v>
      </c>
      <c r="F85" s="271">
        <f t="shared" si="13"/>
        <v>1510537733.8800001</v>
      </c>
      <c r="G85" s="271">
        <f t="shared" si="13"/>
        <v>241719740.08999985</v>
      </c>
    </row>
    <row r="86" spans="1:7" ht="13.5" thickBot="1" x14ac:dyDescent="0.25">
      <c r="A86" s="270"/>
      <c r="B86" s="269"/>
      <c r="C86" s="269"/>
      <c r="D86" s="269"/>
      <c r="E86" s="269"/>
      <c r="F86" s="269"/>
      <c r="G86" s="269"/>
    </row>
    <row r="87" spans="1:7" ht="30" customHeight="1" x14ac:dyDescent="0.2">
      <c r="A87" s="384" t="s">
        <v>372</v>
      </c>
      <c r="B87" s="385"/>
      <c r="C87" s="385"/>
      <c r="D87" s="385"/>
      <c r="E87" s="385"/>
      <c r="F87" s="385"/>
      <c r="G87" s="385"/>
    </row>
  </sheetData>
  <mergeCells count="9">
    <mergeCell ref="A7:A9"/>
    <mergeCell ref="B7:F8"/>
    <mergeCell ref="G7:G9"/>
    <mergeCell ref="A87:G87"/>
    <mergeCell ref="A2:G2"/>
    <mergeCell ref="A3:G3"/>
    <mergeCell ref="A4:G4"/>
    <mergeCell ref="A5:G5"/>
    <mergeCell ref="A6:G6"/>
  </mergeCells>
  <pageMargins left="0.7" right="0.7" top="0.75" bottom="0.75" header="0.3" footer="0.3"/>
  <pageSetup scale="64" fitToHeight="0" orientation="portrait" r:id="rId1"/>
  <rowBreaks count="1" manualBreakCount="1">
    <brk id="6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3"/>
  <sheetViews>
    <sheetView showGridLines="0" tabSelected="1" view="pageBreakPreview" topLeftCell="A4" zoomScaleNormal="100" zoomScaleSheetLayoutView="100" workbookViewId="0">
      <selection activeCell="E20" sqref="E20"/>
    </sheetView>
  </sheetViews>
  <sheetFormatPr baseColWidth="10" defaultRowHeight="15" x14ac:dyDescent="0.25"/>
  <cols>
    <col min="1" max="1" width="42.85546875" customWidth="1"/>
    <col min="2" max="2" width="15.7109375" customWidth="1"/>
    <col min="3" max="3" width="15" customWidth="1"/>
    <col min="4" max="4" width="13.28515625" customWidth="1"/>
    <col min="5" max="5" width="13.7109375" customWidth="1"/>
    <col min="6" max="6" width="13.28515625" customWidth="1"/>
    <col min="7" max="7" width="14.28515625" customWidth="1"/>
  </cols>
  <sheetData>
    <row r="1" spans="1:7" x14ac:dyDescent="0.25">
      <c r="A1" s="365" t="s">
        <v>457</v>
      </c>
      <c r="B1" s="366"/>
      <c r="C1" s="366"/>
      <c r="D1" s="366"/>
      <c r="E1" s="366"/>
      <c r="F1" s="366"/>
      <c r="G1" s="420"/>
    </row>
    <row r="2" spans="1:7" x14ac:dyDescent="0.25">
      <c r="A2" s="368" t="s">
        <v>456</v>
      </c>
      <c r="B2" s="369"/>
      <c r="C2" s="369"/>
      <c r="D2" s="369"/>
      <c r="E2" s="369"/>
      <c r="F2" s="369"/>
      <c r="G2" s="421"/>
    </row>
    <row r="3" spans="1:7" x14ac:dyDescent="0.25">
      <c r="A3" s="368" t="s">
        <v>515</v>
      </c>
      <c r="B3" s="369"/>
      <c r="C3" s="369"/>
      <c r="D3" s="369"/>
      <c r="E3" s="369"/>
      <c r="F3" s="369"/>
      <c r="G3" s="421"/>
    </row>
    <row r="4" spans="1:7" x14ac:dyDescent="0.25">
      <c r="A4" s="368" t="s">
        <v>293</v>
      </c>
      <c r="B4" s="369"/>
      <c r="C4" s="369"/>
      <c r="D4" s="369"/>
      <c r="E4" s="369"/>
      <c r="F4" s="369"/>
      <c r="G4" s="421"/>
    </row>
    <row r="5" spans="1:7" ht="15.75" thickBot="1" x14ac:dyDescent="0.3">
      <c r="A5" s="371" t="s">
        <v>2</v>
      </c>
      <c r="B5" s="372"/>
      <c r="C5" s="372"/>
      <c r="D5" s="372"/>
      <c r="E5" s="372"/>
      <c r="F5" s="372"/>
      <c r="G5" s="422"/>
    </row>
    <row r="6" spans="1:7" ht="15.75" thickBot="1" x14ac:dyDescent="0.3">
      <c r="A6" s="426" t="s">
        <v>3</v>
      </c>
      <c r="B6" s="431" t="s">
        <v>454</v>
      </c>
      <c r="C6" s="432"/>
      <c r="D6" s="432"/>
      <c r="E6" s="432"/>
      <c r="F6" s="433"/>
      <c r="G6" s="376" t="s">
        <v>453</v>
      </c>
    </row>
    <row r="7" spans="1:7" ht="26.25" thickBot="1" x14ac:dyDescent="0.3">
      <c r="A7" s="428"/>
      <c r="B7" s="257" t="s">
        <v>452</v>
      </c>
      <c r="C7" s="257" t="s">
        <v>451</v>
      </c>
      <c r="D7" s="257" t="s">
        <v>450</v>
      </c>
      <c r="E7" s="257" t="s">
        <v>514</v>
      </c>
      <c r="F7" s="257" t="s">
        <v>462</v>
      </c>
      <c r="G7" s="377"/>
    </row>
    <row r="8" spans="1:7" x14ac:dyDescent="0.25">
      <c r="A8" s="286" t="s">
        <v>513</v>
      </c>
      <c r="B8" s="266">
        <f>B9+B10+B11+B14+B15+B18</f>
        <v>468126537.46999985</v>
      </c>
      <c r="C8" s="266">
        <f>C9+C10+C11+C14+C15+C18</f>
        <v>-101660.28999999096</v>
      </c>
      <c r="D8" s="266">
        <f>D9+D10+D11+D14+D15+D18</f>
        <v>468024877.17999989</v>
      </c>
      <c r="E8" s="266">
        <f>E9+E10+E11+E14+E15+E18</f>
        <v>467976504.52000004</v>
      </c>
      <c r="F8" s="266">
        <f>F9+F10+F11+F14+F15+F18</f>
        <v>452839071.26000011</v>
      </c>
      <c r="G8" s="260">
        <f t="shared" ref="G8:G18" si="0">D8-E8</f>
        <v>48372.659999847412</v>
      </c>
    </row>
    <row r="9" spans="1:7" x14ac:dyDescent="0.25">
      <c r="A9" s="289" t="s">
        <v>511</v>
      </c>
      <c r="B9" s="288">
        <v>305899277.57999986</v>
      </c>
      <c r="C9" s="287">
        <v>8417727.7300000023</v>
      </c>
      <c r="D9" s="262">
        <f t="shared" ref="D9:D18" si="1">B9+C9</f>
        <v>314317005.30999988</v>
      </c>
      <c r="E9" s="287">
        <v>314317005.31000006</v>
      </c>
      <c r="F9" s="287">
        <v>303454074.50000006</v>
      </c>
      <c r="G9" s="262">
        <f t="shared" si="0"/>
        <v>0</v>
      </c>
    </row>
    <row r="10" spans="1:7" x14ac:dyDescent="0.25">
      <c r="A10" s="289" t="s">
        <v>510</v>
      </c>
      <c r="B10" s="288">
        <v>0</v>
      </c>
      <c r="C10" s="287">
        <v>0</v>
      </c>
      <c r="D10" s="262">
        <f t="shared" si="1"/>
        <v>0</v>
      </c>
      <c r="E10" s="287">
        <v>0</v>
      </c>
      <c r="F10" s="287">
        <v>0</v>
      </c>
      <c r="G10" s="262">
        <f t="shared" si="0"/>
        <v>0</v>
      </c>
    </row>
    <row r="11" spans="1:7" x14ac:dyDescent="0.25">
      <c r="A11" s="289" t="s">
        <v>509</v>
      </c>
      <c r="B11" s="264">
        <f>SUM(B12:B13)</f>
        <v>0</v>
      </c>
      <c r="C11" s="264">
        <f>SUM(C12:C13)</f>
        <v>0</v>
      </c>
      <c r="D11" s="262">
        <f t="shared" si="1"/>
        <v>0</v>
      </c>
      <c r="E11" s="264">
        <f>SUM(E12:E13)</f>
        <v>0</v>
      </c>
      <c r="F11" s="264">
        <f>SUM(F12:F13)</f>
        <v>0</v>
      </c>
      <c r="G11" s="262">
        <f t="shared" si="0"/>
        <v>0</v>
      </c>
    </row>
    <row r="12" spans="1:7" x14ac:dyDescent="0.25">
      <c r="A12" s="290" t="s">
        <v>508</v>
      </c>
      <c r="B12" s="288">
        <v>0</v>
      </c>
      <c r="C12" s="287">
        <v>0</v>
      </c>
      <c r="D12" s="262">
        <f t="shared" si="1"/>
        <v>0</v>
      </c>
      <c r="E12" s="287">
        <v>0</v>
      </c>
      <c r="F12" s="287">
        <v>0</v>
      </c>
      <c r="G12" s="262">
        <f t="shared" si="0"/>
        <v>0</v>
      </c>
    </row>
    <row r="13" spans="1:7" x14ac:dyDescent="0.25">
      <c r="A13" s="290" t="s">
        <v>507</v>
      </c>
      <c r="B13" s="288">
        <v>0</v>
      </c>
      <c r="C13" s="287">
        <v>0</v>
      </c>
      <c r="D13" s="262">
        <f t="shared" si="1"/>
        <v>0</v>
      </c>
      <c r="E13" s="287">
        <v>0</v>
      </c>
      <c r="F13" s="287">
        <v>0</v>
      </c>
      <c r="G13" s="262">
        <f t="shared" si="0"/>
        <v>0</v>
      </c>
    </row>
    <row r="14" spans="1:7" x14ac:dyDescent="0.25">
      <c r="A14" s="289" t="s">
        <v>506</v>
      </c>
      <c r="B14" s="288">
        <v>157751150.84999999</v>
      </c>
      <c r="C14" s="287">
        <v>-10329275.689999992</v>
      </c>
      <c r="D14" s="262">
        <f t="shared" si="1"/>
        <v>147421875.16</v>
      </c>
      <c r="E14" s="287">
        <v>147373502.50000003</v>
      </c>
      <c r="F14" s="287">
        <v>143802060.77000001</v>
      </c>
      <c r="G14" s="262">
        <f t="shared" si="0"/>
        <v>48372.659999966621</v>
      </c>
    </row>
    <row r="15" spans="1:7" ht="25.5" x14ac:dyDescent="0.25">
      <c r="A15" s="289" t="s">
        <v>505</v>
      </c>
      <c r="B15" s="264">
        <f>B16+B17</f>
        <v>0</v>
      </c>
      <c r="C15" s="264">
        <f>C16+C17</f>
        <v>0</v>
      </c>
      <c r="D15" s="262">
        <f t="shared" si="1"/>
        <v>0</v>
      </c>
      <c r="E15" s="264">
        <f>E16+E17</f>
        <v>0</v>
      </c>
      <c r="F15" s="264">
        <f>F16+F17</f>
        <v>0</v>
      </c>
      <c r="G15" s="262">
        <f t="shared" si="0"/>
        <v>0</v>
      </c>
    </row>
    <row r="16" spans="1:7" x14ac:dyDescent="0.25">
      <c r="A16" s="290" t="s">
        <v>504</v>
      </c>
      <c r="B16" s="288">
        <v>0</v>
      </c>
      <c r="C16" s="287">
        <v>0</v>
      </c>
      <c r="D16" s="262">
        <f t="shared" si="1"/>
        <v>0</v>
      </c>
      <c r="E16" s="287">
        <v>0</v>
      </c>
      <c r="F16" s="287">
        <v>0</v>
      </c>
      <c r="G16" s="262">
        <f t="shared" si="0"/>
        <v>0</v>
      </c>
    </row>
    <row r="17" spans="1:7" x14ac:dyDescent="0.25">
      <c r="A17" s="290" t="s">
        <v>503</v>
      </c>
      <c r="B17" s="288">
        <v>0</v>
      </c>
      <c r="C17" s="287">
        <v>0</v>
      </c>
      <c r="D17" s="262">
        <f t="shared" si="1"/>
        <v>0</v>
      </c>
      <c r="E17" s="287">
        <v>0</v>
      </c>
      <c r="F17" s="287">
        <v>0</v>
      </c>
      <c r="G17" s="262">
        <f t="shared" si="0"/>
        <v>0</v>
      </c>
    </row>
    <row r="18" spans="1:7" x14ac:dyDescent="0.25">
      <c r="A18" s="289" t="s">
        <v>502</v>
      </c>
      <c r="B18" s="288">
        <v>4476109.04</v>
      </c>
      <c r="C18" s="287">
        <v>1809887.6699999988</v>
      </c>
      <c r="D18" s="262">
        <f t="shared" si="1"/>
        <v>6285996.709999999</v>
      </c>
      <c r="E18" s="287">
        <v>6285996.7099999981</v>
      </c>
      <c r="F18" s="287">
        <v>5582935.9899999993</v>
      </c>
      <c r="G18" s="262">
        <f t="shared" si="0"/>
        <v>0</v>
      </c>
    </row>
    <row r="19" spans="1:7" x14ac:dyDescent="0.25">
      <c r="A19" s="294"/>
      <c r="B19" s="293"/>
      <c r="C19" s="292"/>
      <c r="D19" s="292"/>
      <c r="E19" s="292"/>
      <c r="F19" s="292"/>
      <c r="G19" s="291"/>
    </row>
    <row r="20" spans="1:7" x14ac:dyDescent="0.25">
      <c r="A20" s="286" t="s">
        <v>512</v>
      </c>
      <c r="B20" s="266">
        <f>B21+B22+B23+B26+B27+B30</f>
        <v>25819150.199999999</v>
      </c>
      <c r="C20" s="266">
        <f>C21+C22+C23+C26+C27+C30</f>
        <v>1907323.6099999957</v>
      </c>
      <c r="D20" s="266">
        <f>D21+D22+D23+D26+D27+D30</f>
        <v>27726473.809999995</v>
      </c>
      <c r="E20" s="266">
        <f>E21+E22+E23+E26+E27+E30</f>
        <v>27726473.809999999</v>
      </c>
      <c r="F20" s="266">
        <f>F21+F22+F23+F26+F27+F30</f>
        <v>27726473.809999999</v>
      </c>
      <c r="G20" s="260">
        <f t="shared" ref="G20:G30" si="2">D20-E20</f>
        <v>0</v>
      </c>
    </row>
    <row r="21" spans="1:7" x14ac:dyDescent="0.25">
      <c r="A21" s="289" t="s">
        <v>511</v>
      </c>
      <c r="B21" s="288">
        <v>0</v>
      </c>
      <c r="C21" s="287">
        <v>0</v>
      </c>
      <c r="D21" s="262">
        <f t="shared" ref="D21:D30" si="3">B21+C21</f>
        <v>0</v>
      </c>
      <c r="E21" s="287">
        <v>0</v>
      </c>
      <c r="F21" s="287">
        <v>0</v>
      </c>
      <c r="G21" s="262">
        <f t="shared" si="2"/>
        <v>0</v>
      </c>
    </row>
    <row r="22" spans="1:7" x14ac:dyDescent="0.25">
      <c r="A22" s="289" t="s">
        <v>510</v>
      </c>
      <c r="B22" s="288">
        <v>0</v>
      </c>
      <c r="C22" s="287">
        <v>0</v>
      </c>
      <c r="D22" s="262">
        <f t="shared" si="3"/>
        <v>0</v>
      </c>
      <c r="E22" s="287">
        <v>0</v>
      </c>
      <c r="F22" s="287">
        <v>0</v>
      </c>
      <c r="G22" s="262">
        <f t="shared" si="2"/>
        <v>0</v>
      </c>
    </row>
    <row r="23" spans="1:7" x14ac:dyDescent="0.25">
      <c r="A23" s="289" t="s">
        <v>509</v>
      </c>
      <c r="B23" s="264">
        <f>SUM(B24:B25)</f>
        <v>0</v>
      </c>
      <c r="C23" s="264">
        <f>SUM(C24:C25)</f>
        <v>0</v>
      </c>
      <c r="D23" s="264">
        <f t="shared" si="3"/>
        <v>0</v>
      </c>
      <c r="E23" s="264">
        <f>SUM(E24:E25)</f>
        <v>0</v>
      </c>
      <c r="F23" s="264">
        <f>SUM(F24:F25)</f>
        <v>0</v>
      </c>
      <c r="G23" s="262">
        <f t="shared" si="2"/>
        <v>0</v>
      </c>
    </row>
    <row r="24" spans="1:7" x14ac:dyDescent="0.25">
      <c r="A24" s="290" t="s">
        <v>508</v>
      </c>
      <c r="B24" s="288">
        <v>0</v>
      </c>
      <c r="C24" s="287">
        <v>0</v>
      </c>
      <c r="D24" s="262">
        <f t="shared" si="3"/>
        <v>0</v>
      </c>
      <c r="E24" s="287">
        <v>0</v>
      </c>
      <c r="F24" s="287">
        <v>0</v>
      </c>
      <c r="G24" s="262">
        <f t="shared" si="2"/>
        <v>0</v>
      </c>
    </row>
    <row r="25" spans="1:7" x14ac:dyDescent="0.25">
      <c r="A25" s="290" t="s">
        <v>507</v>
      </c>
      <c r="B25" s="288">
        <v>0</v>
      </c>
      <c r="C25" s="287">
        <v>0</v>
      </c>
      <c r="D25" s="262">
        <f t="shared" si="3"/>
        <v>0</v>
      </c>
      <c r="E25" s="287">
        <v>0</v>
      </c>
      <c r="F25" s="287">
        <v>0</v>
      </c>
      <c r="G25" s="262">
        <f t="shared" si="2"/>
        <v>0</v>
      </c>
    </row>
    <row r="26" spans="1:7" x14ac:dyDescent="0.25">
      <c r="A26" s="289" t="s">
        <v>506</v>
      </c>
      <c r="B26" s="288">
        <v>25819150.199999999</v>
      </c>
      <c r="C26" s="287">
        <v>1907323.6099999957</v>
      </c>
      <c r="D26" s="262">
        <f t="shared" si="3"/>
        <v>27726473.809999995</v>
      </c>
      <c r="E26" s="287">
        <v>27726473.809999999</v>
      </c>
      <c r="F26" s="287">
        <v>27726473.809999999</v>
      </c>
      <c r="G26" s="262">
        <f t="shared" si="2"/>
        <v>0</v>
      </c>
    </row>
    <row r="27" spans="1:7" ht="25.5" x14ac:dyDescent="0.25">
      <c r="A27" s="289" t="s">
        <v>505</v>
      </c>
      <c r="B27" s="264">
        <f>B28+B29</f>
        <v>0</v>
      </c>
      <c r="C27" s="264">
        <f>C28+C29</f>
        <v>0</v>
      </c>
      <c r="D27" s="264">
        <f t="shared" si="3"/>
        <v>0</v>
      </c>
      <c r="E27" s="264">
        <f>E28+E29</f>
        <v>0</v>
      </c>
      <c r="F27" s="264">
        <f>F28+F29</f>
        <v>0</v>
      </c>
      <c r="G27" s="262">
        <f t="shared" si="2"/>
        <v>0</v>
      </c>
    </row>
    <row r="28" spans="1:7" x14ac:dyDescent="0.25">
      <c r="A28" s="290" t="s">
        <v>504</v>
      </c>
      <c r="B28" s="288">
        <v>0</v>
      </c>
      <c r="C28" s="287">
        <v>0</v>
      </c>
      <c r="D28" s="262">
        <f t="shared" si="3"/>
        <v>0</v>
      </c>
      <c r="E28" s="287">
        <v>0</v>
      </c>
      <c r="F28" s="287">
        <v>0</v>
      </c>
      <c r="G28" s="262">
        <f t="shared" si="2"/>
        <v>0</v>
      </c>
    </row>
    <row r="29" spans="1:7" x14ac:dyDescent="0.25">
      <c r="A29" s="290" t="s">
        <v>503</v>
      </c>
      <c r="B29" s="288">
        <v>0</v>
      </c>
      <c r="C29" s="287">
        <v>0</v>
      </c>
      <c r="D29" s="262">
        <f t="shared" si="3"/>
        <v>0</v>
      </c>
      <c r="E29" s="287">
        <v>0</v>
      </c>
      <c r="F29" s="287">
        <v>0</v>
      </c>
      <c r="G29" s="262">
        <f t="shared" si="2"/>
        <v>0</v>
      </c>
    </row>
    <row r="30" spans="1:7" x14ac:dyDescent="0.25">
      <c r="A30" s="289" t="s">
        <v>502</v>
      </c>
      <c r="B30" s="288">
        <v>0</v>
      </c>
      <c r="C30" s="287">
        <v>0</v>
      </c>
      <c r="D30" s="262">
        <f t="shared" si="3"/>
        <v>0</v>
      </c>
      <c r="E30" s="287">
        <v>0</v>
      </c>
      <c r="F30" s="287">
        <v>0</v>
      </c>
      <c r="G30" s="262">
        <f t="shared" si="2"/>
        <v>0</v>
      </c>
    </row>
    <row r="31" spans="1:7" x14ac:dyDescent="0.25">
      <c r="A31" s="286" t="s">
        <v>501</v>
      </c>
      <c r="B31" s="266">
        <f t="shared" ref="B31:G31" si="4">B8+B20</f>
        <v>493945687.66999984</v>
      </c>
      <c r="C31" s="266">
        <f t="shared" si="4"/>
        <v>1805663.3200000047</v>
      </c>
      <c r="D31" s="266">
        <f t="shared" si="4"/>
        <v>495751350.98999989</v>
      </c>
      <c r="E31" s="266">
        <f t="shared" si="4"/>
        <v>495702978.33000004</v>
      </c>
      <c r="F31" s="266">
        <f t="shared" si="4"/>
        <v>480565545.07000011</v>
      </c>
      <c r="G31" s="266">
        <f t="shared" si="4"/>
        <v>48372.659999847412</v>
      </c>
    </row>
    <row r="32" spans="1:7" ht="15.75" thickBot="1" x14ac:dyDescent="0.3">
      <c r="A32" s="285"/>
      <c r="B32" s="284"/>
      <c r="C32" s="283"/>
      <c r="D32" s="283"/>
      <c r="E32" s="283"/>
      <c r="F32" s="283"/>
      <c r="G32" s="283"/>
    </row>
    <row r="33" spans="1:7" ht="30" customHeight="1" x14ac:dyDescent="0.25">
      <c r="A33" s="444" t="s">
        <v>372</v>
      </c>
      <c r="B33" s="445"/>
      <c r="C33" s="445"/>
      <c r="D33" s="445"/>
      <c r="E33" s="445"/>
      <c r="F33" s="445"/>
      <c r="G33" s="445"/>
    </row>
  </sheetData>
  <mergeCells count="9">
    <mergeCell ref="A33:G33"/>
    <mergeCell ref="A1:G1"/>
    <mergeCell ref="A2:G2"/>
    <mergeCell ref="A3:G3"/>
    <mergeCell ref="A4:G4"/>
    <mergeCell ref="A5:G5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F1_ESF</vt:lpstr>
      <vt:lpstr>F2_IADPOP</vt:lpstr>
      <vt:lpstr>F3_IAODF</vt:lpstr>
      <vt:lpstr>F4_BP</vt:lpstr>
      <vt:lpstr>F5_EAID</vt:lpstr>
      <vt:lpstr>F6a_COG</vt:lpstr>
      <vt:lpstr>F6b_CA</vt:lpstr>
      <vt:lpstr>F6c_CF</vt:lpstr>
      <vt:lpstr>F6d_SPC</vt:lpstr>
      <vt:lpstr>F8_IEA</vt:lpstr>
      <vt:lpstr>'F1_ESF'!Área_de_impresión</vt:lpstr>
      <vt:lpstr>'F2_IADPOP'!Área_de_impresión</vt:lpstr>
      <vt:lpstr>'F3_IAODF'!Área_de_impresión</vt:lpstr>
      <vt:lpstr>'F4_BP'!Área_de_impresión</vt:lpstr>
      <vt:lpstr>'F5_EAID'!Área_de_impresión</vt:lpstr>
      <vt:lpstr>'F6a_COG'!Área_de_impresión</vt:lpstr>
      <vt:lpstr>'F6b_CA'!Área_de_impresión</vt:lpstr>
      <vt:lpstr>'F6c_CF'!Área_de_impresión</vt:lpstr>
      <vt:lpstr>'F6d_SPC'!Área_de_impresión</vt:lpstr>
      <vt:lpstr>'F8_IEA'!Área_de_impresión</vt:lpstr>
      <vt:lpstr>'F4_BP'!Títulos_a_imprimir</vt:lpstr>
      <vt:lpstr>'F8_IEA'!Títulos_a_imprimir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EndUser</dc:creator>
  <cp:lastModifiedBy>Invitado Externo</cp:lastModifiedBy>
  <cp:lastPrinted>2020-02-20T23:08:52Z</cp:lastPrinted>
  <dcterms:created xsi:type="dcterms:W3CDTF">2019-01-15T18:21:01Z</dcterms:created>
  <dcterms:modified xsi:type="dcterms:W3CDTF">2021-03-26T17:34:35Z</dcterms:modified>
</cp:coreProperties>
</file>