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0490" windowHeight="7935" tabRatio="795" activeTab="9"/>
  </bookViews>
  <sheets>
    <sheet name="F1_ESF" sheetId="1" r:id="rId1"/>
    <sheet name="F2_IADPOP" sheetId="4" r:id="rId2"/>
    <sheet name="F3_IAODF" sheetId="2" r:id="rId3"/>
    <sheet name="F4_BP" sheetId="5" r:id="rId4"/>
    <sheet name="F5_EAID" sheetId="6" r:id="rId5"/>
    <sheet name="F6a_COG" sheetId="7" r:id="rId6"/>
    <sheet name="F6b_CA" sheetId="8" r:id="rId7"/>
    <sheet name="F6c_CF" sheetId="9" r:id="rId8"/>
    <sheet name="F6d_CSP" sheetId="11" r:id="rId9"/>
    <sheet name="F8_IEA" sheetId="3" r:id="rId10"/>
  </sheets>
  <externalReferences>
    <externalReference r:id="rId11"/>
    <externalReference r:id="rId12"/>
  </externalReferences>
  <definedNames>
    <definedName name="_xlnm.Print_Area" localSheetId="0">F1_ESF!$C$2:$I$89</definedName>
    <definedName name="_xlnm.Print_Area" localSheetId="2">F3_IAODF!$B$2:$L$38</definedName>
  </definedNames>
  <calcPr calcId="162913"/>
</workbook>
</file>

<file path=xl/calcChain.xml><?xml version="1.0" encoding="utf-8"?>
<calcChain xmlns="http://schemas.openxmlformats.org/spreadsheetml/2006/main">
  <c r="D30" i="11" l="1"/>
  <c r="G30" i="11" s="1"/>
  <c r="D29" i="11"/>
  <c r="G29" i="11" s="1"/>
  <c r="D28" i="11"/>
  <c r="G28" i="11" s="1"/>
  <c r="F27" i="11"/>
  <c r="E27" i="11"/>
  <c r="D27" i="11"/>
  <c r="G27" i="11" s="1"/>
  <c r="C27" i="11"/>
  <c r="B27" i="11"/>
  <c r="D26" i="11"/>
  <c r="G26" i="11" s="1"/>
  <c r="D25" i="11"/>
  <c r="G25" i="11" s="1"/>
  <c r="D24" i="11"/>
  <c r="G24" i="11" s="1"/>
  <c r="F23" i="11"/>
  <c r="E23" i="11"/>
  <c r="E20" i="11" s="1"/>
  <c r="D23" i="11"/>
  <c r="G23" i="11" s="1"/>
  <c r="C23" i="11"/>
  <c r="B23" i="11"/>
  <c r="D22" i="11"/>
  <c r="D20" i="11" s="1"/>
  <c r="G20" i="11" s="1"/>
  <c r="D21" i="11"/>
  <c r="G21" i="11" s="1"/>
  <c r="F20" i="11"/>
  <c r="C20" i="11"/>
  <c r="B20" i="11"/>
  <c r="D18" i="11"/>
  <c r="G18" i="11" s="1"/>
  <c r="D17" i="11"/>
  <c r="G17" i="11" s="1"/>
  <c r="D16" i="11"/>
  <c r="G16" i="11" s="1"/>
  <c r="F15" i="11"/>
  <c r="E15" i="11"/>
  <c r="C15" i="11"/>
  <c r="B15" i="11"/>
  <c r="D15" i="11" s="1"/>
  <c r="G15" i="11" s="1"/>
  <c r="D14" i="11"/>
  <c r="G14" i="11" s="1"/>
  <c r="D13" i="11"/>
  <c r="G13" i="11" s="1"/>
  <c r="D12" i="11"/>
  <c r="G12" i="11" s="1"/>
  <c r="F11" i="11"/>
  <c r="F8" i="11" s="1"/>
  <c r="F31" i="11" s="1"/>
  <c r="E11" i="11"/>
  <c r="C11" i="11"/>
  <c r="C8" i="11" s="1"/>
  <c r="C31" i="11" s="1"/>
  <c r="B11" i="11"/>
  <c r="D11" i="11" s="1"/>
  <c r="D10" i="11"/>
  <c r="G10" i="11" s="1"/>
  <c r="D9" i="11"/>
  <c r="G9" i="11" s="1"/>
  <c r="E8" i="11"/>
  <c r="E31" i="11" s="1"/>
  <c r="D83" i="9"/>
  <c r="G83" i="9" s="1"/>
  <c r="D82" i="9"/>
  <c r="G82" i="9" s="1"/>
  <c r="D81" i="9"/>
  <c r="G81" i="9" s="1"/>
  <c r="D80" i="9"/>
  <c r="G80" i="9" s="1"/>
  <c r="F79" i="9"/>
  <c r="E79" i="9"/>
  <c r="C79" i="9"/>
  <c r="B79" i="9"/>
  <c r="D77" i="9"/>
  <c r="G77" i="9" s="1"/>
  <c r="D76" i="9"/>
  <c r="G76" i="9" s="1"/>
  <c r="D75" i="9"/>
  <c r="G75" i="9" s="1"/>
  <c r="D74" i="9"/>
  <c r="G74" i="9" s="1"/>
  <c r="D73" i="9"/>
  <c r="G73" i="9" s="1"/>
  <c r="D72" i="9"/>
  <c r="G72" i="9" s="1"/>
  <c r="D71" i="9"/>
  <c r="G71" i="9" s="1"/>
  <c r="D70" i="9"/>
  <c r="G70" i="9" s="1"/>
  <c r="D69" i="9"/>
  <c r="G69" i="9" s="1"/>
  <c r="F68" i="9"/>
  <c r="E68" i="9"/>
  <c r="C68" i="9"/>
  <c r="B68" i="9"/>
  <c r="D66" i="9"/>
  <c r="G66" i="9" s="1"/>
  <c r="D65" i="9"/>
  <c r="G65" i="9" s="1"/>
  <c r="D64" i="9"/>
  <c r="G64" i="9" s="1"/>
  <c r="G63" i="9"/>
  <c r="G62" i="9"/>
  <c r="D62" i="9"/>
  <c r="D61" i="9"/>
  <c r="D59" i="9" s="1"/>
  <c r="G59" i="9" s="1"/>
  <c r="G60" i="9"/>
  <c r="D60" i="9"/>
  <c r="F59" i="9"/>
  <c r="E59" i="9"/>
  <c r="E48" i="9" s="1"/>
  <c r="C59" i="9"/>
  <c r="B59" i="9"/>
  <c r="G57" i="9"/>
  <c r="D57" i="9"/>
  <c r="D56" i="9"/>
  <c r="G56" i="9" s="1"/>
  <c r="G55" i="9"/>
  <c r="D55" i="9"/>
  <c r="D54" i="9"/>
  <c r="G54" i="9" s="1"/>
  <c r="G53" i="9"/>
  <c r="D53" i="9"/>
  <c r="G52" i="9"/>
  <c r="D51" i="9"/>
  <c r="G51" i="9" s="1"/>
  <c r="D50" i="9"/>
  <c r="G50" i="9" s="1"/>
  <c r="F49" i="9"/>
  <c r="F48" i="9" s="1"/>
  <c r="E49" i="9"/>
  <c r="C49" i="9"/>
  <c r="C48" i="9" s="1"/>
  <c r="B49" i="9"/>
  <c r="B48" i="9" s="1"/>
  <c r="D46" i="9"/>
  <c r="G46" i="9" s="1"/>
  <c r="D45" i="9"/>
  <c r="G45" i="9" s="1"/>
  <c r="D44" i="9"/>
  <c r="G44" i="9" s="1"/>
  <c r="D43" i="9"/>
  <c r="G43" i="9" s="1"/>
  <c r="F42" i="9"/>
  <c r="E42" i="9"/>
  <c r="C42" i="9"/>
  <c r="B42" i="9"/>
  <c r="D40" i="9"/>
  <c r="G40" i="9" s="1"/>
  <c r="D39" i="9"/>
  <c r="G39" i="9" s="1"/>
  <c r="D38" i="9"/>
  <c r="G38" i="9" s="1"/>
  <c r="D37" i="9"/>
  <c r="G37" i="9" s="1"/>
  <c r="D36" i="9"/>
  <c r="G36" i="9" s="1"/>
  <c r="D35" i="9"/>
  <c r="G35" i="9" s="1"/>
  <c r="D34" i="9"/>
  <c r="G34" i="9" s="1"/>
  <c r="D33" i="9"/>
  <c r="D31" i="9" s="1"/>
  <c r="G31" i="9" s="1"/>
  <c r="D32" i="9"/>
  <c r="G32" i="9" s="1"/>
  <c r="F31" i="9"/>
  <c r="E31" i="9"/>
  <c r="C31" i="9"/>
  <c r="B31" i="9"/>
  <c r="D29" i="9"/>
  <c r="G29" i="9" s="1"/>
  <c r="D28" i="9"/>
  <c r="G28" i="9" s="1"/>
  <c r="D27" i="9"/>
  <c r="G27" i="9" s="1"/>
  <c r="D26" i="9"/>
  <c r="G26" i="9" s="1"/>
  <c r="D25" i="9"/>
  <c r="G25" i="9" s="1"/>
  <c r="D24" i="9"/>
  <c r="D22" i="9" s="1"/>
  <c r="G22" i="9" s="1"/>
  <c r="D23" i="9"/>
  <c r="G23" i="9" s="1"/>
  <c r="F22" i="9"/>
  <c r="E22" i="9"/>
  <c r="C22" i="9"/>
  <c r="B22" i="9"/>
  <c r="D20" i="9"/>
  <c r="G20" i="9" s="1"/>
  <c r="D19" i="9"/>
  <c r="G19" i="9" s="1"/>
  <c r="D18" i="9"/>
  <c r="G18" i="9" s="1"/>
  <c r="D17" i="9"/>
  <c r="G17" i="9" s="1"/>
  <c r="D16" i="9"/>
  <c r="G16" i="9" s="1"/>
  <c r="D15" i="9"/>
  <c r="G15" i="9" s="1"/>
  <c r="D14" i="9"/>
  <c r="G14" i="9" s="1"/>
  <c r="D13" i="9"/>
  <c r="G13" i="9" s="1"/>
  <c r="F12" i="9"/>
  <c r="E12" i="9"/>
  <c r="E11" i="9" s="1"/>
  <c r="D12" i="9"/>
  <c r="G12" i="9" s="1"/>
  <c r="C12" i="9"/>
  <c r="B12" i="9"/>
  <c r="F11" i="9"/>
  <c r="F85" i="9" s="1"/>
  <c r="C11" i="9"/>
  <c r="C85" i="9" s="1"/>
  <c r="B11" i="9"/>
  <c r="B85" i="9" s="1"/>
  <c r="E15" i="8"/>
  <c r="H15" i="8" s="1"/>
  <c r="E14" i="8"/>
  <c r="H14" i="8" s="1"/>
  <c r="H13" i="8" s="1"/>
  <c r="G13" i="8"/>
  <c r="F13" i="8"/>
  <c r="D13" i="8"/>
  <c r="C13" i="8"/>
  <c r="E11" i="8"/>
  <c r="H11" i="8" s="1"/>
  <c r="E10" i="8"/>
  <c r="H10" i="8" s="1"/>
  <c r="H9" i="8" s="1"/>
  <c r="H17" i="8" s="1"/>
  <c r="G9" i="8"/>
  <c r="G17" i="8" s="1"/>
  <c r="F9" i="8"/>
  <c r="F17" i="8" s="1"/>
  <c r="D9" i="8"/>
  <c r="D17" i="8" s="1"/>
  <c r="C9" i="8"/>
  <c r="C17" i="8" s="1"/>
  <c r="G11" i="11" l="1"/>
  <c r="D8" i="11"/>
  <c r="G22" i="11"/>
  <c r="B8" i="11"/>
  <c r="B31" i="11" s="1"/>
  <c r="E85" i="9"/>
  <c r="D42" i="9"/>
  <c r="G42" i="9" s="1"/>
  <c r="G11" i="9" s="1"/>
  <c r="D49" i="9"/>
  <c r="G61" i="9"/>
  <c r="D68" i="9"/>
  <c r="G68" i="9" s="1"/>
  <c r="D79" i="9"/>
  <c r="G79" i="9" s="1"/>
  <c r="G24" i="9"/>
  <c r="G33" i="9"/>
  <c r="E9" i="8"/>
  <c r="E13" i="8"/>
  <c r="E157" i="7"/>
  <c r="H157" i="7" s="1"/>
  <c r="E156" i="7"/>
  <c r="H156" i="7" s="1"/>
  <c r="E155" i="7"/>
  <c r="H155" i="7" s="1"/>
  <c r="E154" i="7"/>
  <c r="H154" i="7" s="1"/>
  <c r="E153" i="7"/>
  <c r="H153" i="7" s="1"/>
  <c r="E152" i="7"/>
  <c r="H152" i="7" s="1"/>
  <c r="E151" i="7"/>
  <c r="H151" i="7" s="1"/>
  <c r="G150" i="7"/>
  <c r="F150" i="7"/>
  <c r="D150" i="7"/>
  <c r="C150" i="7"/>
  <c r="E149" i="7"/>
  <c r="H149" i="7" s="1"/>
  <c r="E148" i="7"/>
  <c r="H148" i="7" s="1"/>
  <c r="E147" i="7"/>
  <c r="H147" i="7" s="1"/>
  <c r="G146" i="7"/>
  <c r="F146" i="7"/>
  <c r="D146" i="7"/>
  <c r="C146" i="7"/>
  <c r="E145" i="7"/>
  <c r="H145" i="7" s="1"/>
  <c r="E144" i="7"/>
  <c r="H144" i="7" s="1"/>
  <c r="E143" i="7"/>
  <c r="H143" i="7" s="1"/>
  <c r="E142" i="7"/>
  <c r="H142" i="7" s="1"/>
  <c r="E141" i="7"/>
  <c r="H141" i="7" s="1"/>
  <c r="E140" i="7"/>
  <c r="H140" i="7" s="1"/>
  <c r="E139" i="7"/>
  <c r="E138" i="7"/>
  <c r="H138" i="7" s="1"/>
  <c r="G137" i="7"/>
  <c r="F137" i="7"/>
  <c r="D137" i="7"/>
  <c r="C137" i="7"/>
  <c r="E136" i="7"/>
  <c r="H136" i="7" s="1"/>
  <c r="E135" i="7"/>
  <c r="E134" i="7"/>
  <c r="H134" i="7" s="1"/>
  <c r="G133" i="7"/>
  <c r="F133" i="7"/>
  <c r="D133" i="7"/>
  <c r="C133" i="7"/>
  <c r="H132" i="7"/>
  <c r="H131" i="7"/>
  <c r="E130" i="7"/>
  <c r="H130" i="7" s="1"/>
  <c r="H129" i="7"/>
  <c r="E128" i="7"/>
  <c r="H128" i="7" s="1"/>
  <c r="H127" i="7"/>
  <c r="E127" i="7"/>
  <c r="H126" i="7"/>
  <c r="E125" i="7"/>
  <c r="H124" i="7"/>
  <c r="G123" i="7"/>
  <c r="F123" i="7"/>
  <c r="D123" i="7"/>
  <c r="C123" i="7"/>
  <c r="H122" i="7"/>
  <c r="E122" i="7"/>
  <c r="E121" i="7"/>
  <c r="H121" i="7" s="1"/>
  <c r="H120" i="7"/>
  <c r="E120" i="7"/>
  <c r="E119" i="7"/>
  <c r="H119" i="7" s="1"/>
  <c r="H118" i="7"/>
  <c r="E118" i="7"/>
  <c r="H117" i="7"/>
  <c r="E116" i="7"/>
  <c r="H116" i="7" s="1"/>
  <c r="E115" i="7"/>
  <c r="H115" i="7" s="1"/>
  <c r="E114" i="7"/>
  <c r="H114" i="7" s="1"/>
  <c r="G113" i="7"/>
  <c r="F113" i="7"/>
  <c r="D113" i="7"/>
  <c r="C113" i="7"/>
  <c r="E112" i="7"/>
  <c r="H112" i="7" s="1"/>
  <c r="E111" i="7"/>
  <c r="H111" i="7" s="1"/>
  <c r="H110" i="7"/>
  <c r="E110" i="7"/>
  <c r="E109" i="7"/>
  <c r="H109" i="7" s="1"/>
  <c r="E108" i="7"/>
  <c r="H108" i="7" s="1"/>
  <c r="E107" i="7"/>
  <c r="H107" i="7" s="1"/>
  <c r="E106" i="7"/>
  <c r="H106" i="7" s="1"/>
  <c r="E105" i="7"/>
  <c r="H105" i="7" s="1"/>
  <c r="E104" i="7"/>
  <c r="H104" i="7" s="1"/>
  <c r="G103" i="7"/>
  <c r="F103" i="7"/>
  <c r="F84" i="7" s="1"/>
  <c r="D103" i="7"/>
  <c r="C103" i="7"/>
  <c r="H102" i="7"/>
  <c r="H101" i="7"/>
  <c r="E100" i="7"/>
  <c r="H100" i="7" s="1"/>
  <c r="H99" i="7"/>
  <c r="H98" i="7"/>
  <c r="H97" i="7"/>
  <c r="H96" i="7"/>
  <c r="H95" i="7"/>
  <c r="H94" i="7"/>
  <c r="G93" i="7"/>
  <c r="F93" i="7"/>
  <c r="E93" i="7"/>
  <c r="H93" i="7" s="1"/>
  <c r="D93" i="7"/>
  <c r="C93" i="7"/>
  <c r="E92" i="7"/>
  <c r="E85" i="7" s="1"/>
  <c r="H85" i="7" s="1"/>
  <c r="H91" i="7"/>
  <c r="H90" i="7"/>
  <c r="H89" i="7"/>
  <c r="H88" i="7"/>
  <c r="H87" i="7"/>
  <c r="H86" i="7"/>
  <c r="G85" i="7"/>
  <c r="G84" i="7" s="1"/>
  <c r="F85" i="7"/>
  <c r="D85" i="7"/>
  <c r="D84" i="7" s="1"/>
  <c r="C85" i="7"/>
  <c r="H82" i="7"/>
  <c r="H81" i="7"/>
  <c r="E81" i="7"/>
  <c r="H80" i="7"/>
  <c r="E79" i="7"/>
  <c r="H79" i="7" s="1"/>
  <c r="E78" i="7"/>
  <c r="H78" i="7" s="1"/>
  <c r="H77" i="7"/>
  <c r="E77" i="7"/>
  <c r="E76" i="7"/>
  <c r="H76" i="7" s="1"/>
  <c r="G75" i="7"/>
  <c r="F75" i="7"/>
  <c r="D75" i="7"/>
  <c r="C75" i="7"/>
  <c r="E74" i="7"/>
  <c r="H74" i="7" s="1"/>
  <c r="E73" i="7"/>
  <c r="E71" i="7" s="1"/>
  <c r="E72" i="7"/>
  <c r="H72" i="7" s="1"/>
  <c r="H71" i="7"/>
  <c r="G71" i="7"/>
  <c r="F71" i="7"/>
  <c r="D71" i="7"/>
  <c r="C71" i="7"/>
  <c r="C9" i="7" s="1"/>
  <c r="E70" i="7"/>
  <c r="H70" i="7" s="1"/>
  <c r="E69" i="7"/>
  <c r="H69" i="7" s="1"/>
  <c r="E68" i="7"/>
  <c r="H68" i="7" s="1"/>
  <c r="H67" i="7"/>
  <c r="H66" i="7"/>
  <c r="E66" i="7"/>
  <c r="E65" i="7"/>
  <c r="H65" i="7" s="1"/>
  <c r="H64" i="7"/>
  <c r="E64" i="7"/>
  <c r="E63" i="7"/>
  <c r="H63" i="7" s="1"/>
  <c r="G62" i="7"/>
  <c r="F62" i="7"/>
  <c r="D62" i="7"/>
  <c r="C62" i="7"/>
  <c r="E61" i="7"/>
  <c r="H61" i="7" s="1"/>
  <c r="H60" i="7"/>
  <c r="E60" i="7"/>
  <c r="E59" i="7"/>
  <c r="H59" i="7" s="1"/>
  <c r="G58" i="7"/>
  <c r="F58" i="7"/>
  <c r="D58" i="7"/>
  <c r="C58" i="7"/>
  <c r="E57" i="7"/>
  <c r="H57" i="7" s="1"/>
  <c r="H56" i="7"/>
  <c r="E56" i="7"/>
  <c r="E55" i="7"/>
  <c r="H55" i="7" s="1"/>
  <c r="H54" i="7"/>
  <c r="E54" i="7"/>
  <c r="E53" i="7"/>
  <c r="H53" i="7" s="1"/>
  <c r="H52" i="7"/>
  <c r="E52" i="7"/>
  <c r="E51" i="7"/>
  <c r="H51" i="7" s="1"/>
  <c r="H50" i="7"/>
  <c r="E50" i="7"/>
  <c r="E49" i="7"/>
  <c r="H49" i="7" s="1"/>
  <c r="H48" i="7" s="1"/>
  <c r="G48" i="7"/>
  <c r="F48" i="7"/>
  <c r="E48" i="7"/>
  <c r="D48" i="7"/>
  <c r="C48" i="7"/>
  <c r="E47" i="7"/>
  <c r="H47" i="7" s="1"/>
  <c r="H46" i="7"/>
  <c r="E46" i="7"/>
  <c r="E45" i="7"/>
  <c r="H45" i="7" s="1"/>
  <c r="H44" i="7"/>
  <c r="E44" i="7"/>
  <c r="E43" i="7"/>
  <c r="H43" i="7" s="1"/>
  <c r="H42" i="7"/>
  <c r="E42" i="7"/>
  <c r="E41" i="7"/>
  <c r="H41" i="7" s="1"/>
  <c r="H40" i="7"/>
  <c r="E40" i="7"/>
  <c r="E39" i="7"/>
  <c r="H39" i="7" s="1"/>
  <c r="H38" i="7"/>
  <c r="G38" i="7"/>
  <c r="F38" i="7"/>
  <c r="D38" i="7"/>
  <c r="C38" i="7"/>
  <c r="E37" i="7"/>
  <c r="H37" i="7" s="1"/>
  <c r="H36" i="7"/>
  <c r="E36" i="7"/>
  <c r="E35" i="7"/>
  <c r="H35" i="7" s="1"/>
  <c r="H34" i="7"/>
  <c r="E34" i="7"/>
  <c r="E33" i="7"/>
  <c r="H33" i="7" s="1"/>
  <c r="H32" i="7"/>
  <c r="E32" i="7"/>
  <c r="E31" i="7"/>
  <c r="H31" i="7" s="1"/>
  <c r="H30" i="7"/>
  <c r="H28" i="7" s="1"/>
  <c r="E30" i="7"/>
  <c r="E29" i="7"/>
  <c r="H29" i="7" s="1"/>
  <c r="G28" i="7"/>
  <c r="F28" i="7"/>
  <c r="D28" i="7"/>
  <c r="C28" i="7"/>
  <c r="E27" i="7"/>
  <c r="H27" i="7" s="1"/>
  <c r="H26" i="7"/>
  <c r="E26" i="7"/>
  <c r="E25" i="7"/>
  <c r="H25" i="7" s="1"/>
  <c r="H24" i="7"/>
  <c r="E24" i="7"/>
  <c r="E23" i="7"/>
  <c r="H23" i="7" s="1"/>
  <c r="H22" i="7"/>
  <c r="E22" i="7"/>
  <c r="E21" i="7"/>
  <c r="H21" i="7" s="1"/>
  <c r="H20" i="7"/>
  <c r="H18" i="7" s="1"/>
  <c r="E20" i="7"/>
  <c r="E19" i="7"/>
  <c r="H19" i="7" s="1"/>
  <c r="G18" i="7"/>
  <c r="F18" i="7"/>
  <c r="D18" i="7"/>
  <c r="C18" i="7"/>
  <c r="E17" i="7"/>
  <c r="H17" i="7" s="1"/>
  <c r="H16" i="7"/>
  <c r="E16" i="7"/>
  <c r="E15" i="7"/>
  <c r="H15" i="7" s="1"/>
  <c r="H14" i="7"/>
  <c r="E14" i="7"/>
  <c r="E13" i="7"/>
  <c r="H13" i="7" s="1"/>
  <c r="H12" i="7"/>
  <c r="H10" i="7" s="1"/>
  <c r="E12" i="7"/>
  <c r="E11" i="7"/>
  <c r="H11" i="7" s="1"/>
  <c r="G10" i="7"/>
  <c r="F10" i="7"/>
  <c r="D10" i="7"/>
  <c r="C10" i="7"/>
  <c r="G9" i="7"/>
  <c r="G159" i="7" s="1"/>
  <c r="F9" i="7"/>
  <c r="K82" i="6"/>
  <c r="H82" i="6"/>
  <c r="K81" i="6"/>
  <c r="H81" i="6"/>
  <c r="K80" i="6"/>
  <c r="H80" i="6"/>
  <c r="K75" i="6"/>
  <c r="H75" i="6"/>
  <c r="J74" i="6"/>
  <c r="K74" i="6" s="1"/>
  <c r="I74" i="6"/>
  <c r="G74" i="6"/>
  <c r="F74" i="6"/>
  <c r="H74" i="6" s="1"/>
  <c r="K70" i="6"/>
  <c r="H70" i="6"/>
  <c r="K69" i="6"/>
  <c r="H69" i="6"/>
  <c r="K68" i="6"/>
  <c r="H68" i="6"/>
  <c r="K67" i="6"/>
  <c r="H67" i="6"/>
  <c r="K66" i="6"/>
  <c r="H66" i="6"/>
  <c r="K65" i="6"/>
  <c r="K64" i="6"/>
  <c r="H64" i="6"/>
  <c r="K63" i="6"/>
  <c r="H63" i="6"/>
  <c r="H61" i="6" s="1"/>
  <c r="K62" i="6"/>
  <c r="H62" i="6"/>
  <c r="J61" i="6"/>
  <c r="J72" i="6" s="1"/>
  <c r="I61" i="6"/>
  <c r="G61" i="6"/>
  <c r="F61" i="6"/>
  <c r="F72" i="6" s="1"/>
  <c r="K60" i="6"/>
  <c r="H60" i="6"/>
  <c r="K59" i="6"/>
  <c r="H59" i="6"/>
  <c r="K58" i="6"/>
  <c r="H58" i="6"/>
  <c r="K57" i="6"/>
  <c r="H57" i="6"/>
  <c r="K56" i="6"/>
  <c r="H56" i="6"/>
  <c r="K55" i="6"/>
  <c r="H55" i="6"/>
  <c r="K54" i="6"/>
  <c r="H54" i="6"/>
  <c r="K53" i="6"/>
  <c r="K52" i="6" s="1"/>
  <c r="H53" i="6"/>
  <c r="J52" i="6"/>
  <c r="I52" i="6"/>
  <c r="I72" i="6" s="1"/>
  <c r="H52" i="6"/>
  <c r="H72" i="6" s="1"/>
  <c r="G52" i="6"/>
  <c r="G72" i="6" s="1"/>
  <c r="F52" i="6"/>
  <c r="K45" i="6"/>
  <c r="H45" i="6"/>
  <c r="K43" i="6"/>
  <c r="J43" i="6"/>
  <c r="I43" i="6"/>
  <c r="H43" i="6"/>
  <c r="G43" i="6"/>
  <c r="F43" i="6"/>
  <c r="K41" i="6"/>
  <c r="H41" i="6"/>
  <c r="K40" i="6"/>
  <c r="H40" i="6"/>
  <c r="K39" i="6"/>
  <c r="H39" i="6"/>
  <c r="K38" i="6"/>
  <c r="H38" i="6"/>
  <c r="K37" i="6"/>
  <c r="H37" i="6"/>
  <c r="K36" i="6"/>
  <c r="H36" i="6"/>
  <c r="K35" i="6"/>
  <c r="K34" i="6" s="1"/>
  <c r="J34" i="6"/>
  <c r="J47" i="6" s="1"/>
  <c r="J77" i="6" s="1"/>
  <c r="I34" i="6"/>
  <c r="H34" i="6"/>
  <c r="G34" i="6"/>
  <c r="F34" i="6"/>
  <c r="F47" i="6" s="1"/>
  <c r="K31" i="6"/>
  <c r="H31" i="6"/>
  <c r="K30" i="6"/>
  <c r="H30" i="6"/>
  <c r="K29" i="6"/>
  <c r="H29" i="6"/>
  <c r="K27" i="6"/>
  <c r="H27" i="6"/>
  <c r="K26" i="6"/>
  <c r="H26" i="6"/>
  <c r="K25" i="6"/>
  <c r="K24" i="6"/>
  <c r="H24" i="6"/>
  <c r="K23" i="6"/>
  <c r="H23" i="6"/>
  <c r="K22" i="6"/>
  <c r="H22" i="6"/>
  <c r="K20" i="6"/>
  <c r="J20" i="6"/>
  <c r="I20" i="6"/>
  <c r="I47" i="6" s="1"/>
  <c r="I77" i="6" s="1"/>
  <c r="H20" i="6"/>
  <c r="G20" i="6"/>
  <c r="G47" i="6" s="1"/>
  <c r="G77" i="6" s="1"/>
  <c r="F20" i="6"/>
  <c r="K18" i="6"/>
  <c r="H18" i="6"/>
  <c r="K17" i="6"/>
  <c r="H17" i="6"/>
  <c r="K16" i="6"/>
  <c r="H16" i="6"/>
  <c r="K13" i="6"/>
  <c r="H13" i="6"/>
  <c r="H47" i="6" s="1"/>
  <c r="G8" i="11" l="1"/>
  <c r="G31" i="11" s="1"/>
  <c r="D31" i="11"/>
  <c r="G85" i="9"/>
  <c r="G49" i="9"/>
  <c r="D48" i="9"/>
  <c r="G48" i="9" s="1"/>
  <c r="D11" i="9"/>
  <c r="D85" i="9" s="1"/>
  <c r="E17" i="8"/>
  <c r="E38" i="7"/>
  <c r="E146" i="7"/>
  <c r="H146" i="7" s="1"/>
  <c r="D9" i="7"/>
  <c r="D159" i="7" s="1"/>
  <c r="C84" i="7"/>
  <c r="C159" i="7" s="1"/>
  <c r="H92" i="7"/>
  <c r="E113" i="7"/>
  <c r="H113" i="7" s="1"/>
  <c r="H139" i="7"/>
  <c r="E137" i="7"/>
  <c r="H137" i="7" s="1"/>
  <c r="E62" i="7"/>
  <c r="H62" i="7" s="1"/>
  <c r="H135" i="7"/>
  <c r="E133" i="7"/>
  <c r="H133" i="7" s="1"/>
  <c r="E150" i="7"/>
  <c r="H150" i="7" s="1"/>
  <c r="E28" i="7"/>
  <c r="F159" i="7"/>
  <c r="E10" i="7"/>
  <c r="E18" i="7"/>
  <c r="E58" i="7"/>
  <c r="H58" i="7" s="1"/>
  <c r="H9" i="7" s="1"/>
  <c r="H73" i="7"/>
  <c r="E75" i="7"/>
  <c r="H75" i="7" s="1"/>
  <c r="E103" i="7"/>
  <c r="E123" i="7"/>
  <c r="H123" i="7" s="1"/>
  <c r="H125" i="7"/>
  <c r="H77" i="6"/>
  <c r="K72" i="6"/>
  <c r="K47" i="6"/>
  <c r="K61" i="6"/>
  <c r="F77" i="6"/>
  <c r="K77" i="6" s="1"/>
  <c r="H103" i="7" l="1"/>
  <c r="H84" i="7" s="1"/>
  <c r="H159" i="7" s="1"/>
  <c r="E84" i="7"/>
  <c r="E9" i="7"/>
  <c r="E159" i="7" s="1"/>
  <c r="E80" i="5"/>
  <c r="D80" i="5"/>
  <c r="E78" i="5"/>
  <c r="D78" i="5"/>
  <c r="C78" i="5"/>
  <c r="E76" i="5"/>
  <c r="D76" i="5"/>
  <c r="C76" i="5"/>
  <c r="C74" i="5" s="1"/>
  <c r="C82" i="5" s="1"/>
  <c r="C84" i="5" s="1"/>
  <c r="E75" i="5"/>
  <c r="D75" i="5"/>
  <c r="C75" i="5"/>
  <c r="E74" i="5"/>
  <c r="D74" i="5"/>
  <c r="E72" i="5"/>
  <c r="E82" i="5" s="1"/>
  <c r="E84" i="5" s="1"/>
  <c r="D72" i="5"/>
  <c r="D82" i="5" s="1"/>
  <c r="D84" i="5" s="1"/>
  <c r="C72" i="5"/>
  <c r="E62" i="5"/>
  <c r="E64" i="5" s="1"/>
  <c r="E66" i="5" s="1"/>
  <c r="D62" i="5"/>
  <c r="E60" i="5"/>
  <c r="D60" i="5"/>
  <c r="C60" i="5"/>
  <c r="E58" i="5"/>
  <c r="D58" i="5"/>
  <c r="C58" i="5"/>
  <c r="E57" i="5"/>
  <c r="D57" i="5"/>
  <c r="C57" i="5"/>
  <c r="E56" i="5"/>
  <c r="D56" i="5"/>
  <c r="C56" i="5"/>
  <c r="E54" i="5"/>
  <c r="D54" i="5"/>
  <c r="D64" i="5" s="1"/>
  <c r="D66" i="5" s="1"/>
  <c r="C54" i="5"/>
  <c r="C64" i="5" s="1"/>
  <c r="C66" i="5" s="1"/>
  <c r="E44" i="5"/>
  <c r="E48" i="5" s="1"/>
  <c r="D44" i="5"/>
  <c r="C44" i="5"/>
  <c r="E41" i="5"/>
  <c r="D41" i="5"/>
  <c r="D48" i="5" s="1"/>
  <c r="C41" i="5"/>
  <c r="C48" i="5" s="1"/>
  <c r="E31" i="5"/>
  <c r="D31" i="5"/>
  <c r="C31" i="5"/>
  <c r="E18" i="5"/>
  <c r="D18" i="5"/>
  <c r="C18" i="5"/>
  <c r="E14" i="5"/>
  <c r="D14" i="5"/>
  <c r="C14" i="5"/>
  <c r="E9" i="5"/>
  <c r="E22" i="5" s="1"/>
  <c r="E24" i="5" s="1"/>
  <c r="E26" i="5" s="1"/>
  <c r="E35" i="5" s="1"/>
  <c r="D9" i="5"/>
  <c r="D22" i="5" s="1"/>
  <c r="D24" i="5" s="1"/>
  <c r="D26" i="5" s="1"/>
  <c r="D35" i="5" s="1"/>
  <c r="C9" i="5"/>
  <c r="C22" i="5" s="1"/>
  <c r="C24" i="5" s="1"/>
  <c r="C26" i="5" s="1"/>
  <c r="C35" i="5" s="1"/>
  <c r="D9" i="4" l="1"/>
  <c r="G36" i="4"/>
  <c r="F36" i="4"/>
  <c r="E36" i="4"/>
  <c r="D36" i="4"/>
  <c r="C36" i="4"/>
  <c r="G29" i="4"/>
  <c r="G28" i="4"/>
  <c r="G27" i="4"/>
  <c r="G26" i="4" s="1"/>
  <c r="I26" i="4"/>
  <c r="H26" i="4"/>
  <c r="F26" i="4"/>
  <c r="E26" i="4"/>
  <c r="D26" i="4"/>
  <c r="C26" i="4"/>
  <c r="G24" i="4"/>
  <c r="G23" i="4"/>
  <c r="G22" i="4"/>
  <c r="G21" i="4" s="1"/>
  <c r="I21" i="4"/>
  <c r="H21" i="4"/>
  <c r="F21" i="4"/>
  <c r="E21" i="4"/>
  <c r="D21" i="4"/>
  <c r="C21" i="4"/>
  <c r="C19" i="4"/>
  <c r="G16" i="4"/>
  <c r="G15" i="4"/>
  <c r="G14" i="4"/>
  <c r="G13" i="4" s="1"/>
  <c r="I13" i="4"/>
  <c r="I8" i="4" s="1"/>
  <c r="I19" i="4" s="1"/>
  <c r="H13" i="4"/>
  <c r="F13" i="4"/>
  <c r="F8" i="4" s="1"/>
  <c r="F19" i="4" s="1"/>
  <c r="E13" i="4"/>
  <c r="D13" i="4"/>
  <c r="G12" i="4"/>
  <c r="G11" i="4"/>
  <c r="G10" i="4"/>
  <c r="G9" i="4" s="1"/>
  <c r="G8" i="4" s="1"/>
  <c r="G19" i="4" s="1"/>
  <c r="I9" i="4"/>
  <c r="H9" i="4"/>
  <c r="E9" i="4"/>
  <c r="E8" i="4" s="1"/>
  <c r="E19" i="4" s="1"/>
  <c r="C9" i="4"/>
  <c r="H8" i="4"/>
  <c r="H19" i="4" s="1"/>
  <c r="D8" i="4"/>
  <c r="D19" i="4" s="1"/>
  <c r="C9" i="2" l="1"/>
  <c r="D9" i="2"/>
  <c r="E9" i="2"/>
  <c r="F9" i="2"/>
  <c r="G9" i="2"/>
  <c r="H9" i="2"/>
  <c r="I9" i="2"/>
  <c r="J9" i="2"/>
  <c r="K9" i="2"/>
  <c r="L10" i="2"/>
  <c r="L9" i="2" s="1"/>
  <c r="L11" i="2"/>
  <c r="L12" i="2"/>
  <c r="L13" i="2"/>
  <c r="L14" i="2"/>
  <c r="F15" i="2"/>
  <c r="G15" i="2"/>
  <c r="I15" i="2"/>
  <c r="J15" i="2"/>
  <c r="H16" i="2"/>
  <c r="H15" i="2" s="1"/>
  <c r="H27" i="2" s="1"/>
  <c r="K16" i="2"/>
  <c r="L16" i="2"/>
  <c r="L15" i="2" s="1"/>
  <c r="F17" i="2"/>
  <c r="K17" i="2"/>
  <c r="L17" i="2"/>
  <c r="K18" i="2"/>
  <c r="L18" i="2" s="1"/>
  <c r="K19" i="2"/>
  <c r="L19" i="2"/>
  <c r="K20" i="2"/>
  <c r="H21" i="2"/>
  <c r="K21" i="2"/>
  <c r="L21" i="2"/>
  <c r="K22" i="2"/>
  <c r="L22" i="2" s="1"/>
  <c r="H23" i="2"/>
  <c r="K23" i="2"/>
  <c r="L23" i="2"/>
  <c r="K24" i="2"/>
  <c r="L24" i="2"/>
  <c r="F27" i="2"/>
  <c r="G27" i="2"/>
  <c r="I27" i="2"/>
  <c r="J27" i="2"/>
  <c r="H19" i="1"/>
  <c r="H63" i="1"/>
  <c r="I75" i="1"/>
  <c r="I68" i="1"/>
  <c r="I63" i="1"/>
  <c r="I79" i="1"/>
  <c r="I57" i="1"/>
  <c r="I42" i="1"/>
  <c r="I38" i="1"/>
  <c r="I31" i="1"/>
  <c r="I27" i="1"/>
  <c r="I23" i="1"/>
  <c r="I19" i="1"/>
  <c r="I9" i="1"/>
  <c r="I47" i="1"/>
  <c r="I59" i="1"/>
  <c r="I81" i="1"/>
  <c r="E60" i="1"/>
  <c r="E41" i="1"/>
  <c r="E38" i="1"/>
  <c r="E31" i="1"/>
  <c r="E25" i="1"/>
  <c r="E17" i="1"/>
  <c r="E9" i="1"/>
  <c r="E47" i="1"/>
  <c r="E62" i="1"/>
  <c r="D9" i="1"/>
  <c r="H9" i="1"/>
  <c r="D17" i="1"/>
  <c r="H23" i="1"/>
  <c r="D25" i="1"/>
  <c r="H27" i="1"/>
  <c r="D31" i="1"/>
  <c r="H31" i="1"/>
  <c r="D38" i="1"/>
  <c r="H38" i="1"/>
  <c r="D41" i="1"/>
  <c r="H42" i="1"/>
  <c r="H57" i="1"/>
  <c r="D60" i="1"/>
  <c r="H68" i="1"/>
  <c r="H75" i="1"/>
  <c r="H79" i="1"/>
  <c r="H47" i="1"/>
  <c r="H59" i="1"/>
  <c r="D47" i="1"/>
  <c r="D62" i="1"/>
  <c r="H81" i="1"/>
  <c r="L27" i="2" l="1"/>
  <c r="K15" i="2"/>
  <c r="K27" i="2" s="1"/>
</calcChain>
</file>

<file path=xl/sharedStrings.xml><?xml version="1.0" encoding="utf-8"?>
<sst xmlns="http://schemas.openxmlformats.org/spreadsheetml/2006/main" count="919" uniqueCount="554">
  <si>
    <t>MUNICIPIO DE CORREGIDORA, QUERÉTARO</t>
  </si>
  <si>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</si>
  <si>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</si>
  <si>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</si>
  <si>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</si>
  <si>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</si>
  <si>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</si>
  <si>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</si>
  <si>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</si>
  <si>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</si>
  <si>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Efectivo</t>
  </si>
  <si>
    <t>a1) Efectivo</t>
  </si>
  <si>
    <t>Servicios Personales por Pagar a Corto Plazo</t>
  </si>
  <si>
    <t>a1) Servicios Personales por Pagar a Corto Plazo</t>
  </si>
  <si>
    <t>Bancos/Tesorería</t>
  </si>
  <si>
    <t>a2) Bancos/Tesorería</t>
  </si>
  <si>
    <t>Proveedores por Pagar a Corto Plazo</t>
  </si>
  <si>
    <t>a2) Proveedores por Pagar a Corto Plazo</t>
  </si>
  <si>
    <t>a3) Bancos/Dependencias y Otros</t>
  </si>
  <si>
    <t>Contratistas por Obras Públicas por Pagar a Corto Plazo</t>
  </si>
  <si>
    <t>a3) Contratistas por Obras Públicas por Pagar a Corto Plazo</t>
  </si>
  <si>
    <t>Inversiones Temporales (Hasta 3 meses)</t>
  </si>
  <si>
    <t>a4) Inversiones Temporales (Hasta 3 meses)</t>
  </si>
  <si>
    <t>a4) Participaciones y Aportaciones por Pagar a Corto Plazo</t>
  </si>
  <si>
    <t>a5) Fondos con Afectación Específica</t>
  </si>
  <si>
    <t>Transferencias Otorgadas por Pagar a Corto Plazo</t>
  </si>
  <si>
    <t>a5) Transferencias Otorgadas por Pagar a Corto Plazo</t>
  </si>
  <si>
    <t>a6) Depósitos de Fondos de Terceros en Garantía y/o Administración</t>
  </si>
  <si>
    <t>Intereses, Comisiones y Otros Gastos de la Deuda Pública por Pagar a Corto Plazo</t>
  </si>
  <si>
    <t>a6) Intereses, Comisiones y Otros Gastos de la Deuda Pública por Pagar a Corto Plazo</t>
  </si>
  <si>
    <t>a7) Otros Efectivos y Equivalentes</t>
  </si>
  <si>
    <t>Retenciones y Contribuciones por Pagar a Corto Plazo</t>
  </si>
  <si>
    <t>a7) Retenciones y Contribuciones por Pagar a Corto Plazo</t>
  </si>
  <si>
    <t>b. Derechos a Recibir Efectivo o Equivalentes (b=b1+b2+b3+b4+b5+b6+b7)</t>
  </si>
  <si>
    <t>Devoluciones de la Ley de Ingresos por Pagar a Corto Plazo</t>
  </si>
  <si>
    <t>a8) Devoluciones de la Ley de Ingresos por Pagar a Corto Plazo</t>
  </si>
  <si>
    <t>b1) Inversiones Financieras de Corto Plazo</t>
  </si>
  <si>
    <t>Otras Cuentas por Pagar a Corto Plazo</t>
  </si>
  <si>
    <t>a9) Otras Cuentas por Pagar a Corto Plazo</t>
  </si>
  <si>
    <t>Cuentas por Cobrar a Corto Plazo</t>
  </si>
  <si>
    <t>b2) Cuentas por Cobrar a Corto Plazo</t>
  </si>
  <si>
    <t>b. Documentos por Pagar a Corto Plazo (b=b1+b2+b3)</t>
  </si>
  <si>
    <t>Deudores Diversos por Cobrar a Corto Plazo</t>
  </si>
  <si>
    <t>b3) Deudores Diversos por Cobrar a Corto Plazo</t>
  </si>
  <si>
    <t>b1) Documentos Comerciales por Pagar a Corto Plazo</t>
  </si>
  <si>
    <t>Ingresos por Recuperar a Corto Plazo</t>
  </si>
  <si>
    <t>b4) Ingresos por Recuperar a Corto Plazo</t>
  </si>
  <si>
    <t>b2) Documentos con Contratistas por Obras Públicas por Pagar a Corto Plazo</t>
  </si>
  <si>
    <t>Deudores por Anticipos de la Tesorería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</si>
  <si>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</si>
  <si>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</si>
  <si>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</si>
  <si>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</si>
  <si>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Derechos a Recibir Efectivo o Equivalentes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</si>
  <si>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</si>
  <si>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</si>
  <si>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</si>
  <si>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</si>
  <si>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</si>
  <si>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</si>
  <si>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</si>
  <si>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</si>
  <si>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</si>
  <si>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</si>
  <si>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Anticipo a Contratistas por Obras Públicas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</si>
  <si>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</si>
  <si>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</si>
  <si>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</si>
  <si>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</si>
  <si>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</si>
  <si>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</si>
  <si>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</si>
  <si>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</si>
  <si>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</si>
  <si>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</si>
  <si>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</si>
  <si>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</si>
  <si>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</si>
  <si>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</si>
  <si>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</si>
  <si>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</si>
  <si>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</si>
  <si>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</si>
  <si>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</si>
  <si>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</si>
  <si>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</si>
  <si>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Provisión para Demandas y Juicios a Corto Plazo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</si>
  <si>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</si>
  <si>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</si>
  <si>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</si>
  <si>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</si>
  <si>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Otras Provisiones a Corto Plazo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</si>
  <si>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</si>
  <si>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</si>
  <si>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</si>
  <si>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</si>
  <si>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Ingresos por Clasificar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</si>
  <si>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</si>
  <si>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</si>
  <si>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</si>
  <si>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</si>
  <si>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</si>
  <si>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</si>
  <si>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</si>
  <si>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</si>
  <si>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</si>
  <si>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Inversiones Financieras a Largo Plazo</t>
  </si>
  <si>
    <t>a. Inversiones Financieras a Largo Plazo</t>
  </si>
  <si>
    <t>Cuentas por Pagar a Largo Plazo</t>
  </si>
  <si>
    <t>a. Cuentas por Pagar a Largo Plazo</t>
  </si>
  <si>
    <t>Derechos a Recibir Efectivo o Equivalentes a Largo Plazo</t>
  </si>
  <si>
    <t xml:space="preserve">b. Derechos a Recibir Efectivo o Equivalentes a Largo Plazo </t>
  </si>
  <si>
    <t>b. Documentos por Pagar a Largo Plazo</t>
  </si>
  <si>
    <t>Bienes Inmuebles, Infraestructura y Construcciones en Proceso</t>
  </si>
  <si>
    <t xml:space="preserve">c. Bienes Inmuebles, Infraestructura y Construcciones en Proceso </t>
  </si>
  <si>
    <t>Deuda Pública a Largo Plazo</t>
  </si>
  <si>
    <t>c. Deuda Pública a Largo Plazo</t>
  </si>
  <si>
    <t>Bienes Muebles</t>
  </si>
  <si>
    <t xml:space="preserve">d. Bienes Muebles </t>
  </si>
  <si>
    <t>d. Pasivos Diferidos a Largo Plazo</t>
  </si>
  <si>
    <t>Activos Intangibles</t>
  </si>
  <si>
    <t xml:space="preserve">e. Activos Intangibles </t>
  </si>
  <si>
    <t>e. Fondos y Bienes de Terceros en Garantía y/o en Administración a Largo Plazo</t>
  </si>
  <si>
    <t>Depreciación, Deterioro y Amortización Acumulada de Bienes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</si>
  <si>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</si>
  <si>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</si>
  <si>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</si>
  <si>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</si>
  <si>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</si>
  <si>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</si>
  <si>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</si>
  <si>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</si>
  <si>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</si>
  <si>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</si>
  <si>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</si>
  <si>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Aportaciones</t>
  </si>
  <si>
    <t>a. Aportaciones</t>
  </si>
  <si>
    <t>Donaciones de Capital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</si>
  <si>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</si>
  <si>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</si>
  <si>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</si>
  <si>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</si>
  <si>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Resultados de Ejercicios Anteriores</t>
  </si>
  <si>
    <t>b. Resultados de Ejercicios Anteriores</t>
  </si>
  <si>
    <t>Revalúos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</si>
  <si>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</si>
  <si>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</si>
  <si>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</si>
  <si>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</si>
  <si>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</si>
  <si>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</si>
  <si>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</si>
  <si>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</si>
  <si>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Bajo protesta de decir verdad declaramos que los Estados Financieros y sus Notas son razonablemente correctos y responsabilidad del emisor</t>
  </si>
  <si>
    <t>Del 1 de Enero de 2020  al 31 de Marzo de 2020 (b)</t>
  </si>
  <si>
    <t>31 de diciembre de 2019 (e)</t>
  </si>
  <si>
    <t>31 de Marzo de 2020 (d)</t>
  </si>
  <si>
    <r>
      <rPr>
        <b/>
        <sz val="9"/>
        <color indexed="8"/>
        <rFont val="Arial"/>
        <family val="2"/>
      </rPr>
      <t xml:space="preserve">Nota:  </t>
    </r>
    <r>
      <rPr>
        <sz val="9"/>
        <color indexed="8"/>
        <rFont val="Arial"/>
        <family val="2"/>
      </rPr>
      <t>B.c) Se reporta en cero la columna "monto de la inversión pactado", ya que se determina a valor unitario por tonelada siendo variable el importe a pagar mensual.</t>
    </r>
  </si>
  <si>
    <t>C. Total de Obligaciones Diferentes de Financiamiento (C=A+B)</t>
  </si>
  <si>
    <t>i) Arriaga Resendiz Raul Agapito</t>
  </si>
  <si>
    <t>h) TDFA S.A. de C.V.</t>
  </si>
  <si>
    <t>g) Citelum México, S.A. de C.V.</t>
  </si>
  <si>
    <t>f) Citelum México, S.A. de C.V.</t>
  </si>
  <si>
    <t>e) Corporación MOMA</t>
  </si>
  <si>
    <t>d) Sulo México, S. A. DE C. V.</t>
  </si>
  <si>
    <t>c) Lumo Financiero del Centro, S.A.  De C.V. SOFORM, E.N.R.</t>
  </si>
  <si>
    <t>b) Lumo Financiero del Centro, S.A.  De C.V. SOFORM, E.N.R.</t>
  </si>
  <si>
    <t>a) Lumo Financiero del Centro, S.A.  De C.V. SOFORM, E.N.R.</t>
  </si>
  <si>
    <t>B. Otros Instrumentos (B=a+b+c+d)</t>
  </si>
  <si>
    <t>d) APP XX</t>
  </si>
  <si>
    <t>c) APP 3</t>
  </si>
  <si>
    <t>b) APP 2</t>
  </si>
  <si>
    <t>a) APP 1</t>
  </si>
  <si>
    <t>A. Asociaciones Público Privadas (APP’s) (A=a+b+c+d)</t>
  </si>
  <si>
    <t>(m = g – l)</t>
  </si>
  <si>
    <t>(l)</t>
  </si>
  <si>
    <t>(k)</t>
  </si>
  <si>
    <t>(j)</t>
  </si>
  <si>
    <t>(i)</t>
  </si>
  <si>
    <t>(h)</t>
  </si>
  <si>
    <t>(g)</t>
  </si>
  <si>
    <t>(f)</t>
  </si>
  <si>
    <t>(e)</t>
  </si>
  <si>
    <t>(d)</t>
  </si>
  <si>
    <t>(c)</t>
  </si>
  <si>
    <t>Saldo pendiente por pagar de la inversión al 31 de Marzo de 2020</t>
  </si>
  <si>
    <t>Monto pagado de la inversión actualizado al 31 de Marzo de 2020</t>
  </si>
  <si>
    <t>Monto pagado de la inversión al 31 de Marzo de 2020</t>
  </si>
  <si>
    <t>Monto promedio mensual del pago de la contraprestación correspondiente al pago de inversión</t>
  </si>
  <si>
    <t>Monto promedio mensual del pago de la contraprestación</t>
  </si>
  <si>
    <t>Plazo pactado</t>
  </si>
  <si>
    <t>Monto de la inversión pactado</t>
  </si>
  <si>
    <t>Fecha de vencimiento</t>
  </si>
  <si>
    <t>Fecha de inicio de operación del proyecto</t>
  </si>
  <si>
    <t>Fecha del Contrato</t>
  </si>
  <si>
    <t>Denominación de las Obligaciones Diferentes de Financiamiento</t>
  </si>
  <si>
    <t>Del 1 de Enero al 31 de Marzo de 2020 (b)</t>
  </si>
  <si>
    <t>Informe Analítico de Obligaciones Diferentes de Financiamientos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</si>
  <si>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</si>
  <si>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</si>
  <si>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</si>
  <si>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</si>
  <si>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</si>
  <si>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</si>
  <si>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</si>
  <si>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</si>
  <si>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Prestación Laboral</t>
  </si>
  <si>
    <t>No aplica</t>
  </si>
  <si>
    <t>Beneficio definido, Contribución definida o Mixto</t>
  </si>
  <si>
    <t>Beneficio Definido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</si>
  <si>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</si>
  <si>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</si>
  <si>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</si>
  <si>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</si>
  <si>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</si>
  <si>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</si>
  <si>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</si>
  <si>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</si>
  <si>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</si>
  <si>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</si>
  <si>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</si>
  <si>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</si>
  <si>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</si>
  <si>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</si>
  <si>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</si>
  <si>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</si>
  <si>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</si>
  <si>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</si>
  <si>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</si>
  <si>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</si>
  <si>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</si>
  <si>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</si>
  <si>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</si>
  <si>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</si>
  <si>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</si>
  <si>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</si>
  <si>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</si>
  <si>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</si>
  <si>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</si>
  <si>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</si>
  <si>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</si>
  <si>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</si>
  <si>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</si>
  <si>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</si>
  <si>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</si>
  <si>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</si>
  <si>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</si>
  <si>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JR VALUACIONES ACTUARIALES, S.C</t>
  </si>
  <si>
    <t>Informe Analítico de la Deuda Pública y Otros Pasivos - LDF</t>
  </si>
  <si>
    <t>Del 01 de Enero al 31 de Marzo 2020</t>
  </si>
  <si>
    <t>Denominación de la Deuda Pública y Otros Pasivos</t>
  </si>
  <si>
    <t>Saldo al 31 de diciembre de 2019 (d)</t>
  </si>
  <si>
    <t>Disposiciones del Periodo</t>
  </si>
  <si>
    <t>Amortizaciones del Periodo</t>
  </si>
  <si>
    <t>Revaluaciones, Reclasificaciones y Otros Ajustes</t>
  </si>
  <si>
    <t>Saldo Final del Periodo</t>
  </si>
  <si>
    <t>Pago de Intereses del Periodo</t>
  </si>
  <si>
    <t>Pago de Comisiones y demás costos asociados durante el Periodo</t>
  </si>
  <si>
    <t>h=d+e-f+g</t>
  </si>
  <si>
    <t>1. Deuda Pública (1=A+B)</t>
  </si>
  <si>
    <t>52,121,220.00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</si>
  <si>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</si>
  <si>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</si>
  <si>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</si>
  <si>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</si>
  <si>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</si>
  <si>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44,303,040.00</t>
  </si>
  <si>
    <t>b1) Instituciones de Crédito</t>
  </si>
  <si>
    <t>b2) Títulos y Valores</t>
  </si>
  <si>
    <t>b3) Arrendamientos Financieros</t>
  </si>
  <si>
    <t xml:space="preserve">2. Otros Pasivos </t>
  </si>
  <si>
    <t>81,790,725.77</t>
  </si>
  <si>
    <t>3. Total de la Deuda Pública y Otros Pasivos (3=1+2)</t>
  </si>
  <si>
    <t>4. Deuda Contingente 1 (informativo)</t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</si>
  <si>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</si>
  <si>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</si>
  <si>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</si>
  <si>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</si>
  <si>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</si>
  <si>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</si>
  <si>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</si>
  <si>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1.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</t>
  </si>
  <si>
    <t>2. Se refiere al valor del Bono Cupón Cero que respalda el pago de los créditos asociados al mismo (Activo).</t>
  </si>
  <si>
    <t>Obligaciones a Corto Plazo (k)</t>
  </si>
  <si>
    <t>Monto Contratado (l)</t>
  </si>
  <si>
    <t>Plazo Pactado                (m)</t>
  </si>
  <si>
    <t>Tasa de Interés</t>
  </si>
  <si>
    <t>Comisiones y Costos Relacionados (o)</t>
  </si>
  <si>
    <t>Tasa Efectiva</t>
  </si>
  <si>
    <t>(n)</t>
  </si>
  <si>
    <t>(p)</t>
  </si>
  <si>
    <t>6. Obligaciones a Corto Plazo (Informativo)</t>
  </si>
  <si>
    <t>A. Crédito 1</t>
  </si>
  <si>
    <t>TIIE + 1%</t>
  </si>
  <si>
    <t>B. Crédito 2</t>
  </si>
  <si>
    <t>C. Crédito XX</t>
  </si>
  <si>
    <t>Municipio de Corregidora, Querétaro</t>
  </si>
  <si>
    <t>Balance Presupuestario - LDF</t>
  </si>
  <si>
    <t>Estimado/</t>
  </si>
  <si>
    <t>Devengado</t>
  </si>
  <si>
    <t>Recaudado/</t>
  </si>
  <si>
    <t>Aprobado (d)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</si>
  <si>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</si>
  <si>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</si>
  <si>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</si>
  <si>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</si>
  <si>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</si>
  <si>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10"/>
        <color indexed="8"/>
        <rFont val="Arial Narrow"/>
        <family val="2"/>
      </rPr>
      <t>1</t>
    </r>
    <r>
      <rPr>
        <b/>
        <sz val="10"/>
        <color indexed="8"/>
        <rFont val="Arial Narrow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</si>
  <si>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</si>
  <si>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</si>
  <si>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</si>
  <si>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</si>
  <si>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</si>
  <si>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>I. Balance Presupuestario (I = A – B + C)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</si>
  <si>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</si>
  <si>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</si>
  <si>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</si>
  <si>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</si>
  <si>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</si>
  <si>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</si>
  <si>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</si>
  <si>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</si>
  <si>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</si>
  <si>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</si>
  <si>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</si>
  <si>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</si>
  <si>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</si>
  <si>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</si>
  <si>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</si>
  <si>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</si>
  <si>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</si>
  <si>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</si>
  <si>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</si>
  <si>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</si>
  <si>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</si>
  <si>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</si>
  <si>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</si>
  <si>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</si>
  <si>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</si>
  <si>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 xml:space="preserve">Bajo protesta de decir la verdad declaro que los Estados Financieros y sus Notas, son razonablemente correctos y responsabilidad del emisor </t>
  </si>
  <si>
    <t>MUNICIPIO DE CORREGIDORA, QUERETARO</t>
  </si>
  <si>
    <t>Estado Analítico de Ingresos Detallado - LDF</t>
  </si>
  <si>
    <t>Del 1 de enero al 31 Marzo de 2020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</si>
  <si>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</si>
  <si>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</si>
  <si>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</si>
  <si>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</si>
  <si>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</si>
  <si>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</si>
  <si>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</si>
  <si>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</si>
  <si>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</si>
  <si>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</si>
  <si>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</si>
  <si>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</si>
  <si>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</si>
  <si>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</si>
  <si>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</si>
  <si>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</si>
  <si>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</si>
  <si>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</si>
  <si>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</si>
  <si>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</si>
  <si>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</si>
  <si>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</si>
  <si>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</si>
  <si>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</si>
  <si>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</si>
  <si>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</si>
  <si>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</si>
  <si>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Otras participaciones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</si>
  <si>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</si>
  <si>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</si>
  <si>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</si>
  <si>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</si>
  <si>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</si>
  <si>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</si>
  <si>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</si>
  <si>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</si>
  <si>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</si>
  <si>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</si>
  <si>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</si>
  <si>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</si>
  <si>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</si>
  <si>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</si>
  <si>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</si>
  <si>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</si>
  <si>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</si>
  <si>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</si>
  <si>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</si>
  <si>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</si>
  <si>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</si>
  <si>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</si>
  <si>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</si>
  <si>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</si>
  <si>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</si>
  <si>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</si>
  <si>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</si>
  <si>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</si>
  <si>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</si>
  <si>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</si>
  <si>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</si>
  <si>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</si>
  <si>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</si>
  <si>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</si>
  <si>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</si>
  <si>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</si>
  <si>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</si>
  <si>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</si>
  <si>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</si>
  <si>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</si>
  <si>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</si>
  <si>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</si>
  <si>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</si>
  <si>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Municipio de Corregidora, Querétaro (a)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</si>
  <si>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</si>
  <si>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</si>
  <si>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</si>
  <si>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</si>
  <si>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</si>
  <si>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</si>
  <si>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</si>
  <si>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</si>
  <si>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</si>
  <si>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</si>
  <si>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</si>
  <si>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</si>
  <si>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</si>
  <si>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</si>
  <si>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</si>
  <si>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</si>
  <si>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</si>
  <si>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</si>
  <si>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</si>
  <si>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</si>
  <si>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</si>
  <si>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</si>
  <si>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</si>
  <si>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</si>
  <si>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</si>
  <si>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</si>
  <si>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</si>
  <si>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</si>
  <si>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</si>
  <si>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</si>
  <si>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</si>
  <si>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</si>
  <si>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</si>
  <si>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</si>
  <si>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</si>
  <si>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</si>
  <si>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</si>
  <si>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</si>
  <si>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</si>
  <si>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</si>
  <si>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</si>
  <si>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</si>
  <si>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</si>
  <si>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</si>
  <si>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</si>
  <si>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</si>
  <si>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</si>
  <si>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</si>
  <si>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</si>
  <si>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</si>
  <si>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</si>
  <si>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</si>
  <si>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</si>
  <si>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</si>
  <si>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</si>
  <si>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</si>
  <si>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</si>
  <si>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</si>
  <si>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</si>
  <si>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</si>
  <si>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</si>
  <si>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</si>
  <si>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</si>
  <si>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</si>
  <si>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</si>
  <si>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</si>
  <si>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</si>
  <si>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</si>
  <si>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</si>
  <si>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</si>
  <si>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</si>
  <si>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</si>
  <si>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</si>
  <si>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</si>
  <si>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</si>
  <si>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</si>
  <si>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</si>
  <si>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</si>
  <si>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</si>
  <si>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</si>
  <si>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</si>
  <si>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</si>
  <si>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*Columna 3: Ampliaciones/Reducciones y Aumentos/Disminuciones</t>
  </si>
  <si>
    <t>Clasificación Administrativa</t>
  </si>
  <si>
    <t>I. Gasto No Etiquetado  (I=A+B+C+D+E+F+G+H)</t>
  </si>
  <si>
    <t>A Organo Ejecutivo Municipal (Ayuntamiento)</t>
  </si>
  <si>
    <t>B Entidades Paraestatales y Fideicomisos No Empresariales y No Financieros</t>
  </si>
  <si>
    <t>II. Gasto Etiquetado     (II=A+B+C+D+E+F+G+H)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</si>
  <si>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</si>
  <si>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</si>
  <si>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</si>
  <si>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</si>
  <si>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</si>
  <si>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</si>
  <si>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</si>
  <si>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</si>
  <si>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</si>
  <si>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</si>
  <si>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</si>
  <si>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</si>
  <si>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</si>
  <si>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</si>
  <si>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</si>
  <si>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</si>
  <si>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</si>
  <si>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</si>
  <si>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</si>
  <si>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</si>
  <si>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</si>
  <si>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</si>
  <si>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</si>
  <si>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</si>
  <si>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</si>
  <si>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</si>
  <si>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</si>
  <si>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</si>
  <si>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</si>
  <si>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</si>
  <si>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</si>
  <si>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</si>
  <si>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</si>
  <si>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</si>
  <si>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</si>
  <si>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Clasificación de Servicios Personales por Categoría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</si>
  <si>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</si>
  <si>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</si>
  <si>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</si>
  <si>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</si>
  <si>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</si>
  <si>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</si>
  <si>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</si>
  <si>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</si>
  <si>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</si>
  <si>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</si>
  <si>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</si>
  <si>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</si>
  <si>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</si>
  <si>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</si>
  <si>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 xml:space="preserve">*Columna 3: Ampliaciones/Reducciones y Aumentos/Disminuciones
Bajo protesta de decir la verdad declaro que los Estados Financieros y sus Notas, son razonablemente correctos y responsabilidad del emisor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</si>
</sst>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_ ;[Red]\-#,##0\ "/>
    <numFmt numFmtId="165" formatCode="#,##0.00_ ;[Red]\-#,##0.00\ "/>
    <numFmt numFmtId="166" formatCode="0.000%"/>
  </numFmts>
  <fonts count="35" x14ac:knownFonts="1">
    <font>
      <sz val="11"/>
      <color theme="1"/>
      <name val="Calibri"/>
      <family val="2"/>
      <scheme val="minor"/>
    </font>
    <font>
      <b/>
      <sz val="10"/>
      <name val="Arial Narrow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sz val="10"/>
      <color indexed="8"/>
      <name val="Arial Narrow"/>
      <family val="2"/>
    </font>
    <font>
      <sz val="9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Arial Narrow"/>
      <family val="2"/>
    </font>
    <font>
      <b/>
      <sz val="10"/>
      <color rgb="FF000000"/>
      <name val="Arial Narrow"/>
      <family val="2"/>
    </font>
    <font>
      <b/>
      <i/>
      <sz val="10"/>
      <color rgb="FF000000"/>
      <name val="Arial Narrow"/>
      <family val="2"/>
    </font>
    <font>
      <sz val="8"/>
      <color rgb="FF000000"/>
      <name val="Arial Narrow"/>
      <family val="2"/>
    </font>
    <font>
      <sz val="9"/>
      <color rgb="FF000000"/>
      <name val="Arial"/>
      <family val="2"/>
    </font>
    <font>
      <sz val="11"/>
      <color theme="1"/>
      <name val="Calibri"/>
      <family val="2"/>
    </font>
    <font>
      <sz val="12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indexed="8"/>
      <name val="Arial"/>
      <family val="2"/>
    </font>
    <font>
      <b/>
      <sz val="9"/>
      <color theme="1"/>
      <name val="Arial"/>
      <family val="2"/>
    </font>
    <font>
      <sz val="11"/>
      <name val="Calibri"/>
      <family val="2"/>
      <scheme val="minor"/>
    </font>
    <font>
      <b/>
      <i/>
      <sz val="9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i/>
      <sz val="10"/>
      <color rgb="FF000000"/>
      <name val="Arial"/>
      <family val="2"/>
    </font>
    <font>
      <sz val="7"/>
      <color rgb="FF000000"/>
      <name val="Arial"/>
      <family val="2"/>
    </font>
    <font>
      <sz val="10"/>
      <color theme="1"/>
      <name val="Arial"/>
      <family val="2"/>
    </font>
    <font>
      <b/>
      <vertAlign val="superscript"/>
      <sz val="10"/>
      <color indexed="8"/>
      <name val="Arial Narrow"/>
      <family val="2"/>
    </font>
    <font>
      <sz val="9"/>
      <color theme="1"/>
      <name val="Arial Narrow"/>
      <family val="2"/>
    </font>
    <font>
      <b/>
      <sz val="9"/>
      <color rgb="FF000000"/>
      <name val="Century Gothic"/>
      <family val="2"/>
    </font>
    <font>
      <sz val="9"/>
      <color rgb="FF000000"/>
      <name val="Century Gothic"/>
      <family val="2"/>
    </font>
    <font>
      <sz val="9"/>
      <name val="Century Gothic"/>
      <family val="2"/>
    </font>
    <font>
      <sz val="10"/>
      <color rgb="FF000000"/>
      <name val="Century Gothic"/>
      <family val="2"/>
    </font>
  </fonts>
  <fills count="11">
    <fill>
      <patternFill patternType="none"/>
    </fill>
    <fill>
      <patternFill patternType="gray125"/>
    </fill>
    <fill>
      <patternFill patternType="solid">
        <fgColor theme="9"/>
      </patternFill>
    </fill>
    <fill>
      <patternFill patternType="solid">
        <fgColor theme="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lightGray">
        <bgColor rgb="FFBFBFBF"/>
      </patternFill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8" fillId="2" borderId="0" applyNumberFormat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448">
    <xf numFmtId="0" fontId="0" fillId="0" borderId="0" xfId="0"/>
    <xf numFmtId="0" fontId="9" fillId="0" borderId="0" xfId="0" applyFont="1" applyFill="1" applyBorder="1"/>
    <xf numFmtId="4" fontId="9" fillId="0" borderId="0" xfId="0" applyNumberFormat="1" applyFont="1" applyFill="1" applyBorder="1" applyAlignment="1">
      <alignment horizontal="center"/>
    </xf>
    <xf numFmtId="0" fontId="10" fillId="0" borderId="1" xfId="0" applyFont="1" applyFill="1" applyBorder="1" applyAlignment="1">
      <alignment horizontal="left" vertical="center" wrapText="1"/>
    </xf>
    <xf numFmtId="4" fontId="10" fillId="0" borderId="2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left" vertical="center" wrapText="1"/>
    </xf>
    <xf numFmtId="0" fontId="10" fillId="0" borderId="3" xfId="0" applyFont="1" applyFill="1" applyBorder="1" applyAlignment="1">
      <alignment horizontal="left" vertical="center" wrapText="1" indent="2"/>
    </xf>
    <xf numFmtId="3" fontId="10" fillId="0" borderId="4" xfId="0" applyNumberFormat="1" applyFont="1" applyFill="1" applyBorder="1" applyAlignment="1">
      <alignment horizontal="right" vertical="center" wrapText="1"/>
    </xf>
    <xf numFmtId="164" fontId="10" fillId="0" borderId="4" xfId="0" applyNumberFormat="1" applyFont="1" applyFill="1" applyBorder="1" applyAlignment="1">
      <alignment horizontal="left" vertical="center" wrapText="1" indent="2"/>
    </xf>
    <xf numFmtId="3" fontId="9" fillId="0" borderId="4" xfId="0" applyNumberFormat="1" applyFont="1" applyFill="1" applyBorder="1" applyAlignment="1">
      <alignment horizontal="right" vertical="center" wrapText="1"/>
    </xf>
    <xf numFmtId="0" fontId="9" fillId="0" borderId="3" xfId="0" applyFont="1" applyFill="1" applyBorder="1" applyAlignment="1">
      <alignment horizontal="left" vertical="center" wrapText="1" indent="2"/>
    </xf>
    <xf numFmtId="4" fontId="9" fillId="0" borderId="4" xfId="0" applyNumberFormat="1" applyFont="1" applyFill="1" applyBorder="1" applyAlignment="1" applyProtection="1">
      <alignment horizontal="right" vertical="center" wrapText="1"/>
    </xf>
    <xf numFmtId="4" fontId="9" fillId="0" borderId="4" xfId="0" applyNumberFormat="1" applyFont="1" applyFill="1" applyBorder="1" applyAlignment="1">
      <alignment horizontal="left" vertical="center" wrapText="1" indent="2"/>
    </xf>
    <xf numFmtId="4" fontId="9" fillId="0" borderId="4" xfId="0" applyNumberFormat="1" applyFont="1" applyFill="1" applyBorder="1" applyAlignment="1">
      <alignment horizontal="right" vertical="center" wrapText="1"/>
    </xf>
    <xf numFmtId="0" fontId="9" fillId="0" borderId="3" xfId="0" applyFont="1" applyFill="1" applyBorder="1" applyAlignment="1">
      <alignment horizontal="left" vertical="center" wrapText="1" indent="4"/>
    </xf>
    <xf numFmtId="4" fontId="9" fillId="0" borderId="4" xfId="0" applyNumberFormat="1" applyFont="1" applyFill="1" applyBorder="1" applyAlignment="1" applyProtection="1">
      <alignment horizontal="right" vertical="center" wrapText="1"/>
      <protection locked="0"/>
    </xf>
    <xf numFmtId="4" fontId="0" fillId="0" borderId="0" xfId="0" applyNumberFormat="1"/>
    <xf numFmtId="4" fontId="9" fillId="0" borderId="3" xfId="0" applyNumberFormat="1" applyFont="1" applyFill="1" applyBorder="1" applyAlignment="1">
      <alignment horizontal="left" vertical="center" wrapText="1" indent="4"/>
    </xf>
    <xf numFmtId="4" fontId="9" fillId="0" borderId="3" xfId="0" applyNumberFormat="1" applyFont="1" applyFill="1" applyBorder="1" applyAlignment="1">
      <alignment horizontal="left" vertical="center" indent="4"/>
    </xf>
    <xf numFmtId="4" fontId="10" fillId="0" borderId="4" xfId="0" applyNumberFormat="1" applyFont="1" applyFill="1" applyBorder="1" applyAlignment="1">
      <alignment horizontal="left" vertical="center" wrapText="1" indent="2"/>
    </xf>
    <xf numFmtId="164" fontId="9" fillId="0" borderId="0" xfId="0" applyNumberFormat="1" applyFont="1" applyFill="1" applyBorder="1"/>
    <xf numFmtId="0" fontId="9" fillId="3" borderId="0" xfId="0" applyFont="1" applyFill="1" applyBorder="1"/>
    <xf numFmtId="4" fontId="11" fillId="0" borderId="4" xfId="0" applyNumberFormat="1" applyFont="1" applyFill="1" applyBorder="1" applyAlignment="1">
      <alignment horizontal="left" vertical="center" wrapText="1" indent="2"/>
    </xf>
    <xf numFmtId="0" fontId="9" fillId="0" borderId="1" xfId="0" applyFont="1" applyFill="1" applyBorder="1" applyAlignment="1">
      <alignment horizontal="left" vertical="center" wrapText="1" indent="2"/>
    </xf>
    <xf numFmtId="3" fontId="9" fillId="0" borderId="2" xfId="0" applyNumberFormat="1" applyFont="1" applyFill="1" applyBorder="1" applyAlignment="1">
      <alignment horizontal="center" vertical="center" wrapText="1"/>
    </xf>
    <xf numFmtId="164" fontId="9" fillId="0" borderId="2" xfId="0" applyNumberFormat="1" applyFont="1" applyFill="1" applyBorder="1" applyAlignment="1">
      <alignment horizontal="left" vertical="center" wrapText="1" indent="2"/>
    </xf>
    <xf numFmtId="3" fontId="9" fillId="0" borderId="2" xfId="0" applyNumberFormat="1" applyFont="1" applyFill="1" applyBorder="1" applyAlignment="1">
      <alignment horizontal="right" vertical="center" wrapText="1"/>
    </xf>
    <xf numFmtId="0" fontId="12" fillId="0" borderId="0" xfId="0" applyFont="1" applyFill="1" applyBorder="1" applyAlignment="1">
      <alignment horizontal="left" vertical="top" wrapText="1"/>
    </xf>
    <xf numFmtId="0" fontId="12" fillId="0" borderId="0" xfId="0" applyFont="1" applyFill="1" applyBorder="1" applyAlignment="1">
      <alignment vertical="top" wrapText="1"/>
    </xf>
    <xf numFmtId="0" fontId="13" fillId="4" borderId="0" xfId="0" applyFont="1" applyFill="1" applyBorder="1"/>
    <xf numFmtId="4" fontId="2" fillId="4" borderId="0" xfId="0" applyNumberFormat="1" applyFont="1" applyFill="1" applyBorder="1" applyAlignment="1">
      <alignment vertical="top"/>
    </xf>
    <xf numFmtId="4" fontId="2" fillId="4" borderId="0" xfId="0" applyNumberFormat="1" applyFont="1" applyFill="1" applyBorder="1" applyAlignment="1" applyProtection="1">
      <protection locked="0"/>
    </xf>
    <xf numFmtId="0" fontId="2" fillId="4" borderId="0" xfId="0" applyFont="1" applyFill="1" applyBorder="1" applyAlignment="1" applyProtection="1">
      <protection locked="0"/>
    </xf>
    <xf numFmtId="4" fontId="2" fillId="4" borderId="0" xfId="2" applyNumberFormat="1" applyFont="1" applyFill="1" applyBorder="1"/>
    <xf numFmtId="4" fontId="13" fillId="4" borderId="0" xfId="0" applyNumberFormat="1" applyFont="1" applyFill="1" applyBorder="1"/>
    <xf numFmtId="43" fontId="2" fillId="4" borderId="0" xfId="2" applyFont="1" applyFill="1" applyBorder="1"/>
    <xf numFmtId="0" fontId="14" fillId="0" borderId="0" xfId="0" applyFont="1" applyFill="1" applyBorder="1"/>
    <xf numFmtId="0" fontId="13" fillId="4" borderId="0" xfId="0" applyFont="1" applyFill="1" applyBorder="1" applyAlignment="1" applyProtection="1">
      <alignment horizontal="center"/>
      <protection locked="0"/>
    </xf>
    <xf numFmtId="4" fontId="3" fillId="4" borderId="0" xfId="0" applyNumberFormat="1" applyFont="1" applyFill="1" applyBorder="1" applyAlignment="1">
      <alignment horizontal="right" vertical="top"/>
    </xf>
    <xf numFmtId="4" fontId="13" fillId="4" borderId="0" xfId="0" applyNumberFormat="1" applyFont="1" applyFill="1" applyBorder="1" applyAlignment="1" applyProtection="1">
      <alignment horizontal="center"/>
      <protection locked="0"/>
    </xf>
    <xf numFmtId="0" fontId="3" fillId="4" borderId="0" xfId="0" applyFont="1" applyFill="1" applyBorder="1" applyAlignment="1">
      <alignment vertical="top"/>
    </xf>
    <xf numFmtId="0" fontId="2" fillId="4" borderId="0" xfId="0" applyFont="1" applyFill="1" applyBorder="1" applyAlignment="1" applyProtection="1">
      <alignment horizontal="center" vertical="top" wrapText="1"/>
      <protection locked="0"/>
    </xf>
    <xf numFmtId="43" fontId="4" fillId="4" borderId="0" xfId="2" applyFont="1" applyFill="1" applyBorder="1" applyAlignment="1">
      <alignment horizontal="right"/>
    </xf>
    <xf numFmtId="4" fontId="2" fillId="4" borderId="0" xfId="0" applyNumberFormat="1" applyFont="1" applyFill="1" applyBorder="1" applyAlignment="1" applyProtection="1">
      <alignment horizontal="center" vertical="top" wrapText="1"/>
      <protection locked="0"/>
    </xf>
    <xf numFmtId="0" fontId="10" fillId="0" borderId="5" xfId="0" applyFont="1" applyFill="1" applyBorder="1" applyAlignment="1">
      <alignment horizontal="left" vertical="center" wrapText="1" indent="2"/>
    </xf>
    <xf numFmtId="4" fontId="9" fillId="0" borderId="6" xfId="0" applyNumberFormat="1" applyFont="1" applyFill="1" applyBorder="1" applyAlignment="1">
      <alignment horizontal="right" vertical="center" wrapText="1"/>
    </xf>
    <xf numFmtId="4" fontId="10" fillId="0" borderId="6" xfId="0" applyNumberFormat="1" applyFont="1" applyFill="1" applyBorder="1" applyAlignment="1">
      <alignment horizontal="left" vertical="center" wrapText="1" indent="2"/>
    </xf>
    <xf numFmtId="0" fontId="10" fillId="0" borderId="7" xfId="0" applyFont="1" applyFill="1" applyBorder="1" applyAlignment="1">
      <alignment horizontal="left" vertical="center" wrapText="1" indent="2"/>
    </xf>
    <xf numFmtId="4" fontId="9" fillId="0" borderId="8" xfId="0" applyNumberFormat="1" applyFont="1" applyFill="1" applyBorder="1" applyAlignment="1">
      <alignment horizontal="right" vertical="center" wrapText="1"/>
    </xf>
    <xf numFmtId="4" fontId="10" fillId="0" borderId="8" xfId="0" applyNumberFormat="1" applyFont="1" applyFill="1" applyBorder="1" applyAlignment="1">
      <alignment horizontal="left" vertical="center" wrapText="1" indent="2"/>
    </xf>
    <xf numFmtId="43" fontId="7" fillId="0" borderId="0" xfId="2" applyFont="1"/>
    <xf numFmtId="43" fontId="0" fillId="0" borderId="0" xfId="0" applyNumberFormat="1"/>
    <xf numFmtId="0" fontId="0" fillId="0" borderId="0" xfId="0" applyBorder="1"/>
    <xf numFmtId="3" fontId="18" fillId="0" borderId="2" xfId="0" applyNumberFormat="1" applyFont="1" applyBorder="1" applyAlignment="1">
      <alignment horizontal="right" vertical="center" wrapText="1"/>
    </xf>
    <xf numFmtId="3" fontId="18" fillId="0" borderId="1" xfId="0" applyNumberFormat="1" applyFont="1" applyBorder="1" applyAlignment="1">
      <alignment horizontal="right" vertical="center" wrapText="1"/>
    </xf>
    <xf numFmtId="3" fontId="18" fillId="0" borderId="14" xfId="0" applyNumberFormat="1" applyFont="1" applyBorder="1" applyAlignment="1">
      <alignment horizontal="right" vertical="center" wrapText="1"/>
    </xf>
    <xf numFmtId="164" fontId="18" fillId="0" borderId="2" xfId="0" applyNumberFormat="1" applyFont="1" applyBorder="1" applyAlignment="1">
      <alignment horizontal="justify" vertical="center" wrapText="1"/>
    </xf>
    <xf numFmtId="0" fontId="16" fillId="0" borderId="1" xfId="0" applyFont="1" applyBorder="1" applyAlignment="1">
      <alignment horizontal="justify" vertical="center" wrapText="1"/>
    </xf>
    <xf numFmtId="3" fontId="18" fillId="0" borderId="4" xfId="0" applyNumberFormat="1" applyFont="1" applyBorder="1" applyAlignment="1">
      <alignment horizontal="right" wrapText="1"/>
    </xf>
    <xf numFmtId="3" fontId="18" fillId="0" borderId="3" xfId="0" applyNumberFormat="1" applyFont="1" applyBorder="1" applyAlignment="1">
      <alignment horizontal="right" wrapText="1"/>
    </xf>
    <xf numFmtId="3" fontId="18" fillId="0" borderId="0" xfId="0" applyNumberFormat="1" applyFont="1" applyBorder="1" applyAlignment="1">
      <alignment horizontal="right" wrapText="1"/>
    </xf>
    <xf numFmtId="3" fontId="18" fillId="6" borderId="4" xfId="0" applyNumberFormat="1" applyFont="1" applyFill="1" applyBorder="1" applyAlignment="1">
      <alignment horizontal="right" wrapText="1"/>
    </xf>
    <xf numFmtId="164" fontId="18" fillId="0" borderId="4" xfId="0" applyNumberFormat="1" applyFont="1" applyBorder="1" applyAlignment="1">
      <alignment horizontal="right" wrapText="1"/>
    </xf>
    <xf numFmtId="0" fontId="18" fillId="0" borderId="3" xfId="0" applyFont="1" applyBorder="1" applyAlignment="1">
      <alignment horizontal="left" vertical="center" wrapText="1"/>
    </xf>
    <xf numFmtId="3" fontId="16" fillId="0" borderId="4" xfId="0" applyNumberFormat="1" applyFont="1" applyBorder="1" applyAlignment="1">
      <alignment horizontal="right" wrapText="1"/>
    </xf>
    <xf numFmtId="3" fontId="16" fillId="0" borderId="3" xfId="0" applyNumberFormat="1" applyFont="1" applyBorder="1" applyAlignment="1">
      <alignment horizontal="right" wrapText="1"/>
    </xf>
    <xf numFmtId="3" fontId="16" fillId="6" borderId="0" xfId="0" applyNumberFormat="1" applyFont="1" applyFill="1" applyBorder="1" applyAlignment="1">
      <alignment horizontal="right" wrapText="1"/>
    </xf>
    <xf numFmtId="3" fontId="16" fillId="6" borderId="4" xfId="0" applyNumberFormat="1" applyFont="1" applyFill="1" applyBorder="1" applyAlignment="1">
      <alignment horizontal="right" wrapText="1"/>
    </xf>
    <xf numFmtId="164" fontId="16" fillId="0" borderId="4" xfId="0" applyNumberFormat="1" applyFont="1" applyBorder="1" applyAlignment="1">
      <alignment horizontal="right" wrapText="1"/>
    </xf>
    <xf numFmtId="0" fontId="16" fillId="0" borderId="3" xfId="0" applyFont="1" applyBorder="1" applyAlignment="1">
      <alignment horizontal="left" vertical="center" wrapText="1"/>
    </xf>
    <xf numFmtId="3" fontId="16" fillId="6" borderId="4" xfId="0" applyNumberFormat="1" applyFont="1" applyFill="1" applyBorder="1" applyAlignment="1" applyProtection="1">
      <alignment horizontal="right" wrapText="1"/>
    </xf>
    <xf numFmtId="3" fontId="16" fillId="6" borderId="3" xfId="0" applyNumberFormat="1" applyFont="1" applyFill="1" applyBorder="1" applyAlignment="1" applyProtection="1">
      <alignment horizontal="right" wrapText="1"/>
      <protection locked="0"/>
    </xf>
    <xf numFmtId="3" fontId="13" fillId="6" borderId="0" xfId="2" applyNumberFormat="1" applyFont="1" applyFill="1" applyBorder="1" applyAlignment="1">
      <alignment horizontal="right"/>
    </xf>
    <xf numFmtId="3" fontId="16" fillId="6" borderId="4" xfId="0" applyNumberFormat="1" applyFont="1" applyFill="1" applyBorder="1" applyAlignment="1" applyProtection="1">
      <alignment horizontal="right" wrapText="1"/>
      <protection locked="0"/>
    </xf>
    <xf numFmtId="164" fontId="16" fillId="6" borderId="4" xfId="0" applyNumberFormat="1" applyFont="1" applyFill="1" applyBorder="1" applyAlignment="1" applyProtection="1">
      <alignment horizontal="right" wrapText="1"/>
      <protection locked="0"/>
    </xf>
    <xf numFmtId="14" fontId="16" fillId="6" borderId="4" xfId="0" applyNumberFormat="1" applyFont="1" applyFill="1" applyBorder="1" applyAlignment="1" applyProtection="1">
      <alignment horizontal="right" wrapText="1"/>
      <protection locked="0"/>
    </xf>
    <xf numFmtId="0" fontId="16" fillId="6" borderId="3" xfId="0" applyFont="1" applyFill="1" applyBorder="1" applyAlignment="1" applyProtection="1">
      <alignment horizontal="left" vertical="center" wrapText="1" indent="1"/>
      <protection locked="0"/>
    </xf>
    <xf numFmtId="3" fontId="19" fillId="6" borderId="4" xfId="1" applyNumberFormat="1" applyFont="1" applyFill="1" applyBorder="1" applyAlignment="1" applyProtection="1">
      <alignment horizontal="right" vertical="center" wrapText="1"/>
    </xf>
    <xf numFmtId="3" fontId="16" fillId="0" borderId="3" xfId="0" applyNumberFormat="1" applyFont="1" applyFill="1" applyBorder="1" applyAlignment="1" applyProtection="1">
      <alignment horizontal="right" vertical="center" wrapText="1"/>
      <protection locked="0"/>
    </xf>
    <xf numFmtId="3" fontId="13" fillId="6" borderId="0" xfId="2" applyNumberFormat="1" applyFont="1" applyFill="1" applyBorder="1" applyAlignment="1">
      <alignment horizontal="right" vertical="center"/>
    </xf>
    <xf numFmtId="3" fontId="16" fillId="0" borderId="4" xfId="0" applyNumberFormat="1" applyFont="1" applyFill="1" applyBorder="1" applyAlignment="1" applyProtection="1">
      <alignment horizontal="right" vertical="center" wrapText="1"/>
      <protection locked="0"/>
    </xf>
    <xf numFmtId="164" fontId="16" fillId="0" borderId="4" xfId="0" applyNumberFormat="1" applyFont="1" applyFill="1" applyBorder="1" applyAlignment="1" applyProtection="1">
      <alignment horizontal="right" vertical="center" wrapText="1"/>
      <protection locked="0"/>
    </xf>
    <xf numFmtId="14" fontId="16" fillId="0" borderId="4" xfId="0" applyNumberFormat="1" applyFont="1" applyFill="1" applyBorder="1" applyAlignment="1" applyProtection="1">
      <alignment horizontal="right" vertical="center" wrapText="1"/>
      <protection locked="0"/>
    </xf>
    <xf numFmtId="0" fontId="16" fillId="0" borderId="3" xfId="0" applyFont="1" applyFill="1" applyBorder="1" applyAlignment="1" applyProtection="1">
      <alignment horizontal="left" vertical="center" wrapText="1"/>
      <protection locked="0"/>
    </xf>
    <xf numFmtId="43" fontId="7" fillId="0" borderId="0" xfId="2" applyFont="1" applyFill="1"/>
    <xf numFmtId="3" fontId="0" fillId="0" borderId="0" xfId="0" applyNumberFormat="1"/>
    <xf numFmtId="0" fontId="0" fillId="0" borderId="0" xfId="0" applyFill="1"/>
    <xf numFmtId="43" fontId="0" fillId="0" borderId="0" xfId="0" applyNumberFormat="1" applyFill="1"/>
    <xf numFmtId="3" fontId="16" fillId="0" borderId="0" xfId="0" applyNumberFormat="1" applyFont="1" applyFill="1" applyBorder="1" applyAlignment="1" applyProtection="1">
      <alignment horizontal="right" vertical="center" wrapText="1"/>
      <protection locked="0"/>
    </xf>
    <xf numFmtId="3" fontId="16" fillId="6" borderId="0" xfId="0" applyNumberFormat="1" applyFont="1" applyFill="1" applyBorder="1" applyAlignment="1" applyProtection="1">
      <alignment horizontal="right" vertical="center" wrapText="1"/>
      <protection locked="0"/>
    </xf>
    <xf numFmtId="3" fontId="2" fillId="6" borderId="4" xfId="0" applyNumberFormat="1" applyFont="1" applyFill="1" applyBorder="1" applyAlignment="1" applyProtection="1">
      <alignment horizontal="right" vertical="center" wrapText="1"/>
    </xf>
    <xf numFmtId="3" fontId="16" fillId="0" borderId="4" xfId="0" applyNumberFormat="1" applyFont="1" applyBorder="1" applyAlignment="1" applyProtection="1">
      <alignment horizontal="right" wrapText="1"/>
    </xf>
    <xf numFmtId="3" fontId="16" fillId="0" borderId="0" xfId="0" applyNumberFormat="1" applyFont="1" applyBorder="1" applyAlignment="1">
      <alignment horizontal="right" wrapText="1"/>
    </xf>
    <xf numFmtId="0" fontId="0" fillId="0" borderId="0" xfId="0" applyProtection="1"/>
    <xf numFmtId="43" fontId="7" fillId="0" borderId="0" xfId="2" applyFont="1" applyProtection="1"/>
    <xf numFmtId="3" fontId="16" fillId="0" borderId="3" xfId="0" applyNumberFormat="1" applyFont="1" applyBorder="1" applyAlignment="1" applyProtection="1">
      <alignment horizontal="right" wrapText="1"/>
      <protection locked="0"/>
    </xf>
    <xf numFmtId="3" fontId="16" fillId="0" borderId="0" xfId="0" applyNumberFormat="1" applyFont="1" applyBorder="1" applyAlignment="1" applyProtection="1">
      <alignment horizontal="right" wrapText="1"/>
      <protection locked="0"/>
    </xf>
    <xf numFmtId="3" fontId="16" fillId="0" borderId="4" xfId="0" applyNumberFormat="1" applyFont="1" applyBorder="1" applyAlignment="1" applyProtection="1">
      <alignment horizontal="right" wrapText="1"/>
      <protection locked="0"/>
    </xf>
    <xf numFmtId="164" fontId="16" fillId="0" borderId="4" xfId="0" applyNumberFormat="1" applyFont="1" applyBorder="1" applyAlignment="1" applyProtection="1">
      <alignment horizontal="right" wrapText="1"/>
      <protection locked="0"/>
    </xf>
    <xf numFmtId="0" fontId="16" fillId="0" borderId="3" xfId="0" applyFont="1" applyBorder="1" applyAlignment="1" applyProtection="1">
      <alignment horizontal="left" vertical="center" wrapText="1" indent="1"/>
      <protection locked="0"/>
    </xf>
    <xf numFmtId="3" fontId="18" fillId="0" borderId="4" xfId="0" applyNumberFormat="1" applyFont="1" applyBorder="1" applyAlignment="1" applyProtection="1">
      <alignment horizontal="right" wrapText="1"/>
    </xf>
    <xf numFmtId="3" fontId="20" fillId="0" borderId="4" xfId="0" applyNumberFormat="1" applyFont="1" applyBorder="1" applyAlignment="1">
      <alignment horizontal="right" wrapText="1"/>
    </xf>
    <xf numFmtId="3" fontId="20" fillId="0" borderId="3" xfId="0" applyNumberFormat="1" applyFont="1" applyBorder="1" applyAlignment="1">
      <alignment horizontal="right" wrapText="1"/>
    </xf>
    <xf numFmtId="3" fontId="20" fillId="0" borderId="0" xfId="0" applyNumberFormat="1" applyFont="1" applyBorder="1" applyAlignment="1">
      <alignment horizontal="right" wrapText="1"/>
    </xf>
    <xf numFmtId="0" fontId="20" fillId="0" borderId="4" xfId="0" applyFont="1" applyBorder="1" applyAlignment="1">
      <alignment horizontal="justify" wrapText="1"/>
    </xf>
    <xf numFmtId="0" fontId="18" fillId="0" borderId="3" xfId="0" applyFont="1" applyBorder="1" applyAlignment="1">
      <alignment horizontal="justify" vertical="center" wrapText="1"/>
    </xf>
    <xf numFmtId="0" fontId="21" fillId="7" borderId="1" xfId="0" applyFont="1" applyFill="1" applyBorder="1" applyAlignment="1">
      <alignment horizontal="center" vertical="center"/>
    </xf>
    <xf numFmtId="0" fontId="21" fillId="7" borderId="4" xfId="0" applyFont="1" applyFill="1" applyBorder="1" applyAlignment="1">
      <alignment horizontal="center" vertical="center" wrapText="1"/>
    </xf>
    <xf numFmtId="0" fontId="21" fillId="7" borderId="3" xfId="0" applyFont="1" applyFill="1" applyBorder="1" applyAlignment="1">
      <alignment horizontal="center" vertical="center" wrapText="1"/>
    </xf>
    <xf numFmtId="0" fontId="22" fillId="0" borderId="0" xfId="0" applyFont="1"/>
    <xf numFmtId="0" fontId="10" fillId="0" borderId="1" xfId="0" applyFont="1" applyBorder="1" applyAlignment="1">
      <alignment vertical="center"/>
    </xf>
    <xf numFmtId="0" fontId="10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12" xfId="0" applyFont="1" applyBorder="1" applyAlignment="1">
      <alignment vertical="center"/>
    </xf>
    <xf numFmtId="164" fontId="10" fillId="0" borderId="3" xfId="0" applyNumberFormat="1" applyFont="1" applyBorder="1" applyAlignment="1">
      <alignment horizontal="right" vertical="center"/>
    </xf>
    <xf numFmtId="164" fontId="10" fillId="0" borderId="4" xfId="0" applyNumberFormat="1" applyFont="1" applyBorder="1" applyAlignment="1">
      <alignment horizontal="right" vertical="center"/>
    </xf>
    <xf numFmtId="0" fontId="22" fillId="0" borderId="12" xfId="0" applyFont="1" applyBorder="1" applyAlignment="1">
      <alignment vertical="center" wrapText="1"/>
    </xf>
    <xf numFmtId="164" fontId="9" fillId="0" borderId="3" xfId="0" applyNumberFormat="1" applyFont="1" applyBorder="1" applyAlignment="1">
      <alignment horizontal="center" vertical="center"/>
    </xf>
    <xf numFmtId="164" fontId="9" fillId="0" borderId="4" xfId="0" applyNumberFormat="1" applyFont="1" applyBorder="1" applyAlignment="1">
      <alignment horizontal="center" vertical="center"/>
    </xf>
    <xf numFmtId="0" fontId="22" fillId="0" borderId="12" xfId="0" applyFont="1" applyBorder="1" applyAlignment="1">
      <alignment vertical="center"/>
    </xf>
    <xf numFmtId="164" fontId="9" fillId="0" borderId="3" xfId="0" applyNumberFormat="1" applyFont="1" applyBorder="1" applyAlignment="1">
      <alignment horizontal="right" vertical="center"/>
    </xf>
    <xf numFmtId="164" fontId="9" fillId="0" borderId="4" xfId="0" applyNumberFormat="1" applyFont="1" applyBorder="1" applyAlignment="1">
      <alignment horizontal="right" vertical="center"/>
    </xf>
    <xf numFmtId="165" fontId="9" fillId="0" borderId="3" xfId="0" applyNumberFormat="1" applyFont="1" applyBorder="1" applyAlignment="1">
      <alignment horizontal="right" vertical="center"/>
    </xf>
    <xf numFmtId="0" fontId="22" fillId="0" borderId="12" xfId="0" applyFont="1" applyBorder="1" applyAlignment="1">
      <alignment horizontal="left" vertical="center" indent="1"/>
    </xf>
    <xf numFmtId="10" fontId="9" fillId="0" borderId="3" xfId="0" applyNumberFormat="1" applyFont="1" applyBorder="1" applyAlignment="1">
      <alignment horizontal="right" vertical="center"/>
    </xf>
    <xf numFmtId="166" fontId="9" fillId="0" borderId="3" xfId="4" applyNumberFormat="1" applyFont="1" applyBorder="1" applyAlignment="1">
      <alignment horizontal="right" vertical="center"/>
    </xf>
    <xf numFmtId="10" fontId="9" fillId="0" borderId="3" xfId="4" applyNumberFormat="1" applyFont="1" applyBorder="1" applyAlignment="1">
      <alignment horizontal="right" vertical="center"/>
    </xf>
    <xf numFmtId="0" fontId="23" fillId="0" borderId="12" xfId="0" applyFont="1" applyBorder="1" applyAlignment="1">
      <alignment vertical="center"/>
    </xf>
    <xf numFmtId="0" fontId="9" fillId="0" borderId="12" xfId="0" applyFont="1" applyBorder="1" applyAlignment="1">
      <alignment vertical="center"/>
    </xf>
    <xf numFmtId="0" fontId="10" fillId="0" borderId="12" xfId="0" applyFont="1" applyBorder="1" applyAlignment="1">
      <alignment vertical="center" wrapText="1"/>
    </xf>
    <xf numFmtId="14" fontId="9" fillId="0" borderId="3" xfId="0" applyNumberFormat="1" applyFont="1" applyBorder="1" applyAlignment="1">
      <alignment horizontal="right" vertical="center"/>
    </xf>
    <xf numFmtId="0" fontId="22" fillId="0" borderId="3" xfId="0" applyFont="1" applyBorder="1" applyAlignment="1">
      <alignment vertical="center"/>
    </xf>
    <xf numFmtId="165" fontId="9" fillId="0" borderId="3" xfId="0" applyNumberFormat="1" applyFont="1" applyBorder="1" applyAlignment="1">
      <alignment horizontal="right" vertical="center" wrapText="1"/>
    </xf>
    <xf numFmtId="0" fontId="22" fillId="0" borderId="1" xfId="0" applyFont="1" applyBorder="1"/>
    <xf numFmtId="165" fontId="22" fillId="0" borderId="1" xfId="0" applyNumberFormat="1" applyFont="1" applyBorder="1"/>
    <xf numFmtId="0" fontId="24" fillId="0" borderId="0" xfId="0" applyFont="1" applyFill="1" applyBorder="1"/>
    <xf numFmtId="0" fontId="25" fillId="9" borderId="22" xfId="0" applyFont="1" applyFill="1" applyBorder="1" applyAlignment="1">
      <alignment horizontal="center" vertical="center" wrapText="1"/>
    </xf>
    <xf numFmtId="0" fontId="25" fillId="9" borderId="1" xfId="0" applyFont="1" applyFill="1" applyBorder="1" applyAlignment="1">
      <alignment horizontal="center" vertical="center"/>
    </xf>
    <xf numFmtId="164" fontId="25" fillId="0" borderId="3" xfId="0" applyNumberFormat="1" applyFont="1" applyFill="1" applyBorder="1" applyAlignment="1">
      <alignment horizontal="justify" vertical="center" wrapText="1"/>
    </xf>
    <xf numFmtId="164" fontId="25" fillId="0" borderId="4" xfId="0" applyNumberFormat="1" applyFont="1" applyFill="1" applyBorder="1" applyAlignment="1">
      <alignment horizontal="right" vertical="center" wrapText="1"/>
    </xf>
    <xf numFmtId="164" fontId="24" fillId="0" borderId="4" xfId="0" applyNumberFormat="1" applyFont="1" applyFill="1" applyBorder="1" applyAlignment="1">
      <alignment horizontal="right" vertical="center" wrapText="1"/>
    </xf>
    <xf numFmtId="164" fontId="25" fillId="8" borderId="4" xfId="0" applyNumberFormat="1" applyFont="1" applyFill="1" applyBorder="1" applyAlignment="1">
      <alignment horizontal="right" vertical="center" wrapText="1"/>
    </xf>
    <xf numFmtId="164" fontId="24" fillId="5" borderId="4" xfId="0" applyNumberFormat="1" applyFont="1" applyFill="1" applyBorder="1" applyAlignment="1">
      <alignment horizontal="right" vertical="center" wrapText="1"/>
    </xf>
    <xf numFmtId="164" fontId="24" fillId="8" borderId="4" xfId="0" applyNumberFormat="1" applyFont="1" applyFill="1" applyBorder="1" applyAlignment="1">
      <alignment horizontal="right" vertical="center" wrapText="1"/>
    </xf>
    <xf numFmtId="164" fontId="24" fillId="0" borderId="3" xfId="0" applyNumberFormat="1" applyFont="1" applyFill="1" applyBorder="1" applyAlignment="1">
      <alignment horizontal="justify" vertical="center" wrapText="1"/>
    </xf>
    <xf numFmtId="164" fontId="26" fillId="0" borderId="3" xfId="0" applyNumberFormat="1" applyFont="1" applyFill="1" applyBorder="1" applyAlignment="1">
      <alignment horizontal="justify" vertical="center" wrapText="1"/>
    </xf>
    <xf numFmtId="164" fontId="26" fillId="0" borderId="4" xfId="0" applyNumberFormat="1" applyFont="1" applyFill="1" applyBorder="1" applyAlignment="1">
      <alignment horizontal="right" vertical="center" wrapText="1"/>
    </xf>
    <xf numFmtId="164" fontId="26" fillId="0" borderId="1" xfId="0" applyNumberFormat="1" applyFont="1" applyFill="1" applyBorder="1" applyAlignment="1">
      <alignment horizontal="justify" vertical="center" wrapText="1"/>
    </xf>
    <xf numFmtId="164" fontId="26" fillId="0" borderId="2" xfId="0" applyNumberFormat="1" applyFont="1" applyFill="1" applyBorder="1" applyAlignment="1">
      <alignment horizontal="right" vertical="center" wrapText="1"/>
    </xf>
    <xf numFmtId="164" fontId="27" fillId="0" borderId="0" xfId="0" applyNumberFormat="1" applyFont="1" applyFill="1" applyBorder="1" applyAlignment="1">
      <alignment vertical="center"/>
    </xf>
    <xf numFmtId="164" fontId="24" fillId="0" borderId="0" xfId="0" applyNumberFormat="1" applyFont="1" applyFill="1" applyBorder="1"/>
    <xf numFmtId="164" fontId="26" fillId="0" borderId="0" xfId="0" applyNumberFormat="1" applyFont="1" applyFill="1" applyBorder="1" applyAlignment="1">
      <alignment horizontal="right" vertical="center" wrapText="1"/>
    </xf>
    <xf numFmtId="164" fontId="25" fillId="9" borderId="24" xfId="0" applyNumberFormat="1" applyFont="1" applyFill="1" applyBorder="1" applyAlignment="1">
      <alignment horizontal="center" vertical="center" wrapText="1"/>
    </xf>
    <xf numFmtId="164" fontId="25" fillId="9" borderId="25" xfId="0" applyNumberFormat="1" applyFont="1" applyFill="1" applyBorder="1" applyAlignment="1">
      <alignment horizontal="center" vertical="center" wrapText="1"/>
    </xf>
    <xf numFmtId="164" fontId="25" fillId="9" borderId="27" xfId="0" applyNumberFormat="1" applyFont="1" applyFill="1" applyBorder="1" applyAlignment="1">
      <alignment horizontal="center" vertical="center" wrapText="1"/>
    </xf>
    <xf numFmtId="164" fontId="25" fillId="9" borderId="28" xfId="0" applyNumberFormat="1" applyFont="1" applyFill="1" applyBorder="1" applyAlignment="1">
      <alignment horizontal="center" vertical="center" wrapText="1"/>
    </xf>
    <xf numFmtId="164" fontId="25" fillId="0" borderId="3" xfId="0" applyNumberFormat="1" applyFont="1" applyFill="1" applyBorder="1" applyAlignment="1">
      <alignment horizontal="left" vertical="center" wrapText="1"/>
    </xf>
    <xf numFmtId="166" fontId="24" fillId="4" borderId="4" xfId="4" applyNumberFormat="1" applyFont="1" applyFill="1" applyBorder="1" applyAlignment="1">
      <alignment horizontal="right" vertical="center" wrapText="1"/>
    </xf>
    <xf numFmtId="164" fontId="24" fillId="0" borderId="1" xfId="0" applyNumberFormat="1" applyFont="1" applyFill="1" applyBorder="1" applyAlignment="1">
      <alignment horizontal="justify" vertical="center" wrapText="1"/>
    </xf>
    <xf numFmtId="164" fontId="24" fillId="0" borderId="2" xfId="0" applyNumberFormat="1" applyFont="1" applyFill="1" applyBorder="1" applyAlignment="1">
      <alignment horizontal="right" vertical="center" wrapText="1"/>
    </xf>
    <xf numFmtId="0" fontId="28" fillId="0" borderId="0" xfId="0" applyFont="1"/>
    <xf numFmtId="0" fontId="24" fillId="0" borderId="0" xfId="0" applyFont="1" applyFill="1" applyBorder="1" applyAlignment="1">
      <alignment wrapText="1"/>
    </xf>
    <xf numFmtId="0" fontId="0" fillId="0" borderId="0" xfId="0" applyAlignment="1">
      <alignment wrapText="1"/>
    </xf>
    <xf numFmtId="164" fontId="24" fillId="0" borderId="3" xfId="0" applyNumberFormat="1" applyFont="1" applyFill="1" applyBorder="1" applyAlignment="1">
      <alignment horizontal="left" vertical="center" wrapText="1"/>
    </xf>
    <xf numFmtId="164" fontId="24" fillId="0" borderId="0" xfId="0" applyNumberFormat="1" applyFont="1" applyFill="1" applyBorder="1" applyAlignment="1">
      <alignment wrapText="1"/>
    </xf>
    <xf numFmtId="0" fontId="22" fillId="0" borderId="14" xfId="0" applyFont="1" applyBorder="1" applyAlignment="1">
      <alignment vertical="center"/>
    </xf>
    <xf numFmtId="0" fontId="23" fillId="7" borderId="4" xfId="0" applyFont="1" applyFill="1" applyBorder="1" applyAlignment="1">
      <alignment horizontal="center" vertical="center" wrapText="1"/>
    </xf>
    <xf numFmtId="0" fontId="23" fillId="7" borderId="2" xfId="0" applyFont="1" applyFill="1" applyBorder="1" applyAlignment="1">
      <alignment horizontal="center" vertical="center" wrapText="1"/>
    </xf>
    <xf numFmtId="164" fontId="23" fillId="0" borderId="3" xfId="0" applyNumberFormat="1" applyFont="1" applyBorder="1" applyAlignment="1">
      <alignment vertical="center" wrapText="1"/>
    </xf>
    <xf numFmtId="164" fontId="23" fillId="0" borderId="4" xfId="0" applyNumberFormat="1" applyFont="1" applyBorder="1" applyAlignment="1">
      <alignment vertical="center" wrapText="1"/>
    </xf>
    <xf numFmtId="164" fontId="22" fillId="0" borderId="3" xfId="0" applyNumberFormat="1" applyFont="1" applyBorder="1" applyAlignment="1">
      <alignment horizontal="left" vertical="center" wrapText="1" indent="5"/>
    </xf>
    <xf numFmtId="164" fontId="22" fillId="0" borderId="4" xfId="0" applyNumberFormat="1" applyFont="1" applyBorder="1" applyAlignment="1" applyProtection="1">
      <alignment vertical="center" wrapText="1"/>
      <protection locked="0"/>
    </xf>
    <xf numFmtId="164" fontId="22" fillId="0" borderId="4" xfId="0" applyNumberFormat="1" applyFont="1" applyBorder="1" applyAlignment="1">
      <alignment vertical="center" wrapText="1"/>
    </xf>
    <xf numFmtId="164" fontId="22" fillId="0" borderId="3" xfId="0" applyNumberFormat="1" applyFont="1" applyBorder="1" applyAlignment="1">
      <alignment vertical="center" wrapText="1"/>
    </xf>
    <xf numFmtId="164" fontId="23" fillId="7" borderId="4" xfId="0" applyNumberFormat="1" applyFont="1" applyFill="1" applyBorder="1" applyAlignment="1">
      <alignment vertical="center" wrapText="1"/>
    </xf>
    <xf numFmtId="164" fontId="22" fillId="7" borderId="4" xfId="0" applyNumberFormat="1" applyFont="1" applyFill="1" applyBorder="1" applyAlignment="1">
      <alignment vertical="center" wrapText="1"/>
    </xf>
    <xf numFmtId="43" fontId="22" fillId="0" borderId="0" xfId="2" applyFont="1"/>
    <xf numFmtId="4" fontId="22" fillId="0" borderId="0" xfId="0" applyNumberFormat="1" applyFont="1"/>
    <xf numFmtId="43" fontId="22" fillId="0" borderId="0" xfId="0" applyNumberFormat="1" applyFont="1"/>
    <xf numFmtId="164" fontId="22" fillId="0" borderId="1" xfId="0" applyNumberFormat="1" applyFont="1" applyBorder="1" applyAlignment="1">
      <alignment vertical="center" wrapText="1"/>
    </xf>
    <xf numFmtId="164" fontId="22" fillId="0" borderId="2" xfId="0" applyNumberFormat="1" applyFont="1" applyBorder="1" applyAlignment="1">
      <alignment vertical="center" wrapText="1"/>
    </xf>
    <xf numFmtId="164" fontId="23" fillId="7" borderId="17" xfId="0" applyNumberFormat="1" applyFont="1" applyFill="1" applyBorder="1" applyAlignment="1">
      <alignment vertical="center"/>
    </xf>
    <xf numFmtId="164" fontId="23" fillId="7" borderId="15" xfId="0" applyNumberFormat="1" applyFont="1" applyFill="1" applyBorder="1" applyAlignment="1">
      <alignment horizontal="center" vertical="center" wrapText="1"/>
    </xf>
    <xf numFmtId="164" fontId="22" fillId="0" borderId="22" xfId="0" applyNumberFormat="1" applyFont="1" applyBorder="1" applyAlignment="1">
      <alignment vertical="center" wrapText="1"/>
    </xf>
    <xf numFmtId="164" fontId="22" fillId="0" borderId="3" xfId="0" applyNumberFormat="1" applyFont="1" applyBorder="1" applyAlignment="1" applyProtection="1">
      <alignment vertical="center" wrapText="1"/>
      <protection locked="0"/>
    </xf>
    <xf numFmtId="164" fontId="23" fillId="0" borderId="1" xfId="0" applyNumberFormat="1" applyFont="1" applyBorder="1" applyAlignment="1">
      <alignment vertical="center" wrapText="1"/>
    </xf>
    <xf numFmtId="164" fontId="23" fillId="0" borderId="2" xfId="0" applyNumberFormat="1" applyFont="1" applyBorder="1" applyAlignment="1">
      <alignment vertical="center" wrapText="1"/>
    </xf>
    <xf numFmtId="164" fontId="22" fillId="0" borderId="0" xfId="0" applyNumberFormat="1" applyFont="1"/>
    <xf numFmtId="164" fontId="23" fillId="7" borderId="11" xfId="0" applyNumberFormat="1" applyFont="1" applyFill="1" applyBorder="1" applyAlignment="1">
      <alignment horizontal="center" vertical="center"/>
    </xf>
    <xf numFmtId="164" fontId="23" fillId="7" borderId="2" xfId="0" applyNumberFormat="1" applyFont="1" applyFill="1" applyBorder="1" applyAlignment="1">
      <alignment horizontal="center" vertical="center"/>
    </xf>
    <xf numFmtId="164" fontId="22" fillId="0" borderId="22" xfId="0" applyNumberFormat="1" applyFont="1" applyBorder="1" applyAlignment="1">
      <alignment vertical="center"/>
    </xf>
    <xf numFmtId="164" fontId="22" fillId="0" borderId="4" xfId="0" applyNumberFormat="1" applyFont="1" applyBorder="1" applyAlignment="1">
      <alignment vertical="center"/>
    </xf>
    <xf numFmtId="164" fontId="23" fillId="0" borderId="3" xfId="0" applyNumberFormat="1" applyFont="1" applyBorder="1" applyAlignment="1">
      <alignment vertical="center"/>
    </xf>
    <xf numFmtId="164" fontId="23" fillId="0" borderId="4" xfId="0" applyNumberFormat="1" applyFont="1" applyBorder="1" applyAlignment="1">
      <alignment vertical="center"/>
    </xf>
    <xf numFmtId="164" fontId="22" fillId="0" borderId="3" xfId="0" applyNumberFormat="1" applyFont="1" applyBorder="1" applyAlignment="1">
      <alignment horizontal="left" vertical="center" indent="5"/>
    </xf>
    <xf numFmtId="164" fontId="22" fillId="0" borderId="4" xfId="0" applyNumberFormat="1" applyFont="1" applyBorder="1" applyAlignment="1" applyProtection="1">
      <alignment vertical="center"/>
      <protection locked="0"/>
    </xf>
    <xf numFmtId="164" fontId="22" fillId="0" borderId="3" xfId="0" applyNumberFormat="1" applyFont="1" applyBorder="1" applyAlignment="1" applyProtection="1">
      <alignment vertical="center"/>
      <protection locked="0"/>
    </xf>
    <xf numFmtId="164" fontId="23" fillId="0" borderId="1" xfId="0" applyNumberFormat="1" applyFont="1" applyBorder="1" applyAlignment="1">
      <alignment vertical="center"/>
    </xf>
    <xf numFmtId="164" fontId="23" fillId="0" borderId="2" xfId="0" applyNumberFormat="1" applyFont="1" applyBorder="1" applyAlignment="1">
      <alignment vertical="center"/>
    </xf>
    <xf numFmtId="164" fontId="22" fillId="0" borderId="3" xfId="0" applyNumberFormat="1" applyFont="1" applyBorder="1" applyAlignment="1">
      <alignment vertical="center"/>
    </xf>
    <xf numFmtId="164" fontId="22" fillId="0" borderId="3" xfId="0" applyNumberFormat="1" applyFont="1" applyBorder="1" applyAlignment="1">
      <alignment horizontal="justify" vertical="center"/>
    </xf>
    <xf numFmtId="164" fontId="22" fillId="0" borderId="3" xfId="0" applyNumberFormat="1" applyFont="1" applyBorder="1" applyAlignment="1">
      <alignment horizontal="left" vertical="center" indent="1"/>
    </xf>
    <xf numFmtId="164" fontId="22" fillId="10" borderId="4" xfId="0" applyNumberFormat="1" applyFont="1" applyFill="1" applyBorder="1" applyAlignment="1">
      <alignment vertical="center"/>
    </xf>
    <xf numFmtId="164" fontId="23" fillId="0" borderId="3" xfId="0" applyNumberFormat="1" applyFont="1" applyBorder="1" applyAlignment="1">
      <alignment horizontal="left" vertical="center" indent="1"/>
    </xf>
    <xf numFmtId="164" fontId="23" fillId="0" borderId="3" xfId="0" applyNumberFormat="1" applyFont="1" applyBorder="1" applyAlignment="1">
      <alignment horizontal="left" vertical="center" wrapText="1" indent="1"/>
    </xf>
    <xf numFmtId="164" fontId="22" fillId="0" borderId="3" xfId="0" applyNumberFormat="1" applyFont="1" applyBorder="1" applyAlignment="1">
      <alignment horizontal="left" vertical="center" wrapText="1" indent="1"/>
    </xf>
    <xf numFmtId="0" fontId="14" fillId="4" borderId="0" xfId="0" applyFont="1" applyFill="1" applyBorder="1"/>
    <xf numFmtId="0" fontId="32" fillId="4" borderId="29" xfId="0" applyFont="1" applyFill="1" applyBorder="1" applyAlignment="1">
      <alignment horizontal="justify" vertical="center"/>
    </xf>
    <xf numFmtId="0" fontId="32" fillId="4" borderId="30" xfId="0" applyFont="1" applyFill="1" applyBorder="1" applyAlignment="1">
      <alignment horizontal="justify" vertical="center"/>
    </xf>
    <xf numFmtId="0" fontId="32" fillId="4" borderId="31" xfId="0" applyFont="1" applyFill="1" applyBorder="1" applyAlignment="1">
      <alignment horizontal="justify" vertical="center"/>
    </xf>
    <xf numFmtId="43" fontId="32" fillId="4" borderId="31" xfId="2" applyFont="1" applyFill="1" applyBorder="1" applyAlignment="1">
      <alignment horizontal="center" vertical="center"/>
    </xf>
    <xf numFmtId="43" fontId="32" fillId="4" borderId="0" xfId="2" applyFont="1" applyFill="1" applyBorder="1" applyAlignment="1">
      <alignment horizontal="center" vertical="center"/>
    </xf>
    <xf numFmtId="43" fontId="32" fillId="4" borderId="40" xfId="2" applyFont="1" applyFill="1" applyBorder="1" applyAlignment="1">
      <alignment horizontal="center" vertical="center"/>
    </xf>
    <xf numFmtId="43" fontId="32" fillId="4" borderId="33" xfId="2" applyFont="1" applyFill="1" applyBorder="1" applyAlignment="1">
      <alignment horizontal="center" vertical="center"/>
    </xf>
    <xf numFmtId="0" fontId="31" fillId="4" borderId="32" xfId="0" applyFont="1" applyFill="1" applyBorder="1" applyAlignment="1">
      <alignment horizontal="left" vertical="center"/>
    </xf>
    <xf numFmtId="0" fontId="31" fillId="4" borderId="0" xfId="0" applyFont="1" applyFill="1" applyBorder="1" applyAlignment="1">
      <alignment horizontal="left" vertical="center"/>
    </xf>
    <xf numFmtId="0" fontId="31" fillId="4" borderId="33" xfId="0" applyFont="1" applyFill="1" applyBorder="1" applyAlignment="1">
      <alignment horizontal="left" vertical="center"/>
    </xf>
    <xf numFmtId="43" fontId="32" fillId="4" borderId="41" xfId="2" applyFont="1" applyFill="1" applyBorder="1" applyAlignment="1">
      <alignment horizontal="center" vertical="center"/>
    </xf>
    <xf numFmtId="0" fontId="32" fillId="4" borderId="32" xfId="0" applyFont="1" applyFill="1" applyBorder="1" applyAlignment="1">
      <alignment vertical="center"/>
    </xf>
    <xf numFmtId="0" fontId="32" fillId="4" borderId="0" xfId="0" applyFont="1" applyFill="1" applyBorder="1" applyAlignment="1">
      <alignment vertical="center"/>
    </xf>
    <xf numFmtId="0" fontId="32" fillId="4" borderId="33" xfId="0" applyFont="1" applyFill="1" applyBorder="1" applyAlignment="1">
      <alignment vertical="center"/>
    </xf>
    <xf numFmtId="43" fontId="32" fillId="4" borderId="41" xfId="2" applyFont="1" applyFill="1" applyBorder="1"/>
    <xf numFmtId="43" fontId="14" fillId="4" borderId="0" xfId="0" applyNumberFormat="1" applyFont="1" applyFill="1" applyBorder="1"/>
    <xf numFmtId="0" fontId="32" fillId="4" borderId="32" xfId="0" applyFont="1" applyFill="1" applyBorder="1" applyAlignment="1">
      <alignment horizontal="left" vertical="center"/>
    </xf>
    <xf numFmtId="0" fontId="32" fillId="4" borderId="0" xfId="0" applyFont="1" applyFill="1" applyBorder="1" applyAlignment="1">
      <alignment horizontal="left" vertical="center"/>
    </xf>
    <xf numFmtId="0" fontId="32" fillId="4" borderId="33" xfId="0" applyFont="1" applyFill="1" applyBorder="1" applyAlignment="1">
      <alignment horizontal="left" vertical="center"/>
    </xf>
    <xf numFmtId="43" fontId="32" fillId="4" borderId="33" xfId="2" applyNumberFormat="1" applyFont="1" applyFill="1" applyBorder="1" applyAlignment="1">
      <alignment horizontal="right" vertical="center"/>
    </xf>
    <xf numFmtId="4" fontId="32" fillId="4" borderId="33" xfId="2" applyNumberFormat="1" applyFont="1" applyFill="1" applyBorder="1" applyAlignment="1">
      <alignment horizontal="right" vertical="center"/>
    </xf>
    <xf numFmtId="4" fontId="32" fillId="4" borderId="0" xfId="2" applyNumberFormat="1" applyFont="1" applyFill="1" applyBorder="1" applyAlignment="1">
      <alignment horizontal="right" vertical="center"/>
    </xf>
    <xf numFmtId="4" fontId="32" fillId="4" borderId="41" xfId="2" applyNumberFormat="1" applyFont="1" applyFill="1" applyBorder="1" applyAlignment="1">
      <alignment horizontal="right" vertical="center"/>
    </xf>
    <xf numFmtId="4" fontId="32" fillId="3" borderId="41" xfId="2" applyNumberFormat="1" applyFont="1" applyFill="1" applyBorder="1" applyAlignment="1">
      <alignment horizontal="right" vertical="center"/>
    </xf>
    <xf numFmtId="4" fontId="33" fillId="4" borderId="41" xfId="2" applyNumberFormat="1" applyFont="1" applyFill="1" applyBorder="1" applyAlignment="1">
      <alignment horizontal="right" vertical="center"/>
    </xf>
    <xf numFmtId="43" fontId="32" fillId="4" borderId="33" xfId="3" applyNumberFormat="1" applyFont="1" applyFill="1" applyBorder="1" applyAlignment="1">
      <alignment horizontal="right" vertical="center"/>
    </xf>
    <xf numFmtId="43" fontId="32" fillId="4" borderId="0" xfId="3" applyNumberFormat="1" applyFont="1" applyFill="1" applyBorder="1" applyAlignment="1">
      <alignment horizontal="right" vertical="center"/>
    </xf>
    <xf numFmtId="43" fontId="32" fillId="4" borderId="41" xfId="3" applyNumberFormat="1" applyFont="1" applyFill="1" applyBorder="1" applyAlignment="1">
      <alignment horizontal="right" vertical="center"/>
    </xf>
    <xf numFmtId="44" fontId="32" fillId="4" borderId="33" xfId="2" applyNumberFormat="1" applyFont="1" applyFill="1" applyBorder="1" applyAlignment="1">
      <alignment horizontal="right" vertical="center"/>
    </xf>
    <xf numFmtId="44" fontId="32" fillId="4" borderId="0" xfId="2" applyNumberFormat="1" applyFont="1" applyFill="1" applyBorder="1" applyAlignment="1">
      <alignment horizontal="right" vertical="center"/>
    </xf>
    <xf numFmtId="44" fontId="32" fillId="4" borderId="41" xfId="2" applyNumberFormat="1" applyFont="1" applyFill="1" applyBorder="1" applyAlignment="1">
      <alignment horizontal="right" vertical="center"/>
    </xf>
    <xf numFmtId="43" fontId="33" fillId="4" borderId="33" xfId="2" applyNumberFormat="1" applyFont="1" applyFill="1" applyBorder="1" applyAlignment="1">
      <alignment horizontal="right" vertical="center"/>
    </xf>
    <xf numFmtId="43" fontId="32" fillId="4" borderId="0" xfId="2" applyNumberFormat="1" applyFont="1" applyFill="1" applyBorder="1" applyAlignment="1">
      <alignment horizontal="right" vertical="center"/>
    </xf>
    <xf numFmtId="43" fontId="32" fillId="4" borderId="41" xfId="2" applyNumberFormat="1" applyFont="1" applyFill="1" applyBorder="1" applyAlignment="1">
      <alignment horizontal="right" vertical="center"/>
    </xf>
    <xf numFmtId="0" fontId="32" fillId="4" borderId="32" xfId="0" applyFont="1" applyFill="1" applyBorder="1" applyAlignment="1">
      <alignment vertical="center" wrapText="1"/>
    </xf>
    <xf numFmtId="4" fontId="32" fillId="3" borderId="33" xfId="2" applyNumberFormat="1" applyFont="1" applyFill="1" applyBorder="1" applyAlignment="1">
      <alignment horizontal="right" vertical="center"/>
    </xf>
    <xf numFmtId="43" fontId="33" fillId="4" borderId="41" xfId="2" applyNumberFormat="1" applyFont="1" applyFill="1" applyBorder="1" applyAlignment="1">
      <alignment horizontal="right" vertical="center"/>
    </xf>
    <xf numFmtId="0" fontId="32" fillId="4" borderId="32" xfId="0" applyFont="1" applyFill="1" applyBorder="1" applyAlignment="1">
      <alignment horizontal="justify" vertical="center"/>
    </xf>
    <xf numFmtId="0" fontId="32" fillId="4" borderId="0" xfId="0" applyFont="1" applyFill="1" applyBorder="1" applyAlignment="1">
      <alignment horizontal="justify" vertical="center"/>
    </xf>
    <xf numFmtId="0" fontId="32" fillId="4" borderId="33" xfId="0" applyFont="1" applyFill="1" applyBorder="1" applyAlignment="1">
      <alignment horizontal="justify" vertical="center"/>
    </xf>
    <xf numFmtId="0" fontId="31" fillId="0" borderId="32" xfId="0" applyFont="1" applyFill="1" applyBorder="1" applyAlignment="1">
      <alignment horizontal="left" vertical="center"/>
    </xf>
    <xf numFmtId="0" fontId="31" fillId="0" borderId="0" xfId="0" applyFont="1" applyFill="1" applyBorder="1" applyAlignment="1">
      <alignment horizontal="left" vertical="center"/>
    </xf>
    <xf numFmtId="0" fontId="31" fillId="0" borderId="33" xfId="0" applyFont="1" applyFill="1" applyBorder="1" applyAlignment="1">
      <alignment horizontal="left" vertical="center"/>
    </xf>
    <xf numFmtId="43" fontId="34" fillId="4" borderId="41" xfId="2" applyFont="1" applyFill="1" applyBorder="1" applyAlignment="1">
      <alignment horizontal="center" vertical="center"/>
    </xf>
    <xf numFmtId="4" fontId="32" fillId="4" borderId="33" xfId="2" applyNumberFormat="1" applyFont="1" applyFill="1" applyBorder="1" applyAlignment="1">
      <alignment horizontal="center" vertical="center"/>
    </xf>
    <xf numFmtId="4" fontId="32" fillId="4" borderId="0" xfId="2" applyNumberFormat="1" applyFont="1" applyFill="1" applyBorder="1" applyAlignment="1">
      <alignment horizontal="center" vertical="center"/>
    </xf>
    <xf numFmtId="4" fontId="32" fillId="4" borderId="41" xfId="2" applyNumberFormat="1" applyFont="1" applyFill="1" applyBorder="1" applyAlignment="1">
      <alignment horizontal="center" vertical="center"/>
    </xf>
    <xf numFmtId="43" fontId="32" fillId="4" borderId="33" xfId="2" applyNumberFormat="1" applyFont="1" applyFill="1" applyBorder="1" applyAlignment="1">
      <alignment horizontal="center" vertical="center"/>
    </xf>
    <xf numFmtId="43" fontId="32" fillId="4" borderId="0" xfId="2" applyNumberFormat="1" applyFont="1" applyFill="1" applyBorder="1" applyAlignment="1">
      <alignment horizontal="center" vertical="center"/>
    </xf>
    <xf numFmtId="43" fontId="32" fillId="4" borderId="41" xfId="2" applyNumberFormat="1" applyFont="1" applyFill="1" applyBorder="1" applyAlignment="1">
      <alignment horizontal="center" vertical="center"/>
    </xf>
    <xf numFmtId="0" fontId="32" fillId="4" borderId="34" xfId="0" applyFont="1" applyFill="1" applyBorder="1" applyAlignment="1">
      <alignment horizontal="justify" vertical="center"/>
    </xf>
    <xf numFmtId="0" fontId="32" fillId="4" borderId="35" xfId="0" applyFont="1" applyFill="1" applyBorder="1" applyAlignment="1">
      <alignment horizontal="justify" vertical="center"/>
    </xf>
    <xf numFmtId="0" fontId="32" fillId="4" borderId="36" xfId="0" applyFont="1" applyFill="1" applyBorder="1" applyAlignment="1">
      <alignment horizontal="justify" vertical="center"/>
    </xf>
    <xf numFmtId="43" fontId="32" fillId="4" borderId="36" xfId="2" applyFont="1" applyFill="1" applyBorder="1" applyAlignment="1">
      <alignment horizontal="center" vertical="center"/>
    </xf>
    <xf numFmtId="43" fontId="32" fillId="4" borderId="35" xfId="2" applyFont="1" applyFill="1" applyBorder="1" applyAlignment="1">
      <alignment horizontal="center" vertical="center"/>
    </xf>
    <xf numFmtId="43" fontId="32" fillId="4" borderId="42" xfId="2" applyFont="1" applyFill="1" applyBorder="1" applyAlignment="1">
      <alignment horizontal="center" vertical="center"/>
    </xf>
    <xf numFmtId="43" fontId="14" fillId="4" borderId="0" xfId="2" applyFont="1" applyFill="1" applyBorder="1"/>
    <xf numFmtId="0" fontId="23" fillId="7" borderId="2" xfId="0" applyFont="1" applyFill="1" applyBorder="1" applyAlignment="1">
      <alignment horizontal="center" vertical="center"/>
    </xf>
    <xf numFmtId="0" fontId="23" fillId="0" borderId="9" xfId="0" applyFont="1" applyBorder="1" applyAlignment="1">
      <alignment horizontal="left" vertical="center"/>
    </xf>
    <xf numFmtId="0" fontId="23" fillId="0" borderId="11" xfId="0" applyFont="1" applyBorder="1" applyAlignment="1">
      <alignment horizontal="left" vertical="center"/>
    </xf>
    <xf numFmtId="164" fontId="23" fillId="0" borderId="3" xfId="0" applyNumberFormat="1" applyFont="1" applyBorder="1" applyAlignment="1">
      <alignment horizontal="right" vertical="center"/>
    </xf>
    <xf numFmtId="0" fontId="22" fillId="0" borderId="12" xfId="0" applyFont="1" applyBorder="1" applyAlignment="1">
      <alignment horizontal="left" vertical="center"/>
    </xf>
    <xf numFmtId="0" fontId="22" fillId="0" borderId="4" xfId="0" applyFont="1" applyBorder="1" applyAlignment="1">
      <alignment horizontal="left" vertical="center"/>
    </xf>
    <xf numFmtId="164" fontId="22" fillId="0" borderId="3" xfId="0" applyNumberFormat="1" applyFont="1" applyBorder="1" applyAlignment="1">
      <alignment horizontal="right" vertical="center"/>
    </xf>
    <xf numFmtId="0" fontId="22" fillId="0" borderId="12" xfId="0" applyFont="1" applyBorder="1" applyAlignment="1">
      <alignment horizontal="left" vertical="center" indent="3"/>
    </xf>
    <xf numFmtId="0" fontId="22" fillId="0" borderId="4" xfId="0" applyFont="1" applyBorder="1"/>
    <xf numFmtId="164" fontId="22" fillId="0" borderId="3" xfId="0" applyNumberFormat="1" applyFont="1" applyBorder="1" applyAlignment="1" applyProtection="1">
      <alignment horizontal="right" vertical="center"/>
      <protection locked="0"/>
    </xf>
    <xf numFmtId="164" fontId="22" fillId="0" borderId="4" xfId="0" applyNumberFormat="1" applyFont="1" applyBorder="1" applyAlignment="1" applyProtection="1">
      <alignment horizontal="right" vertical="center"/>
      <protection locked="0"/>
    </xf>
    <xf numFmtId="164" fontId="22" fillId="0" borderId="4" xfId="0" applyNumberFormat="1" applyFont="1" applyBorder="1" applyAlignment="1">
      <alignment horizontal="right" vertical="center"/>
    </xf>
    <xf numFmtId="0" fontId="22" fillId="0" borderId="45" xfId="0" applyFont="1" applyBorder="1" applyAlignment="1">
      <alignment horizontal="left" vertical="center"/>
    </xf>
    <xf numFmtId="0" fontId="22" fillId="0" borderId="6" xfId="0" applyFont="1" applyBorder="1" applyAlignment="1">
      <alignment horizontal="left" vertical="center"/>
    </xf>
    <xf numFmtId="164" fontId="22" fillId="0" borderId="5" xfId="0" applyNumberFormat="1" applyFont="1" applyBorder="1" applyAlignment="1">
      <alignment horizontal="right" vertical="center"/>
    </xf>
    <xf numFmtId="164" fontId="22" fillId="0" borderId="6" xfId="0" applyNumberFormat="1" applyFont="1" applyBorder="1" applyAlignment="1">
      <alignment horizontal="right" vertical="center"/>
    </xf>
    <xf numFmtId="0" fontId="23" fillId="0" borderId="46" xfId="0" applyFont="1" applyBorder="1" applyAlignment="1">
      <alignment horizontal="left" vertical="center"/>
    </xf>
    <xf numFmtId="0" fontId="22" fillId="0" borderId="8" xfId="0" applyFont="1" applyBorder="1" applyAlignment="1">
      <alignment horizontal="left" vertical="center"/>
    </xf>
    <xf numFmtId="164" fontId="23" fillId="0" borderId="7" xfId="0" applyNumberFormat="1" applyFont="1" applyBorder="1" applyAlignment="1">
      <alignment horizontal="right" vertical="center"/>
    </xf>
    <xf numFmtId="0" fontId="23" fillId="0" borderId="12" xfId="0" applyFont="1" applyBorder="1" applyAlignment="1">
      <alignment horizontal="left" vertical="center"/>
    </xf>
    <xf numFmtId="0" fontId="23" fillId="0" borderId="4" xfId="0" applyFont="1" applyBorder="1" applyAlignment="1">
      <alignment horizontal="left" vertical="center"/>
    </xf>
    <xf numFmtId="0" fontId="22" fillId="0" borderId="13" xfId="0" applyFont="1" applyBorder="1" applyAlignment="1">
      <alignment horizontal="left" vertical="center"/>
    </xf>
    <xf numFmtId="0" fontId="22" fillId="0" borderId="2" xfId="0" applyFont="1" applyBorder="1" applyAlignment="1">
      <alignment horizontal="left" vertical="center"/>
    </xf>
    <xf numFmtId="164" fontId="22" fillId="0" borderId="1" xfId="0" applyNumberFormat="1" applyFont="1" applyBorder="1" applyAlignment="1">
      <alignment horizontal="right" vertical="center"/>
    </xf>
    <xf numFmtId="164" fontId="22" fillId="0" borderId="2" xfId="0" applyNumberFormat="1" applyFont="1" applyBorder="1" applyAlignment="1">
      <alignment horizontal="right" vertical="center"/>
    </xf>
    <xf numFmtId="0" fontId="23" fillId="0" borderId="3" xfId="0" applyFont="1" applyBorder="1" applyAlignment="1">
      <alignment horizontal="justify" vertical="center" wrapText="1"/>
    </xf>
    <xf numFmtId="164" fontId="23" fillId="0" borderId="22" xfId="0" applyNumberFormat="1" applyFont="1" applyBorder="1" applyAlignment="1">
      <alignment horizontal="right" vertical="center" wrapText="1"/>
    </xf>
    <xf numFmtId="0" fontId="22" fillId="0" borderId="3" xfId="0" applyFont="1" applyBorder="1" applyAlignment="1">
      <alignment horizontal="left" vertical="center" wrapText="1" indent="1"/>
    </xf>
    <xf numFmtId="164" fontId="22" fillId="0" borderId="3" xfId="0" applyNumberFormat="1" applyFont="1" applyBorder="1" applyAlignment="1">
      <alignment horizontal="right" vertical="center" wrapText="1"/>
    </xf>
    <xf numFmtId="164" fontId="22" fillId="0" borderId="4" xfId="0" applyNumberFormat="1" applyFont="1" applyBorder="1" applyAlignment="1">
      <alignment horizontal="right" vertical="center" wrapText="1"/>
    </xf>
    <xf numFmtId="0" fontId="22" fillId="0" borderId="3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left" vertical="center" wrapText="1"/>
    </xf>
    <xf numFmtId="164" fontId="23" fillId="0" borderId="3" xfId="0" applyNumberFormat="1" applyFont="1" applyBorder="1" applyAlignment="1">
      <alignment horizontal="right" vertical="center" wrapText="1"/>
    </xf>
    <xf numFmtId="164" fontId="23" fillId="0" borderId="4" xfId="0" applyNumberFormat="1" applyFont="1" applyBorder="1" applyAlignment="1">
      <alignment horizontal="right" vertical="center" wrapText="1"/>
    </xf>
    <xf numFmtId="0" fontId="22" fillId="0" borderId="1" xfId="0" applyFont="1" applyBorder="1" applyAlignment="1">
      <alignment horizontal="justify" vertical="center" wrapText="1"/>
    </xf>
    <xf numFmtId="164" fontId="22" fillId="0" borderId="2" xfId="0" applyNumberFormat="1" applyFont="1" applyBorder="1" applyAlignment="1">
      <alignment horizontal="right" vertical="center" wrapText="1"/>
    </xf>
    <xf numFmtId="0" fontId="23" fillId="7" borderId="47" xfId="0" applyFont="1" applyFill="1" applyBorder="1" applyAlignment="1">
      <alignment horizontal="center" vertical="center" wrapText="1"/>
    </xf>
    <xf numFmtId="0" fontId="23" fillId="0" borderId="22" xfId="0" applyFont="1" applyBorder="1" applyAlignment="1">
      <alignment horizontal="justify" vertical="center" wrapText="1"/>
    </xf>
    <xf numFmtId="0" fontId="22" fillId="0" borderId="4" xfId="0" applyFont="1" applyBorder="1" applyAlignment="1">
      <alignment horizontal="right" vertical="center" wrapText="1"/>
    </xf>
    <xf numFmtId="0" fontId="23" fillId="0" borderId="3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 indent="2"/>
    </xf>
    <xf numFmtId="0" fontId="22" fillId="0" borderId="3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 wrapText="1" indent="2"/>
    </xf>
    <xf numFmtId="0" fontId="22" fillId="0" borderId="5" xfId="0" applyFont="1" applyBorder="1" applyAlignment="1">
      <alignment horizontal="left" vertical="center" indent="2"/>
    </xf>
    <xf numFmtId="164" fontId="22" fillId="0" borderId="6" xfId="0" applyNumberFormat="1" applyFont="1" applyBorder="1" applyAlignment="1" applyProtection="1">
      <alignment vertical="center"/>
      <protection locked="0"/>
    </xf>
    <xf numFmtId="164" fontId="22" fillId="0" borderId="6" xfId="0" applyNumberFormat="1" applyFont="1" applyBorder="1" applyAlignment="1">
      <alignment vertical="center"/>
    </xf>
    <xf numFmtId="0" fontId="22" fillId="0" borderId="1" xfId="0" applyFont="1" applyBorder="1" applyAlignment="1">
      <alignment horizontal="left" vertical="center"/>
    </xf>
    <xf numFmtId="164" fontId="22" fillId="0" borderId="2" xfId="0" applyNumberFormat="1" applyFont="1" applyBorder="1" applyAlignment="1">
      <alignment vertical="center"/>
    </xf>
    <xf numFmtId="0" fontId="23" fillId="0" borderId="12" xfId="0" applyFont="1" applyBorder="1" applyAlignment="1">
      <alignment horizontal="left" vertical="center" wrapText="1"/>
    </xf>
    <xf numFmtId="0" fontId="22" fillId="0" borderId="12" xfId="0" applyFont="1" applyBorder="1" applyAlignment="1">
      <alignment horizontal="left" vertical="center" wrapText="1"/>
    </xf>
    <xf numFmtId="164" fontId="22" fillId="0" borderId="3" xfId="0" applyNumberFormat="1" applyFont="1" applyBorder="1" applyAlignment="1" applyProtection="1">
      <alignment horizontal="right" vertical="center" wrapText="1"/>
      <protection locked="0"/>
    </xf>
    <xf numFmtId="164" fontId="22" fillId="0" borderId="4" xfId="0" applyNumberFormat="1" applyFont="1" applyBorder="1" applyAlignment="1" applyProtection="1">
      <alignment horizontal="right" vertical="center" wrapText="1"/>
      <protection locked="0"/>
    </xf>
    <xf numFmtId="0" fontId="22" fillId="0" borderId="12" xfId="0" applyFont="1" applyBorder="1" applyAlignment="1">
      <alignment horizontal="left" vertical="center" wrapText="1" indent="2"/>
    </xf>
    <xf numFmtId="0" fontId="22" fillId="0" borderId="12" xfId="0" applyFont="1" applyFill="1" applyBorder="1" applyAlignment="1">
      <alignment horizontal="left" vertical="center" wrapText="1"/>
    </xf>
    <xf numFmtId="164" fontId="23" fillId="0" borderId="3" xfId="0" applyNumberFormat="1" applyFont="1" applyFill="1" applyBorder="1" applyAlignment="1">
      <alignment horizontal="right" vertical="center" wrapText="1"/>
    </xf>
    <xf numFmtId="164" fontId="23" fillId="0" borderId="4" xfId="0" applyNumberFormat="1" applyFont="1" applyFill="1" applyBorder="1" applyAlignment="1">
      <alignment horizontal="right" vertical="center" wrapText="1"/>
    </xf>
    <xf numFmtId="164" fontId="22" fillId="0" borderId="4" xfId="0" applyNumberFormat="1" applyFont="1" applyFill="1" applyBorder="1" applyAlignment="1">
      <alignment horizontal="right" vertical="center" wrapText="1"/>
    </xf>
    <xf numFmtId="0" fontId="23" fillId="0" borderId="13" xfId="0" applyFont="1" applyBorder="1" applyAlignment="1">
      <alignment horizontal="left" vertical="center" wrapText="1"/>
    </xf>
    <xf numFmtId="164" fontId="23" fillId="0" borderId="1" xfId="0" applyNumberFormat="1" applyFont="1" applyBorder="1" applyAlignment="1">
      <alignment horizontal="right" vertical="center" wrapText="1"/>
    </xf>
    <xf numFmtId="164" fontId="23" fillId="0" borderId="2" xfId="0" applyNumberFormat="1" applyFont="1" applyBorder="1" applyAlignment="1">
      <alignment horizontal="right" vertical="center" wrapText="1"/>
    </xf>
    <xf numFmtId="0" fontId="13" fillId="4" borderId="0" xfId="0" applyFont="1" applyFill="1" applyBorder="1" applyAlignment="1" applyProtection="1">
      <alignment horizontal="center"/>
      <protection locked="0"/>
    </xf>
    <xf numFmtId="0" fontId="2" fillId="4" borderId="0" xfId="0" applyFont="1" applyFill="1" applyBorder="1" applyAlignment="1" applyProtection="1">
      <alignment horizontal="center" vertical="top" wrapText="1"/>
      <protection locked="0"/>
    </xf>
    <xf numFmtId="0" fontId="1" fillId="5" borderId="9" xfId="0" applyFont="1" applyFill="1" applyBorder="1" applyAlignment="1" applyProtection="1">
      <alignment horizontal="center" vertical="center"/>
      <protection locked="0"/>
    </xf>
    <xf numFmtId="0" fontId="1" fillId="5" borderId="10" xfId="0" applyFont="1" applyFill="1" applyBorder="1" applyAlignment="1" applyProtection="1">
      <alignment horizontal="center" vertical="center"/>
      <protection locked="0"/>
    </xf>
    <xf numFmtId="0" fontId="1" fillId="5" borderId="11" xfId="0" applyFont="1" applyFill="1" applyBorder="1" applyAlignment="1" applyProtection="1">
      <alignment horizontal="center" vertical="center"/>
      <protection locked="0"/>
    </xf>
    <xf numFmtId="0" fontId="1" fillId="5" borderId="12" xfId="0" applyFont="1" applyFill="1" applyBorder="1" applyAlignment="1">
      <alignment horizontal="center" vertical="center" wrapText="1"/>
    </xf>
    <xf numFmtId="0" fontId="1" fillId="5" borderId="0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  <xf numFmtId="0" fontId="1" fillId="5" borderId="13" xfId="0" applyFont="1" applyFill="1" applyBorder="1" applyAlignment="1">
      <alignment horizontal="center" vertical="center" wrapText="1"/>
    </xf>
    <xf numFmtId="0" fontId="1" fillId="5" borderId="14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left" vertical="top" wrapText="1"/>
    </xf>
    <xf numFmtId="0" fontId="2" fillId="4" borderId="0" xfId="0" applyFont="1" applyFill="1" applyBorder="1" applyAlignment="1" applyProtection="1">
      <alignment horizontal="center" vertical="center"/>
      <protection locked="0"/>
    </xf>
    <xf numFmtId="164" fontId="25" fillId="9" borderId="23" xfId="0" applyNumberFormat="1" applyFont="1" applyFill="1" applyBorder="1" applyAlignment="1">
      <alignment horizontal="center" vertical="center" wrapText="1"/>
    </xf>
    <xf numFmtId="164" fontId="25" fillId="9" borderId="26" xfId="0" applyNumberFormat="1" applyFont="1" applyFill="1" applyBorder="1" applyAlignment="1">
      <alignment horizontal="center" vertical="center" wrapText="1"/>
    </xf>
    <xf numFmtId="164" fontId="25" fillId="9" borderId="24" xfId="0" applyNumberFormat="1" applyFont="1" applyFill="1" applyBorder="1" applyAlignment="1">
      <alignment horizontal="center" vertical="center" wrapText="1"/>
    </xf>
    <xf numFmtId="164" fontId="25" fillId="9" borderId="27" xfId="0" applyNumberFormat="1" applyFont="1" applyFill="1" applyBorder="1" applyAlignment="1">
      <alignment horizontal="center" vertical="center" wrapText="1"/>
    </xf>
    <xf numFmtId="0" fontId="25" fillId="9" borderId="17" xfId="0" applyFont="1" applyFill="1" applyBorder="1" applyAlignment="1">
      <alignment horizontal="center" vertical="center"/>
    </xf>
    <xf numFmtId="0" fontId="25" fillId="9" borderId="16" xfId="0" applyFont="1" applyFill="1" applyBorder="1" applyAlignment="1">
      <alignment horizontal="center" vertical="center"/>
    </xf>
    <xf numFmtId="0" fontId="25" fillId="9" borderId="15" xfId="0" applyFont="1" applyFill="1" applyBorder="1" applyAlignment="1">
      <alignment horizontal="center" vertical="center"/>
    </xf>
    <xf numFmtId="0" fontId="25" fillId="9" borderId="17" xfId="0" applyFont="1" applyFill="1" applyBorder="1" applyAlignment="1">
      <alignment horizontal="center" vertical="center" wrapText="1"/>
    </xf>
    <xf numFmtId="0" fontId="25" fillId="9" borderId="16" xfId="0" applyFont="1" applyFill="1" applyBorder="1" applyAlignment="1">
      <alignment horizontal="center" vertical="center" wrapText="1"/>
    </xf>
    <xf numFmtId="0" fontId="25" fillId="9" borderId="15" xfId="0" applyFont="1" applyFill="1" applyBorder="1" applyAlignment="1">
      <alignment horizontal="center" vertical="center" wrapText="1"/>
    </xf>
    <xf numFmtId="164" fontId="27" fillId="0" borderId="10" xfId="0" applyNumberFormat="1" applyFont="1" applyFill="1" applyBorder="1" applyAlignment="1">
      <alignment horizontal="left" vertical="top" wrapText="1"/>
    </xf>
    <xf numFmtId="164" fontId="27" fillId="0" borderId="0" xfId="0" applyNumberFormat="1" applyFont="1" applyFill="1" applyBorder="1" applyAlignment="1">
      <alignment horizontal="left" vertical="top" wrapText="1"/>
    </xf>
    <xf numFmtId="0" fontId="21" fillId="7" borderId="17" xfId="0" applyFont="1" applyFill="1" applyBorder="1" applyAlignment="1">
      <alignment horizontal="center" vertical="center"/>
    </xf>
    <xf numFmtId="0" fontId="21" fillId="7" borderId="16" xfId="0" applyFont="1" applyFill="1" applyBorder="1" applyAlignment="1">
      <alignment horizontal="center" vertical="center"/>
    </xf>
    <xf numFmtId="0" fontId="21" fillId="7" borderId="15" xfId="0" applyFont="1" applyFill="1" applyBorder="1" applyAlignment="1">
      <alignment horizontal="center" vertical="center"/>
    </xf>
    <xf numFmtId="0" fontId="21" fillId="7" borderId="17" xfId="0" applyFont="1" applyFill="1" applyBorder="1" applyAlignment="1">
      <alignment horizontal="center" vertical="center" wrapText="1"/>
    </xf>
    <xf numFmtId="0" fontId="21" fillId="7" borderId="16" xfId="0" applyFont="1" applyFill="1" applyBorder="1" applyAlignment="1">
      <alignment horizontal="center" vertical="center" wrapText="1"/>
    </xf>
    <xf numFmtId="0" fontId="21" fillId="7" borderId="15" xfId="0" applyFont="1" applyFill="1" applyBorder="1" applyAlignment="1">
      <alignment horizontal="center" vertical="center" wrapText="1"/>
    </xf>
    <xf numFmtId="0" fontId="16" fillId="0" borderId="0" xfId="0" applyFont="1" applyBorder="1" applyAlignment="1">
      <alignment horizontal="left" vertical="center" wrapText="1"/>
    </xf>
    <xf numFmtId="0" fontId="12" fillId="0" borderId="0" xfId="0" applyFont="1" applyFill="1" applyBorder="1" applyAlignment="1">
      <alignment horizontal="left" vertical="top" wrapText="1"/>
    </xf>
    <xf numFmtId="0" fontId="15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5" fillId="0" borderId="0" xfId="0" applyFont="1" applyAlignment="1">
      <alignment horizontal="center"/>
    </xf>
    <xf numFmtId="0" fontId="0" fillId="0" borderId="0" xfId="0" applyAlignment="1">
      <alignment horizontal="center"/>
    </xf>
    <xf numFmtId="164" fontId="23" fillId="7" borderId="9" xfId="0" applyNumberFormat="1" applyFont="1" applyFill="1" applyBorder="1" applyAlignment="1">
      <alignment vertical="center"/>
    </xf>
    <xf numFmtId="164" fontId="23" fillId="7" borderId="13" xfId="0" applyNumberFormat="1" applyFont="1" applyFill="1" applyBorder="1" applyAlignment="1">
      <alignment vertical="center"/>
    </xf>
    <xf numFmtId="164" fontId="23" fillId="7" borderId="22" xfId="0" applyNumberFormat="1" applyFont="1" applyFill="1" applyBorder="1" applyAlignment="1">
      <alignment horizontal="center" vertical="center" wrapText="1"/>
    </xf>
    <xf numFmtId="164" fontId="23" fillId="7" borderId="1" xfId="0" applyNumberFormat="1" applyFont="1" applyFill="1" applyBorder="1" applyAlignment="1">
      <alignment horizontal="center" vertical="center" wrapText="1"/>
    </xf>
    <xf numFmtId="164" fontId="23" fillId="7" borderId="22" xfId="0" applyNumberFormat="1" applyFont="1" applyFill="1" applyBorder="1" applyAlignment="1">
      <alignment horizontal="center" vertical="center"/>
    </xf>
    <xf numFmtId="164" fontId="23" fillId="7" borderId="1" xfId="0" applyNumberFormat="1" applyFont="1" applyFill="1" applyBorder="1" applyAlignment="1">
      <alignment horizontal="center" vertical="center"/>
    </xf>
    <xf numFmtId="0" fontId="30" fillId="0" borderId="0" xfId="0" applyFont="1" applyBorder="1" applyAlignment="1">
      <alignment horizontal="left" vertical="center" wrapText="1"/>
    </xf>
    <xf numFmtId="0" fontId="30" fillId="0" borderId="0" xfId="0" applyFont="1" applyBorder="1" applyAlignment="1">
      <alignment horizontal="left" vertical="center"/>
    </xf>
    <xf numFmtId="164" fontId="22" fillId="0" borderId="16" xfId="0" applyNumberFormat="1" applyFont="1" applyBorder="1" applyAlignment="1">
      <alignment vertical="center"/>
    </xf>
    <xf numFmtId="0" fontId="23" fillId="7" borderId="9" xfId="0" applyFont="1" applyFill="1" applyBorder="1" applyAlignment="1" applyProtection="1">
      <alignment horizontal="center" vertical="center"/>
      <protection locked="0"/>
    </xf>
    <xf numFmtId="0" fontId="23" fillId="7" borderId="10" xfId="0" applyFont="1" applyFill="1" applyBorder="1" applyAlignment="1" applyProtection="1">
      <alignment horizontal="center" vertical="center"/>
      <protection locked="0"/>
    </xf>
    <xf numFmtId="0" fontId="23" fillId="7" borderId="11" xfId="0" applyFont="1" applyFill="1" applyBorder="1" applyAlignment="1" applyProtection="1">
      <alignment horizontal="center" vertical="center"/>
      <protection locked="0"/>
    </xf>
    <xf numFmtId="0" fontId="23" fillId="7" borderId="12" xfId="0" applyFont="1" applyFill="1" applyBorder="1" applyAlignment="1">
      <alignment horizontal="center" vertical="center"/>
    </xf>
    <xf numFmtId="0" fontId="23" fillId="7" borderId="0" xfId="0" applyFont="1" applyFill="1" applyBorder="1" applyAlignment="1">
      <alignment horizontal="center" vertical="center"/>
    </xf>
    <xf numFmtId="0" fontId="23" fillId="7" borderId="4" xfId="0" applyFont="1" applyFill="1" applyBorder="1" applyAlignment="1">
      <alignment horizontal="center" vertical="center"/>
    </xf>
    <xf numFmtId="0" fontId="23" fillId="7" borderId="13" xfId="0" applyFont="1" applyFill="1" applyBorder="1" applyAlignment="1">
      <alignment horizontal="center" vertical="center"/>
    </xf>
    <xf numFmtId="0" fontId="23" fillId="7" borderId="14" xfId="0" applyFont="1" applyFill="1" applyBorder="1" applyAlignment="1">
      <alignment horizontal="center" vertical="center"/>
    </xf>
    <xf numFmtId="0" fontId="23" fillId="7" borderId="2" xfId="0" applyFont="1" applyFill="1" applyBorder="1" applyAlignment="1">
      <alignment horizontal="center" vertical="center"/>
    </xf>
    <xf numFmtId="0" fontId="23" fillId="7" borderId="9" xfId="0" applyFont="1" applyFill="1" applyBorder="1" applyAlignment="1">
      <alignment vertical="center"/>
    </xf>
    <xf numFmtId="0" fontId="23" fillId="7" borderId="13" xfId="0" applyFont="1" applyFill="1" applyBorder="1" applyAlignment="1">
      <alignment vertical="center"/>
    </xf>
    <xf numFmtId="0" fontId="23" fillId="7" borderId="22" xfId="0" applyFont="1" applyFill="1" applyBorder="1" applyAlignment="1">
      <alignment horizontal="center" vertical="center" wrapText="1"/>
    </xf>
    <xf numFmtId="0" fontId="23" fillId="7" borderId="1" xfId="0" applyFont="1" applyFill="1" applyBorder="1" applyAlignment="1">
      <alignment horizontal="center" vertical="center" wrapText="1"/>
    </xf>
    <xf numFmtId="0" fontId="32" fillId="4" borderId="32" xfId="0" applyFont="1" applyFill="1" applyBorder="1" applyAlignment="1">
      <alignment horizontal="center" vertical="center" wrapText="1"/>
    </xf>
    <xf numFmtId="0" fontId="32" fillId="4" borderId="0" xfId="0" applyFont="1" applyFill="1" applyBorder="1" applyAlignment="1">
      <alignment horizontal="center" vertical="center" wrapText="1"/>
    </xf>
    <xf numFmtId="0" fontId="32" fillId="4" borderId="33" xfId="0" applyFont="1" applyFill="1" applyBorder="1" applyAlignment="1">
      <alignment horizontal="center" vertical="center" wrapText="1"/>
    </xf>
    <xf numFmtId="0" fontId="31" fillId="4" borderId="32" xfId="0" applyFont="1" applyFill="1" applyBorder="1" applyAlignment="1">
      <alignment horizontal="center" vertical="center"/>
    </xf>
    <xf numFmtId="0" fontId="31" fillId="4" borderId="0" xfId="0" applyFont="1" applyFill="1" applyBorder="1" applyAlignment="1">
      <alignment horizontal="center" vertical="center"/>
    </xf>
    <xf numFmtId="0" fontId="31" fillId="4" borderId="33" xfId="0" applyFont="1" applyFill="1" applyBorder="1" applyAlignment="1">
      <alignment horizontal="center" vertical="center"/>
    </xf>
    <xf numFmtId="0" fontId="32" fillId="4" borderId="0" xfId="0" applyFont="1" applyFill="1" applyBorder="1" applyAlignment="1">
      <alignment horizontal="left" vertical="center" wrapText="1"/>
    </xf>
    <xf numFmtId="0" fontId="32" fillId="4" borderId="33" xfId="0" applyFont="1" applyFill="1" applyBorder="1" applyAlignment="1">
      <alignment horizontal="left" vertical="center" wrapText="1"/>
    </xf>
    <xf numFmtId="0" fontId="32" fillId="4" borderId="0" xfId="0" applyFont="1" applyFill="1" applyBorder="1" applyAlignment="1">
      <alignment horizontal="left" vertical="center"/>
    </xf>
    <xf numFmtId="0" fontId="32" fillId="4" borderId="33" xfId="0" applyFont="1" applyFill="1" applyBorder="1" applyAlignment="1">
      <alignment horizontal="left" vertical="center"/>
    </xf>
    <xf numFmtId="0" fontId="32" fillId="4" borderId="32" xfId="0" applyFont="1" applyFill="1" applyBorder="1" applyAlignment="1">
      <alignment horizontal="left" vertical="center" wrapText="1"/>
    </xf>
    <xf numFmtId="0" fontId="31" fillId="4" borderId="32" xfId="0" applyFont="1" applyFill="1" applyBorder="1" applyAlignment="1">
      <alignment horizontal="center" vertical="center" wrapText="1"/>
    </xf>
    <xf numFmtId="0" fontId="31" fillId="4" borderId="0" xfId="0" applyFont="1" applyFill="1" applyBorder="1" applyAlignment="1">
      <alignment horizontal="center" vertical="center" wrapText="1"/>
    </xf>
    <xf numFmtId="0" fontId="31" fillId="4" borderId="33" xfId="0" applyFont="1" applyFill="1" applyBorder="1" applyAlignment="1">
      <alignment horizontal="center" vertical="center" wrapText="1"/>
    </xf>
    <xf numFmtId="43" fontId="31" fillId="5" borderId="40" xfId="2" applyFont="1" applyFill="1" applyBorder="1" applyAlignment="1">
      <alignment horizontal="center" vertical="center"/>
    </xf>
    <xf numFmtId="43" fontId="31" fillId="5" borderId="42" xfId="2" applyFont="1" applyFill="1" applyBorder="1" applyAlignment="1">
      <alignment horizontal="center" vertical="center"/>
    </xf>
    <xf numFmtId="0" fontId="31" fillId="5" borderId="29" xfId="0" applyFont="1" applyFill="1" applyBorder="1" applyAlignment="1">
      <alignment horizontal="center" vertical="center"/>
    </xf>
    <xf numFmtId="0" fontId="31" fillId="5" borderId="30" xfId="0" applyFont="1" applyFill="1" applyBorder="1" applyAlignment="1">
      <alignment horizontal="center" vertical="center"/>
    </xf>
    <xf numFmtId="0" fontId="31" fillId="5" borderId="31" xfId="0" applyFont="1" applyFill="1" applyBorder="1" applyAlignment="1">
      <alignment horizontal="center" vertical="center"/>
    </xf>
    <xf numFmtId="0" fontId="31" fillId="5" borderId="32" xfId="0" applyFont="1" applyFill="1" applyBorder="1" applyAlignment="1">
      <alignment horizontal="center" vertical="center"/>
    </xf>
    <xf numFmtId="0" fontId="31" fillId="5" borderId="0" xfId="0" applyFont="1" applyFill="1" applyBorder="1" applyAlignment="1">
      <alignment horizontal="center" vertical="center"/>
    </xf>
    <xf numFmtId="0" fontId="31" fillId="5" borderId="33" xfId="0" applyFont="1" applyFill="1" applyBorder="1" applyAlignment="1">
      <alignment horizontal="center" vertical="center"/>
    </xf>
    <xf numFmtId="0" fontId="31" fillId="5" borderId="34" xfId="0" applyFont="1" applyFill="1" applyBorder="1" applyAlignment="1">
      <alignment horizontal="center" vertical="center"/>
    </xf>
    <xf numFmtId="0" fontId="31" fillId="5" borderId="35" xfId="0" applyFont="1" applyFill="1" applyBorder="1" applyAlignment="1">
      <alignment horizontal="center" vertical="center"/>
    </xf>
    <xf numFmtId="0" fontId="31" fillId="5" borderId="36" xfId="0" applyFont="1" applyFill="1" applyBorder="1" applyAlignment="1">
      <alignment horizontal="center" vertical="center"/>
    </xf>
    <xf numFmtId="43" fontId="31" fillId="5" borderId="37" xfId="2" applyFont="1" applyFill="1" applyBorder="1" applyAlignment="1">
      <alignment horizontal="center" vertical="center"/>
    </xf>
    <xf numFmtId="43" fontId="31" fillId="5" borderId="38" xfId="2" applyFont="1" applyFill="1" applyBorder="1" applyAlignment="1">
      <alignment horizontal="center" vertical="center"/>
    </xf>
    <xf numFmtId="43" fontId="31" fillId="5" borderId="39" xfId="2" applyFont="1" applyFill="1" applyBorder="1" applyAlignment="1">
      <alignment horizontal="center" vertical="center"/>
    </xf>
    <xf numFmtId="43" fontId="31" fillId="5" borderId="41" xfId="2" applyFont="1" applyFill="1" applyBorder="1" applyAlignment="1">
      <alignment horizontal="center" vertical="center"/>
    </xf>
    <xf numFmtId="43" fontId="31" fillId="5" borderId="40" xfId="2" applyFont="1" applyFill="1" applyBorder="1" applyAlignment="1">
      <alignment horizontal="center" vertical="center" wrapText="1"/>
    </xf>
    <xf numFmtId="43" fontId="31" fillId="5" borderId="42" xfId="2" applyFont="1" applyFill="1" applyBorder="1" applyAlignment="1">
      <alignment horizontal="center" vertical="center" wrapText="1"/>
    </xf>
    <xf numFmtId="0" fontId="22" fillId="0" borderId="12" xfId="0" applyFont="1" applyBorder="1" applyAlignment="1">
      <alignment horizontal="left" vertical="center" wrapText="1"/>
    </xf>
    <xf numFmtId="0" fontId="22" fillId="0" borderId="4" xfId="0" applyFont="1" applyBorder="1" applyAlignment="1">
      <alignment horizontal="left" vertical="center" wrapText="1"/>
    </xf>
    <xf numFmtId="0" fontId="23" fillId="7" borderId="18" xfId="0" applyFont="1" applyFill="1" applyBorder="1" applyAlignment="1" applyProtection="1">
      <alignment horizontal="center" vertical="center"/>
      <protection locked="0"/>
    </xf>
    <xf numFmtId="0" fontId="23" fillId="7" borderId="43" xfId="0" applyFont="1" applyFill="1" applyBorder="1" applyAlignment="1">
      <alignment horizontal="center" vertical="center"/>
    </xf>
    <xf numFmtId="0" fontId="23" fillId="7" borderId="44" xfId="0" applyFont="1" applyFill="1" applyBorder="1" applyAlignment="1">
      <alignment horizontal="center" vertical="center"/>
    </xf>
    <xf numFmtId="0" fontId="23" fillId="7" borderId="9" xfId="0" applyFont="1" applyFill="1" applyBorder="1" applyAlignment="1">
      <alignment horizontal="center" vertical="center"/>
    </xf>
    <xf numFmtId="0" fontId="23" fillId="7" borderId="11" xfId="0" applyFont="1" applyFill="1" applyBorder="1" applyAlignment="1">
      <alignment horizontal="center" vertical="center"/>
    </xf>
    <xf numFmtId="0" fontId="23" fillId="7" borderId="10" xfId="0" applyFont="1" applyFill="1" applyBorder="1" applyAlignment="1">
      <alignment horizontal="center" vertical="center"/>
    </xf>
    <xf numFmtId="0" fontId="23" fillId="7" borderId="22" xfId="0" applyFont="1" applyFill="1" applyBorder="1" applyAlignment="1">
      <alignment horizontal="center" vertical="center"/>
    </xf>
    <xf numFmtId="0" fontId="23" fillId="7" borderId="3" xfId="0" applyFont="1" applyFill="1" applyBorder="1" applyAlignment="1">
      <alignment horizontal="center" vertical="center"/>
    </xf>
    <xf numFmtId="0" fontId="23" fillId="7" borderId="1" xfId="0" applyFont="1" applyFill="1" applyBorder="1" applyAlignment="1">
      <alignment horizontal="center" vertical="center"/>
    </xf>
    <xf numFmtId="0" fontId="23" fillId="7" borderId="9" xfId="0" applyFont="1" applyFill="1" applyBorder="1" applyAlignment="1">
      <alignment horizontal="center" vertical="center" wrapText="1"/>
    </xf>
    <xf numFmtId="0" fontId="23" fillId="7" borderId="10" xfId="0" applyFont="1" applyFill="1" applyBorder="1" applyAlignment="1">
      <alignment horizontal="center" vertical="center" wrapText="1"/>
    </xf>
    <xf numFmtId="0" fontId="23" fillId="7" borderId="11" xfId="0" applyFont="1" applyFill="1" applyBorder="1" applyAlignment="1">
      <alignment horizontal="center" vertical="center" wrapText="1"/>
    </xf>
    <xf numFmtId="0" fontId="23" fillId="7" borderId="12" xfId="0" applyFont="1" applyFill="1" applyBorder="1" applyAlignment="1">
      <alignment horizontal="center" vertical="center" wrapText="1"/>
    </xf>
    <xf numFmtId="0" fontId="23" fillId="7" borderId="0" xfId="0" applyFont="1" applyFill="1" applyBorder="1" applyAlignment="1">
      <alignment horizontal="center" vertical="center" wrapText="1"/>
    </xf>
    <xf numFmtId="0" fontId="23" fillId="7" borderId="4" xfId="0" applyFont="1" applyFill="1" applyBorder="1" applyAlignment="1">
      <alignment horizontal="center" vertical="center" wrapText="1"/>
    </xf>
    <xf numFmtId="0" fontId="23" fillId="7" borderId="13" xfId="0" applyFont="1" applyFill="1" applyBorder="1" applyAlignment="1">
      <alignment horizontal="center" vertical="center" wrapText="1"/>
    </xf>
    <xf numFmtId="0" fontId="23" fillId="7" borderId="14" xfId="0" applyFont="1" applyFill="1" applyBorder="1" applyAlignment="1">
      <alignment horizontal="center" vertical="center" wrapText="1"/>
    </xf>
    <xf numFmtId="0" fontId="23" fillId="7" borderId="2" xfId="0" applyFont="1" applyFill="1" applyBorder="1" applyAlignment="1">
      <alignment horizontal="center" vertical="center" wrapText="1"/>
    </xf>
    <xf numFmtId="0" fontId="23" fillId="7" borderId="17" xfId="0" applyFont="1" applyFill="1" applyBorder="1" applyAlignment="1">
      <alignment horizontal="center" vertical="center" wrapText="1"/>
    </xf>
    <xf numFmtId="0" fontId="23" fillId="7" borderId="16" xfId="0" applyFont="1" applyFill="1" applyBorder="1" applyAlignment="1">
      <alignment horizontal="center" vertical="center" wrapText="1"/>
    </xf>
    <xf numFmtId="0" fontId="23" fillId="7" borderId="15" xfId="0" applyFont="1" applyFill="1" applyBorder="1" applyAlignment="1">
      <alignment horizontal="center" vertical="center" wrapText="1"/>
    </xf>
    <xf numFmtId="0" fontId="23" fillId="7" borderId="3" xfId="0" applyFont="1" applyFill="1" applyBorder="1" applyAlignment="1">
      <alignment horizontal="center" vertical="center" wrapText="1"/>
    </xf>
    <xf numFmtId="0" fontId="30" fillId="0" borderId="0" xfId="0" applyFont="1" applyBorder="1" applyAlignment="1">
      <alignment horizontal="left" vertical="top" wrapText="1"/>
    </xf>
    <xf numFmtId="0" fontId="30" fillId="0" borderId="0" xfId="0" applyFont="1" applyBorder="1" applyAlignment="1">
      <alignment horizontal="left" vertical="top"/>
    </xf>
    <xf numFmtId="0" fontId="1" fillId="8" borderId="9" xfId="0" applyFont="1" applyFill="1" applyBorder="1" applyAlignment="1">
      <alignment horizontal="center" vertical="center"/>
    </xf>
    <xf numFmtId="0" fontId="1" fillId="8" borderId="10" xfId="0" applyFont="1" applyFill="1" applyBorder="1" applyAlignment="1">
      <alignment horizontal="center" vertical="center"/>
    </xf>
    <xf numFmtId="0" fontId="1" fillId="8" borderId="18" xfId="0" applyFont="1" applyFill="1" applyBorder="1" applyAlignment="1">
      <alignment horizontal="center" vertical="center"/>
    </xf>
    <xf numFmtId="0" fontId="1" fillId="8" borderId="19" xfId="0" applyFont="1" applyFill="1" applyBorder="1" applyAlignment="1">
      <alignment horizontal="center" vertical="center"/>
    </xf>
    <xf numFmtId="0" fontId="1" fillId="8" borderId="20" xfId="0" applyFont="1" applyFill="1" applyBorder="1" applyAlignment="1">
      <alignment horizontal="center" vertical="center"/>
    </xf>
    <xf numFmtId="0" fontId="1" fillId="8" borderId="21" xfId="0" applyFont="1" applyFill="1" applyBorder="1" applyAlignment="1">
      <alignment horizontal="center" vertical="center"/>
    </xf>
    <xf numFmtId="0" fontId="22" fillId="0" borderId="10" xfId="0" applyFont="1" applyBorder="1" applyAlignment="1">
      <alignment horizontal="left" wrapText="1"/>
    </xf>
    <xf numFmtId="0" fontId="22" fillId="0" borderId="0" xfId="0" applyFont="1" applyAlignment="1">
      <alignment horizontal="left" wrapText="1"/>
    </xf>
  </cellXfs>
  <cellStyles count="5">
    <cellStyle name="Énfasis6" xfId="1" builtinId="49"/>
    <cellStyle name="Millares" xfId="2" builtinId="3"/>
    <cellStyle name="Moneda" xfId="3" builtinId="4"/>
    <cellStyle name="Normal" xfId="0" builtinId="0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Users\antonio.mireles\Downloads\PAPEL%20DE%20TRABAJO%20INTEGRACION%20DE%20PASIVOS%20(2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Users\antonio.mireles\Desktop\2019\LEY%20DE%20DISIPLINA%20FINANCIERA\4.-%20CUARTO%20TRIMESTRE%202019\PAPEL%20DE%20TRABAJO%20INTEGRACION%20DE%20PASIVOS%20DI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-Jun 4to. 19"/>
      <sheetName val="Ene-Jun 7mo. 19"/>
      <sheetName val="INTEGRACION PASIVOS"/>
      <sheetName val="PROYECCIONES"/>
      <sheetName val="PAGOS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-Jun 4to. 19"/>
      <sheetName val="Ene-Jun 7mo. 19"/>
      <sheetName val="PROYECCIONES"/>
      <sheetName val="PAGOS"/>
    </sheetNames>
    <sheetDataSet>
      <sheetData sheetId="0"/>
      <sheetData sheetId="1"/>
      <sheetData sheetId="2">
        <row r="27">
          <cell r="N27">
            <v>47997308.780000001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91"/>
  <sheetViews>
    <sheetView showGridLines="0" view="pageBreakPreview" zoomScaleNormal="100" zoomScaleSheetLayoutView="100" workbookViewId="0">
      <pane ySplit="570" activePane="bottomLeft"/>
      <selection activeCell="I1" sqref="I1:I65536"/>
      <selection pane="bottomLeft" activeCell="C10" sqref="C10"/>
    </sheetView>
  </sheetViews>
  <sheetFormatPr baseColWidth="10" defaultRowHeight="12.75" x14ac:dyDescent="0.2"/>
  <cols>
    <col min="1" max="1" width="11.42578125" style="1"/>
    <col min="2" max="2" width="19.42578125" style="1" hidden="1" customWidth="1"/>
    <col min="3" max="3" width="60.42578125" style="1" customWidth="1"/>
    <col min="4" max="4" width="22.7109375" style="2" bestFit="1" customWidth="1"/>
    <col min="5" max="5" width="22.5703125" style="2" bestFit="1" customWidth="1"/>
    <col min="6" max="6" width="37.5703125" style="2" hidden="1" customWidth="1"/>
    <col min="7" max="7" width="63.28515625" style="1" customWidth="1"/>
    <col min="8" max="8" width="19.140625" style="2" bestFit="1" customWidth="1"/>
    <col min="9" max="9" width="21.42578125" style="2" customWidth="1"/>
    <col min="10" max="16384" width="11.42578125" style="1"/>
  </cols>
  <sheetData>
    <row r="1" spans="2:9" ht="13.5" thickBot="1" x14ac:dyDescent="0.25"/>
    <row r="2" spans="2:9" x14ac:dyDescent="0.2">
      <c r="C2" s="326" t="s">
        <v>0</v>
      </c>
      <c r="D2" s="327"/>
      <c r="E2" s="327"/>
      <c r="F2" s="327"/>
      <c r="G2" s="327"/>
      <c r="H2" s="327"/>
      <c r="I2" s="328"/>
    </row>
    <row r="3" spans="2:9" x14ac:dyDescent="0.2">
      <c r="C3" s="329" t="s">
        <v>1</v>
      </c>
      <c r="D3" s="330"/>
      <c r="E3" s="330"/>
      <c r="F3" s="330"/>
      <c r="G3" s="330"/>
      <c r="H3" s="330"/>
      <c r="I3" s="331"/>
    </row>
    <row r="4" spans="2:9" x14ac:dyDescent="0.2">
      <c r="C4" s="329" t="s">
        <v>154</v>
      </c>
      <c r="D4" s="330"/>
      <c r="E4" s="330"/>
      <c r="F4" s="330"/>
      <c r="G4" s="330"/>
      <c r="H4" s="330"/>
      <c r="I4" s="331"/>
    </row>
    <row r="5" spans="2:9" ht="13.5" thickBot="1" x14ac:dyDescent="0.25">
      <c r="C5" s="332" t="s">
        <v>2</v>
      </c>
      <c r="D5" s="333"/>
      <c r="E5" s="333"/>
      <c r="F5" s="333"/>
      <c r="G5" s="333"/>
      <c r="H5" s="333"/>
      <c r="I5" s="334"/>
    </row>
    <row r="6" spans="2:9" ht="26.25" thickBot="1" x14ac:dyDescent="0.25">
      <c r="C6" s="3" t="s">
        <v>3</v>
      </c>
      <c r="D6" s="4" t="s">
        <v>156</v>
      </c>
      <c r="E6" s="4" t="s">
        <v>155</v>
      </c>
      <c r="F6" s="4"/>
      <c r="G6" s="5" t="s">
        <v>3</v>
      </c>
      <c r="H6" s="4" t="s">
        <v>156</v>
      </c>
      <c r="I6" s="4" t="s">
        <v>155</v>
      </c>
    </row>
    <row r="7" spans="2:9" x14ac:dyDescent="0.2">
      <c r="C7" s="6" t="s">
        <v>4</v>
      </c>
      <c r="D7" s="7"/>
      <c r="E7" s="7"/>
      <c r="F7" s="7"/>
      <c r="G7" s="8" t="s">
        <v>5</v>
      </c>
      <c r="H7" s="7"/>
      <c r="I7" s="7"/>
    </row>
    <row r="8" spans="2:9" x14ac:dyDescent="0.2">
      <c r="C8" s="6" t="s">
        <v>6</v>
      </c>
      <c r="D8" s="9"/>
      <c r="E8" s="9"/>
      <c r="F8" s="9"/>
      <c r="G8" s="8" t="s">
        <v>7</v>
      </c>
      <c r="H8" s="9"/>
      <c r="I8" s="9"/>
    </row>
    <row r="9" spans="2:9" x14ac:dyDescent="0.2">
      <c r="C9" s="10" t="s">
        <v>8</v>
      </c>
      <c r="D9" s="11">
        <f>SUM(D10:D16)</f>
        <v>539411064.88999999</v>
      </c>
      <c r="E9" s="11">
        <f>SUM(E10:E16)</f>
        <v>313393458.52999997</v>
      </c>
      <c r="F9" s="11"/>
      <c r="G9" s="12" t="s">
        <v>9</v>
      </c>
      <c r="H9" s="13">
        <f>SUM(H10:H22)</f>
        <v>19013453.34</v>
      </c>
      <c r="I9" s="13">
        <f>SUM(I10:I22)</f>
        <v>56974719.699999996</v>
      </c>
    </row>
    <row r="10" spans="2:9" ht="15" x14ac:dyDescent="0.25">
      <c r="B10" t="s">
        <v>10</v>
      </c>
      <c r="C10" s="14" t="s">
        <v>11</v>
      </c>
      <c r="D10" s="15">
        <v>56000</v>
      </c>
      <c r="E10" s="15">
        <v>128000</v>
      </c>
      <c r="F10" s="16" t="s">
        <v>12</v>
      </c>
      <c r="G10" s="17" t="s">
        <v>13</v>
      </c>
      <c r="H10" s="15">
        <v>19709.169999999998</v>
      </c>
      <c r="I10" s="15">
        <v>3736666.67</v>
      </c>
    </row>
    <row r="11" spans="2:9" ht="15" x14ac:dyDescent="0.25">
      <c r="B11" t="s">
        <v>14</v>
      </c>
      <c r="C11" s="14" t="s">
        <v>15</v>
      </c>
      <c r="D11" s="15">
        <v>22647739.280000001</v>
      </c>
      <c r="E11" s="15">
        <v>24675458.030000001</v>
      </c>
      <c r="F11" s="16" t="s">
        <v>16</v>
      </c>
      <c r="G11" s="17" t="s">
        <v>17</v>
      </c>
      <c r="H11" s="15">
        <v>9428556.7599999998</v>
      </c>
      <c r="I11" s="15">
        <v>35953213.049999997</v>
      </c>
    </row>
    <row r="12" spans="2:9" ht="15" x14ac:dyDescent="0.25">
      <c r="C12" s="14" t="s">
        <v>18</v>
      </c>
      <c r="D12" s="15">
        <v>0</v>
      </c>
      <c r="E12" s="15">
        <v>0</v>
      </c>
      <c r="F12" s="16" t="s">
        <v>19</v>
      </c>
      <c r="G12" s="17" t="s">
        <v>20</v>
      </c>
      <c r="H12" s="15">
        <v>0</v>
      </c>
      <c r="I12" s="15">
        <v>0</v>
      </c>
    </row>
    <row r="13" spans="2:9" ht="15" x14ac:dyDescent="0.25">
      <c r="B13" t="s">
        <v>21</v>
      </c>
      <c r="C13" s="14" t="s">
        <v>22</v>
      </c>
      <c r="D13" s="15">
        <v>516707325.61000001</v>
      </c>
      <c r="E13" s="15">
        <v>288590000</v>
      </c>
      <c r="F13" s="16"/>
      <c r="G13" s="17" t="s">
        <v>23</v>
      </c>
      <c r="H13" s="15">
        <v>0</v>
      </c>
      <c r="I13" s="15">
        <v>0</v>
      </c>
    </row>
    <row r="14" spans="2:9" ht="15" x14ac:dyDescent="0.25">
      <c r="C14" s="14" t="s">
        <v>24</v>
      </c>
      <c r="D14" s="15">
        <v>0</v>
      </c>
      <c r="E14" s="15">
        <v>0</v>
      </c>
      <c r="F14" s="16" t="s">
        <v>25</v>
      </c>
      <c r="G14" s="17" t="s">
        <v>26</v>
      </c>
      <c r="H14" s="15">
        <v>218500</v>
      </c>
      <c r="I14" s="15">
        <v>108000</v>
      </c>
    </row>
    <row r="15" spans="2:9" ht="25.5" x14ac:dyDescent="0.25">
      <c r="C15" s="14" t="s">
        <v>27</v>
      </c>
      <c r="D15" s="15">
        <v>0</v>
      </c>
      <c r="E15" s="15">
        <v>0</v>
      </c>
      <c r="F15" s="16" t="s">
        <v>28</v>
      </c>
      <c r="G15" s="17" t="s">
        <v>29</v>
      </c>
      <c r="H15" s="15">
        <v>0</v>
      </c>
      <c r="I15" s="15">
        <v>0</v>
      </c>
    </row>
    <row r="16" spans="2:9" ht="15" x14ac:dyDescent="0.25">
      <c r="C16" s="14" t="s">
        <v>30</v>
      </c>
      <c r="D16" s="15">
        <v>0</v>
      </c>
      <c r="E16" s="15">
        <v>0.5</v>
      </c>
      <c r="F16" s="16" t="s">
        <v>31</v>
      </c>
      <c r="G16" s="17" t="s">
        <v>32</v>
      </c>
      <c r="H16" s="15">
        <v>7136141.8799999999</v>
      </c>
      <c r="I16" s="15">
        <v>1048367.68</v>
      </c>
    </row>
    <row r="17" spans="2:9" ht="36" customHeight="1" x14ac:dyDescent="0.25">
      <c r="C17" s="10" t="s">
        <v>33</v>
      </c>
      <c r="D17" s="11">
        <f>SUM(D18:D24)</f>
        <v>3888500.68</v>
      </c>
      <c r="E17" s="11">
        <f>SUM(E18:E24)</f>
        <v>1684686.6</v>
      </c>
      <c r="F17" s="16" t="s">
        <v>34</v>
      </c>
      <c r="G17" s="17" t="s">
        <v>35</v>
      </c>
      <c r="H17" s="15">
        <v>61850.42</v>
      </c>
      <c r="I17" s="15">
        <v>52753.8</v>
      </c>
    </row>
    <row r="18" spans="2:9" ht="15" x14ac:dyDescent="0.25">
      <c r="C18" s="14" t="s">
        <v>36</v>
      </c>
      <c r="D18" s="15">
        <v>0</v>
      </c>
      <c r="E18" s="15">
        <v>0</v>
      </c>
      <c r="F18" s="16" t="s">
        <v>37</v>
      </c>
      <c r="G18" s="17" t="s">
        <v>38</v>
      </c>
      <c r="H18" s="15">
        <v>2148695.11</v>
      </c>
      <c r="I18" s="15">
        <v>16075718.5</v>
      </c>
    </row>
    <row r="19" spans="2:9" ht="15" x14ac:dyDescent="0.25">
      <c r="B19" t="s">
        <v>39</v>
      </c>
      <c r="C19" s="14" t="s">
        <v>40</v>
      </c>
      <c r="D19" s="15">
        <v>0</v>
      </c>
      <c r="E19" s="15">
        <v>0</v>
      </c>
      <c r="F19" s="15"/>
      <c r="G19" s="12" t="s">
        <v>41</v>
      </c>
      <c r="H19" s="13">
        <f>SUM(H20:H22)</f>
        <v>0</v>
      </c>
      <c r="I19" s="13">
        <f>SUM(I20:I22)</f>
        <v>0</v>
      </c>
    </row>
    <row r="20" spans="2:9" ht="15" x14ac:dyDescent="0.25">
      <c r="B20" t="s">
        <v>42</v>
      </c>
      <c r="C20" s="14" t="s">
        <v>43</v>
      </c>
      <c r="D20" s="15">
        <v>1632114.37</v>
      </c>
      <c r="E20" s="15">
        <v>1674686.6</v>
      </c>
      <c r="F20" s="15"/>
      <c r="G20" s="17" t="s">
        <v>44</v>
      </c>
      <c r="H20" s="15">
        <v>0</v>
      </c>
      <c r="I20" s="15">
        <v>0</v>
      </c>
    </row>
    <row r="21" spans="2:9" ht="15" x14ac:dyDescent="0.25">
      <c r="B21" t="s">
        <v>45</v>
      </c>
      <c r="C21" s="14" t="s">
        <v>46</v>
      </c>
      <c r="D21" s="15">
        <v>2221386.31</v>
      </c>
      <c r="E21" s="15">
        <v>0</v>
      </c>
      <c r="F21" s="15"/>
      <c r="G21" s="18" t="s">
        <v>47</v>
      </c>
      <c r="H21" s="15">
        <v>0</v>
      </c>
      <c r="I21" s="15">
        <v>0</v>
      </c>
    </row>
    <row r="22" spans="2:9" ht="15" x14ac:dyDescent="0.25">
      <c r="B22" t="s">
        <v>48</v>
      </c>
      <c r="C22" s="14" t="s">
        <v>49</v>
      </c>
      <c r="D22" s="15">
        <v>35000</v>
      </c>
      <c r="E22" s="15">
        <v>10000</v>
      </c>
      <c r="F22" s="15"/>
      <c r="G22" s="17" t="s">
        <v>50</v>
      </c>
      <c r="H22" s="15">
        <v>0</v>
      </c>
      <c r="I22" s="15">
        <v>0</v>
      </c>
    </row>
    <row r="23" spans="2:9" x14ac:dyDescent="0.2">
      <c r="C23" s="14" t="s">
        <v>51</v>
      </c>
      <c r="D23" s="15">
        <v>0</v>
      </c>
      <c r="E23" s="15">
        <v>0</v>
      </c>
      <c r="F23" s="15"/>
      <c r="G23" s="12" t="s">
        <v>52</v>
      </c>
      <c r="H23" s="13">
        <f>SUM(H24:H25)</f>
        <v>7818180</v>
      </c>
      <c r="I23" s="13">
        <f>SUM(I24:I25)</f>
        <v>7818180</v>
      </c>
    </row>
    <row r="24" spans="2:9" ht="15" x14ac:dyDescent="0.25">
      <c r="B24" t="s">
        <v>53</v>
      </c>
      <c r="C24" s="14" t="s">
        <v>54</v>
      </c>
      <c r="D24" s="15">
        <v>0</v>
      </c>
      <c r="E24" s="15">
        <v>0</v>
      </c>
      <c r="F24" s="15"/>
      <c r="G24" s="17" t="s">
        <v>55</v>
      </c>
      <c r="H24" s="15">
        <v>7818180</v>
      </c>
      <c r="I24" s="15">
        <v>7818180</v>
      </c>
    </row>
    <row r="25" spans="2:9" ht="15" x14ac:dyDescent="0.25">
      <c r="B25">
        <v>0</v>
      </c>
      <c r="C25" s="10" t="s">
        <v>56</v>
      </c>
      <c r="D25" s="11">
        <f>SUM(D26:D30)</f>
        <v>1305136.18</v>
      </c>
      <c r="E25" s="11">
        <f>SUM(E26:E30)</f>
        <v>408526.83</v>
      </c>
      <c r="F25" s="11"/>
      <c r="G25" s="17" t="s">
        <v>57</v>
      </c>
      <c r="H25" s="15">
        <v>0</v>
      </c>
      <c r="I25" s="15">
        <v>0</v>
      </c>
    </row>
    <row r="26" spans="2:9" ht="25.5" x14ac:dyDescent="0.2">
      <c r="C26" s="14" t="s">
        <v>58</v>
      </c>
      <c r="D26" s="15">
        <v>0</v>
      </c>
      <c r="E26" s="15">
        <v>0</v>
      </c>
      <c r="F26" s="15"/>
      <c r="G26" s="12" t="s">
        <v>59</v>
      </c>
      <c r="H26" s="15">
        <v>0</v>
      </c>
      <c r="I26" s="15">
        <v>0</v>
      </c>
    </row>
    <row r="27" spans="2:9" ht="25.5" x14ac:dyDescent="0.2">
      <c r="C27" s="14" t="s">
        <v>60</v>
      </c>
      <c r="D27" s="15">
        <v>0</v>
      </c>
      <c r="E27" s="15">
        <v>0</v>
      </c>
      <c r="F27" s="15"/>
      <c r="G27" s="12" t="s">
        <v>61</v>
      </c>
      <c r="H27" s="13">
        <f>SUM(H28:H30)</f>
        <v>0</v>
      </c>
      <c r="I27" s="13">
        <f>SUM(I28:I30)</f>
        <v>0</v>
      </c>
    </row>
    <row r="28" spans="2:9" ht="25.5" x14ac:dyDescent="0.2">
      <c r="C28" s="14" t="s">
        <v>62</v>
      </c>
      <c r="D28" s="15">
        <v>0</v>
      </c>
      <c r="E28" s="15">
        <v>0</v>
      </c>
      <c r="F28" s="15"/>
      <c r="G28" s="17" t="s">
        <v>63</v>
      </c>
      <c r="H28" s="15">
        <v>0</v>
      </c>
      <c r="I28" s="15">
        <v>0</v>
      </c>
    </row>
    <row r="29" spans="2:9" ht="15" x14ac:dyDescent="0.25">
      <c r="B29" t="s">
        <v>64</v>
      </c>
      <c r="C29" s="14" t="s">
        <v>65</v>
      </c>
      <c r="D29" s="15">
        <v>1305136.18</v>
      </c>
      <c r="E29" s="15">
        <v>408526.83</v>
      </c>
      <c r="F29" s="15"/>
      <c r="G29" s="17" t="s">
        <v>66</v>
      </c>
      <c r="H29" s="15">
        <v>0</v>
      </c>
      <c r="I29" s="15">
        <v>0</v>
      </c>
    </row>
    <row r="30" spans="2:9" x14ac:dyDescent="0.2">
      <c r="C30" s="14" t="s">
        <v>67</v>
      </c>
      <c r="D30" s="15">
        <v>0</v>
      </c>
      <c r="E30" s="15">
        <v>0</v>
      </c>
      <c r="F30" s="15"/>
      <c r="G30" s="17" t="s">
        <v>68</v>
      </c>
      <c r="H30" s="15">
        <v>0</v>
      </c>
      <c r="I30" s="15">
        <v>0</v>
      </c>
    </row>
    <row r="31" spans="2:9" ht="25.5" x14ac:dyDescent="0.2">
      <c r="C31" s="10" t="s">
        <v>69</v>
      </c>
      <c r="D31" s="11">
        <f>SUM(D32:D36)</f>
        <v>0</v>
      </c>
      <c r="E31" s="11">
        <f>SUM(E32:E36)</f>
        <v>0</v>
      </c>
      <c r="F31" s="11"/>
      <c r="G31" s="12" t="s">
        <v>70</v>
      </c>
      <c r="H31" s="13">
        <f>SUM(H32:H37)</f>
        <v>0</v>
      </c>
      <c r="I31" s="13">
        <f>SUM(I32:I37)</f>
        <v>0</v>
      </c>
    </row>
    <row r="32" spans="2:9" x14ac:dyDescent="0.2">
      <c r="C32" s="14" t="s">
        <v>71</v>
      </c>
      <c r="D32" s="15">
        <v>0</v>
      </c>
      <c r="E32" s="15">
        <v>0</v>
      </c>
      <c r="F32" s="15"/>
      <c r="G32" s="17" t="s">
        <v>72</v>
      </c>
      <c r="H32" s="15">
        <v>0</v>
      </c>
      <c r="I32" s="15">
        <v>0</v>
      </c>
    </row>
    <row r="33" spans="3:10" x14ac:dyDescent="0.2">
      <c r="C33" s="14" t="s">
        <v>73</v>
      </c>
      <c r="D33" s="15">
        <v>0</v>
      </c>
      <c r="E33" s="15">
        <v>0</v>
      </c>
      <c r="F33" s="15"/>
      <c r="G33" s="17" t="s">
        <v>74</v>
      </c>
      <c r="H33" s="15">
        <v>0</v>
      </c>
      <c r="I33" s="15">
        <v>0</v>
      </c>
    </row>
    <row r="34" spans="3:10" x14ac:dyDescent="0.2">
      <c r="C34" s="14" t="s">
        <v>75</v>
      </c>
      <c r="D34" s="15">
        <v>0</v>
      </c>
      <c r="E34" s="15">
        <v>0</v>
      </c>
      <c r="F34" s="15"/>
      <c r="G34" s="17" t="s">
        <v>76</v>
      </c>
      <c r="H34" s="15">
        <v>0</v>
      </c>
      <c r="I34" s="15">
        <v>0</v>
      </c>
    </row>
    <row r="35" spans="3:10" x14ac:dyDescent="0.2">
      <c r="C35" s="14" t="s">
        <v>77</v>
      </c>
      <c r="D35" s="15">
        <v>0</v>
      </c>
      <c r="E35" s="15">
        <v>0</v>
      </c>
      <c r="F35" s="15"/>
      <c r="G35" s="17" t="s">
        <v>78</v>
      </c>
      <c r="H35" s="15">
        <v>0</v>
      </c>
      <c r="I35" s="15">
        <v>0</v>
      </c>
    </row>
    <row r="36" spans="3:10" x14ac:dyDescent="0.2">
      <c r="C36" s="14" t="s">
        <v>79</v>
      </c>
      <c r="D36" s="15">
        <v>0</v>
      </c>
      <c r="E36" s="15">
        <v>0</v>
      </c>
      <c r="F36" s="15"/>
      <c r="G36" s="17" t="s">
        <v>80</v>
      </c>
      <c r="H36" s="15">
        <v>0</v>
      </c>
      <c r="I36" s="15">
        <v>0</v>
      </c>
    </row>
    <row r="37" spans="3:10" x14ac:dyDescent="0.2">
      <c r="C37" s="10" t="s">
        <v>81</v>
      </c>
      <c r="D37" s="15">
        <v>0</v>
      </c>
      <c r="E37" s="15">
        <v>0</v>
      </c>
      <c r="F37" s="15"/>
      <c r="G37" s="17" t="s">
        <v>82</v>
      </c>
      <c r="H37" s="15">
        <v>0</v>
      </c>
      <c r="I37" s="15">
        <v>0</v>
      </c>
    </row>
    <row r="38" spans="3:10" x14ac:dyDescent="0.2">
      <c r="C38" s="10" t="s">
        <v>83</v>
      </c>
      <c r="D38" s="11">
        <f>SUM(D39:D40)</f>
        <v>0</v>
      </c>
      <c r="E38" s="11">
        <f>SUM(E39:E40)</f>
        <v>0</v>
      </c>
      <c r="F38" s="11"/>
      <c r="G38" s="12" t="s">
        <v>84</v>
      </c>
      <c r="H38" s="13">
        <f>SUM(H39:H41)</f>
        <v>52555173.769999996</v>
      </c>
      <c r="I38" s="13">
        <f>SUM(I39:I41)</f>
        <v>24816006.07</v>
      </c>
    </row>
    <row r="39" spans="3:10" ht="25.5" x14ac:dyDescent="0.25">
      <c r="C39" s="14" t="s">
        <v>85</v>
      </c>
      <c r="D39" s="15">
        <v>0</v>
      </c>
      <c r="E39" s="15">
        <v>0</v>
      </c>
      <c r="F39" s="16" t="s">
        <v>86</v>
      </c>
      <c r="G39" s="17" t="s">
        <v>87</v>
      </c>
      <c r="H39" s="15">
        <v>9574632.9499999993</v>
      </c>
      <c r="I39" s="15">
        <v>12094047.619999999</v>
      </c>
    </row>
    <row r="40" spans="3:10" x14ac:dyDescent="0.2">
      <c r="C40" s="14" t="s">
        <v>88</v>
      </c>
      <c r="D40" s="15">
        <v>0</v>
      </c>
      <c r="E40" s="15">
        <v>0</v>
      </c>
      <c r="G40" s="17" t="s">
        <v>89</v>
      </c>
      <c r="H40" s="15">
        <v>0</v>
      </c>
      <c r="I40" s="15">
        <v>0</v>
      </c>
    </row>
    <row r="41" spans="3:10" ht="15" x14ac:dyDescent="0.25">
      <c r="C41" s="10" t="s">
        <v>90</v>
      </c>
      <c r="D41" s="11">
        <f>SUM(D42:D45)</f>
        <v>0</v>
      </c>
      <c r="E41" s="11">
        <f>SUM(E42:E45)</f>
        <v>0</v>
      </c>
      <c r="F41" s="16" t="s">
        <v>91</v>
      </c>
      <c r="G41" s="17" t="s">
        <v>92</v>
      </c>
      <c r="H41" s="15">
        <v>42980540.82</v>
      </c>
      <c r="I41" s="15">
        <v>12721958.449999999</v>
      </c>
    </row>
    <row r="42" spans="3:10" x14ac:dyDescent="0.2">
      <c r="C42" s="14" t="s">
        <v>93</v>
      </c>
      <c r="D42" s="15">
        <v>0</v>
      </c>
      <c r="E42" s="15">
        <v>0</v>
      </c>
      <c r="F42" s="15"/>
      <c r="G42" s="12" t="s">
        <v>94</v>
      </c>
      <c r="H42" s="13">
        <f>SUM(H43:H45)</f>
        <v>2309784.52</v>
      </c>
      <c r="I42" s="13">
        <f>SUM(I43:I45)</f>
        <v>0</v>
      </c>
    </row>
    <row r="43" spans="3:10" ht="15" x14ac:dyDescent="0.25">
      <c r="C43" s="14" t="s">
        <v>95</v>
      </c>
      <c r="D43" s="15">
        <v>0</v>
      </c>
      <c r="E43" s="15">
        <v>0</v>
      </c>
      <c r="F43" s="16" t="s">
        <v>96</v>
      </c>
      <c r="G43" s="17" t="s">
        <v>97</v>
      </c>
      <c r="H43" s="15">
        <v>2309784.52</v>
      </c>
      <c r="I43" s="15">
        <v>0</v>
      </c>
    </row>
    <row r="44" spans="3:10" ht="25.5" x14ac:dyDescent="0.2">
      <c r="C44" s="14" t="s">
        <v>98</v>
      </c>
      <c r="D44" s="15">
        <v>0</v>
      </c>
      <c r="E44" s="15">
        <v>0</v>
      </c>
      <c r="F44" s="15"/>
      <c r="G44" s="17" t="s">
        <v>99</v>
      </c>
      <c r="H44" s="15">
        <v>0</v>
      </c>
      <c r="I44" s="15">
        <v>0</v>
      </c>
    </row>
    <row r="45" spans="3:10" x14ac:dyDescent="0.2">
      <c r="C45" s="14" t="s">
        <v>100</v>
      </c>
      <c r="D45" s="15">
        <v>0</v>
      </c>
      <c r="E45" s="15">
        <v>0</v>
      </c>
      <c r="F45" s="15"/>
      <c r="G45" s="17" t="s">
        <v>101</v>
      </c>
      <c r="H45" s="15">
        <v>0</v>
      </c>
      <c r="I45" s="15">
        <v>0</v>
      </c>
    </row>
    <row r="46" spans="3:10" x14ac:dyDescent="0.2">
      <c r="C46" s="10"/>
      <c r="D46" s="13"/>
      <c r="E46" s="13"/>
      <c r="F46" s="13"/>
      <c r="G46" s="12"/>
      <c r="H46" s="13"/>
      <c r="I46" s="13"/>
    </row>
    <row r="47" spans="3:10" x14ac:dyDescent="0.2">
      <c r="C47" s="44" t="s">
        <v>102</v>
      </c>
      <c r="D47" s="45">
        <f>D9+D17+D25+D31+D37+D38+D41</f>
        <v>544604701.74999988</v>
      </c>
      <c r="E47" s="45">
        <f>E9+E17+E25+E31+E37+E38+E41</f>
        <v>315486671.95999998</v>
      </c>
      <c r="F47" s="45"/>
      <c r="G47" s="46" t="s">
        <v>103</v>
      </c>
      <c r="H47" s="45">
        <f>H9+H19+H23+H26+H27+H31+H38+H42</f>
        <v>81696591.629999995</v>
      </c>
      <c r="I47" s="45">
        <f>I9+I19+I23+I26+I27+I31+I38+I42</f>
        <v>89608905.769999996</v>
      </c>
      <c r="J47" s="20"/>
    </row>
    <row r="48" spans="3:10" x14ac:dyDescent="0.2">
      <c r="C48" s="47"/>
      <c r="D48" s="48"/>
      <c r="E48" s="48"/>
      <c r="F48" s="48"/>
      <c r="G48" s="49"/>
      <c r="H48" s="48"/>
      <c r="I48" s="48"/>
    </row>
    <row r="49" spans="2:10" x14ac:dyDescent="0.2">
      <c r="C49" s="6" t="s">
        <v>104</v>
      </c>
      <c r="D49" s="13"/>
      <c r="E49" s="13"/>
      <c r="F49" s="13"/>
      <c r="G49" s="19" t="s">
        <v>105</v>
      </c>
      <c r="H49" s="13"/>
      <c r="I49" s="13"/>
    </row>
    <row r="50" spans="2:10" ht="15" x14ac:dyDescent="0.25">
      <c r="B50" t="s">
        <v>106</v>
      </c>
      <c r="C50" s="10" t="s">
        <v>107</v>
      </c>
      <c r="D50" s="15">
        <v>39833604.740000002</v>
      </c>
      <c r="E50" s="15">
        <v>39833604.740000002</v>
      </c>
      <c r="F50" s="13" t="s">
        <v>108</v>
      </c>
      <c r="G50" s="12" t="s">
        <v>109</v>
      </c>
      <c r="H50" s="15">
        <v>0</v>
      </c>
      <c r="I50" s="15">
        <v>0</v>
      </c>
    </row>
    <row r="51" spans="2:10" ht="15" x14ac:dyDescent="0.25">
      <c r="B51" t="s">
        <v>110</v>
      </c>
      <c r="C51" s="10" t="s">
        <v>111</v>
      </c>
      <c r="D51" s="15">
        <v>6746560.7599999998</v>
      </c>
      <c r="E51" s="15">
        <v>6746560.7599999998</v>
      </c>
      <c r="F51" s="13"/>
      <c r="G51" s="12" t="s">
        <v>112</v>
      </c>
      <c r="H51" s="15">
        <v>0</v>
      </c>
      <c r="I51" s="15">
        <v>0</v>
      </c>
    </row>
    <row r="52" spans="2:10" ht="21" customHeight="1" x14ac:dyDescent="0.25">
      <c r="B52" t="s">
        <v>113</v>
      </c>
      <c r="C52" s="10" t="s">
        <v>114</v>
      </c>
      <c r="D52" s="15">
        <v>2130171390.8499999</v>
      </c>
      <c r="E52" s="15">
        <v>2084324040.4000001</v>
      </c>
      <c r="F52" s="13" t="s">
        <v>115</v>
      </c>
      <c r="G52" s="12" t="s">
        <v>116</v>
      </c>
      <c r="H52" s="15">
        <v>42348495</v>
      </c>
      <c r="I52" s="15">
        <v>44303040</v>
      </c>
    </row>
    <row r="53" spans="2:10" ht="15" x14ac:dyDescent="0.25">
      <c r="B53" t="s">
        <v>117</v>
      </c>
      <c r="C53" s="10" t="s">
        <v>118</v>
      </c>
      <c r="D53" s="15">
        <v>286186484.89999998</v>
      </c>
      <c r="E53" s="15">
        <v>288983382.75</v>
      </c>
      <c r="F53" s="13"/>
      <c r="G53" s="12" t="s">
        <v>119</v>
      </c>
      <c r="H53" s="15">
        <v>0</v>
      </c>
      <c r="I53" s="15">
        <v>0</v>
      </c>
    </row>
    <row r="54" spans="2:10" ht="30" customHeight="1" x14ac:dyDescent="0.25">
      <c r="B54" t="s">
        <v>120</v>
      </c>
      <c r="C54" s="10" t="s">
        <v>121</v>
      </c>
      <c r="D54" s="15">
        <v>62608310.939999998</v>
      </c>
      <c r="E54" s="15">
        <v>62608310.939999998</v>
      </c>
      <c r="F54" s="13"/>
      <c r="G54" s="12" t="s">
        <v>122</v>
      </c>
      <c r="H54" s="15">
        <v>0</v>
      </c>
      <c r="I54" s="15">
        <v>0</v>
      </c>
    </row>
    <row r="55" spans="2:10" ht="28.5" customHeight="1" x14ac:dyDescent="0.25">
      <c r="B55" t="s">
        <v>123</v>
      </c>
      <c r="C55" s="10" t="s">
        <v>124</v>
      </c>
      <c r="D55" s="15">
        <v>-151111935.94</v>
      </c>
      <c r="E55" s="15">
        <v>-132023097.02</v>
      </c>
      <c r="F55" s="13"/>
      <c r="G55" s="12" t="s">
        <v>125</v>
      </c>
      <c r="H55" s="15">
        <v>0</v>
      </c>
      <c r="I55" s="15">
        <v>0</v>
      </c>
      <c r="J55" s="21"/>
    </row>
    <row r="56" spans="2:10" x14ac:dyDescent="0.2">
      <c r="C56" s="10" t="s">
        <v>126</v>
      </c>
      <c r="D56" s="15">
        <v>0</v>
      </c>
      <c r="E56" s="15">
        <v>0</v>
      </c>
      <c r="F56" s="13"/>
      <c r="G56" s="19"/>
      <c r="H56" s="13"/>
      <c r="I56" s="13"/>
    </row>
    <row r="57" spans="2:10" x14ac:dyDescent="0.2">
      <c r="C57" s="10" t="s">
        <v>127</v>
      </c>
      <c r="D57" s="15">
        <v>0</v>
      </c>
      <c r="E57" s="15">
        <v>0</v>
      </c>
      <c r="F57" s="13"/>
      <c r="G57" s="19" t="s">
        <v>128</v>
      </c>
      <c r="H57" s="13">
        <f>SUM(H50:H55)</f>
        <v>42348495</v>
      </c>
      <c r="I57" s="13">
        <f>SUM(I50:I55)</f>
        <v>44303040</v>
      </c>
    </row>
    <row r="58" spans="2:10" x14ac:dyDescent="0.2">
      <c r="C58" s="10" t="s">
        <v>129</v>
      </c>
      <c r="D58" s="15">
        <v>0</v>
      </c>
      <c r="E58" s="15">
        <v>0</v>
      </c>
      <c r="F58" s="15"/>
      <c r="G58" s="22"/>
      <c r="H58" s="13"/>
      <c r="I58" s="13"/>
    </row>
    <row r="59" spans="2:10" x14ac:dyDescent="0.2">
      <c r="C59" s="10"/>
      <c r="D59" s="13"/>
      <c r="E59" s="13"/>
      <c r="F59" s="13"/>
      <c r="G59" s="19" t="s">
        <v>130</v>
      </c>
      <c r="H59" s="13">
        <f>H47+H57</f>
        <v>124045086.63</v>
      </c>
      <c r="I59" s="13">
        <f>I47+I57</f>
        <v>133911945.77</v>
      </c>
    </row>
    <row r="60" spans="2:10" x14ac:dyDescent="0.2">
      <c r="C60" s="6" t="s">
        <v>131</v>
      </c>
      <c r="D60" s="13">
        <f>SUM(D50:D58)</f>
        <v>2374434416.25</v>
      </c>
      <c r="E60" s="13">
        <f>SUM(E50:E58)</f>
        <v>2350472802.5700002</v>
      </c>
      <c r="F60" s="13"/>
      <c r="G60" s="12"/>
      <c r="H60" s="13"/>
      <c r="I60" s="13"/>
    </row>
    <row r="61" spans="2:10" x14ac:dyDescent="0.2">
      <c r="C61" s="10"/>
      <c r="D61" s="13"/>
      <c r="E61" s="13"/>
      <c r="F61" s="13"/>
      <c r="G61" s="19" t="s">
        <v>132</v>
      </c>
      <c r="H61" s="13"/>
      <c r="I61" s="13"/>
    </row>
    <row r="62" spans="2:10" x14ac:dyDescent="0.2">
      <c r="C62" s="6" t="s">
        <v>133</v>
      </c>
      <c r="D62" s="13">
        <f>D47+D60</f>
        <v>2919039118</v>
      </c>
      <c r="E62" s="13">
        <f>E47+E60</f>
        <v>2665959474.5300002</v>
      </c>
      <c r="F62" s="13"/>
      <c r="G62" s="19"/>
      <c r="H62" s="13"/>
      <c r="I62" s="13"/>
    </row>
    <row r="63" spans="2:10" x14ac:dyDescent="0.2">
      <c r="C63" s="10"/>
      <c r="D63" s="13"/>
      <c r="E63" s="13"/>
      <c r="F63" s="13"/>
      <c r="G63" s="19" t="s">
        <v>134</v>
      </c>
      <c r="H63" s="13">
        <f>SUM(H64:H66)</f>
        <v>881059543.65999997</v>
      </c>
      <c r="I63" s="13">
        <f>SUM(I64:I66)</f>
        <v>863660970.65999997</v>
      </c>
    </row>
    <row r="64" spans="2:10" x14ac:dyDescent="0.2">
      <c r="C64" s="10"/>
      <c r="D64" s="13"/>
      <c r="E64" s="13"/>
      <c r="F64" s="13" t="s">
        <v>135</v>
      </c>
      <c r="G64" s="12" t="s">
        <v>136</v>
      </c>
      <c r="H64" s="15">
        <v>1160792.51</v>
      </c>
      <c r="I64" s="15">
        <v>1160792.51</v>
      </c>
    </row>
    <row r="65" spans="3:9" x14ac:dyDescent="0.2">
      <c r="C65" s="10"/>
      <c r="D65" s="13"/>
      <c r="E65" s="13"/>
      <c r="F65" s="13" t="s">
        <v>137</v>
      </c>
      <c r="G65" s="12" t="s">
        <v>138</v>
      </c>
      <c r="H65" s="15">
        <v>879898751.14999998</v>
      </c>
      <c r="I65" s="15">
        <v>862500178.14999998</v>
      </c>
    </row>
    <row r="66" spans="3:9" x14ac:dyDescent="0.2">
      <c r="C66" s="10"/>
      <c r="D66" s="13"/>
      <c r="E66" s="13"/>
      <c r="F66" s="13"/>
      <c r="G66" s="12" t="s">
        <v>139</v>
      </c>
      <c r="H66" s="15">
        <v>0</v>
      </c>
      <c r="I66" s="15">
        <v>0</v>
      </c>
    </row>
    <row r="67" spans="3:9" x14ac:dyDescent="0.2">
      <c r="C67" s="10"/>
      <c r="D67" s="13"/>
      <c r="E67" s="13"/>
      <c r="F67" s="13"/>
      <c r="G67" s="12"/>
      <c r="H67" s="13"/>
      <c r="I67" s="13"/>
    </row>
    <row r="68" spans="3:9" x14ac:dyDescent="0.2">
      <c r="C68" s="10"/>
      <c r="D68" s="13"/>
      <c r="E68" s="13"/>
      <c r="F68" s="13"/>
      <c r="G68" s="19" t="s">
        <v>140</v>
      </c>
      <c r="H68" s="13">
        <f>SUM(H69:H73)</f>
        <v>1913934487.71</v>
      </c>
      <c r="I68" s="13">
        <f>SUM(I69:I73)</f>
        <v>1668386558.0999999</v>
      </c>
    </row>
    <row r="69" spans="3:9" x14ac:dyDescent="0.2">
      <c r="C69" s="10"/>
      <c r="D69" s="13"/>
      <c r="E69" s="13"/>
      <c r="F69" s="13"/>
      <c r="G69" s="12" t="s">
        <v>141</v>
      </c>
      <c r="H69" s="15">
        <v>254961182.44</v>
      </c>
      <c r="I69" s="15">
        <v>133023171.56</v>
      </c>
    </row>
    <row r="70" spans="3:9" x14ac:dyDescent="0.2">
      <c r="C70" s="10"/>
      <c r="D70" s="13"/>
      <c r="E70" s="13"/>
      <c r="F70" s="13" t="s">
        <v>142</v>
      </c>
      <c r="G70" s="12" t="s">
        <v>143</v>
      </c>
      <c r="H70" s="15">
        <v>1655985992.5699999</v>
      </c>
      <c r="I70" s="15">
        <v>1532376073.8399999</v>
      </c>
    </row>
    <row r="71" spans="3:9" x14ac:dyDescent="0.2">
      <c r="C71" s="10"/>
      <c r="D71" s="13"/>
      <c r="E71" s="13"/>
      <c r="F71" s="13" t="s">
        <v>144</v>
      </c>
      <c r="G71" s="12" t="s">
        <v>145</v>
      </c>
      <c r="H71" s="15">
        <v>2987312.7</v>
      </c>
      <c r="I71" s="15">
        <v>2987312.7</v>
      </c>
    </row>
    <row r="72" spans="3:9" x14ac:dyDescent="0.2">
      <c r="C72" s="10"/>
      <c r="D72" s="13"/>
      <c r="E72" s="13"/>
      <c r="F72" s="13"/>
      <c r="G72" s="12" t="s">
        <v>146</v>
      </c>
      <c r="H72" s="15">
        <v>0</v>
      </c>
      <c r="I72" s="15">
        <v>0</v>
      </c>
    </row>
    <row r="73" spans="3:9" x14ac:dyDescent="0.2">
      <c r="C73" s="10"/>
      <c r="D73" s="13"/>
      <c r="E73" s="13"/>
      <c r="F73" s="13"/>
      <c r="G73" s="12" t="s">
        <v>147</v>
      </c>
      <c r="H73" s="15">
        <v>0</v>
      </c>
      <c r="I73" s="15">
        <v>0</v>
      </c>
    </row>
    <row r="74" spans="3:9" x14ac:dyDescent="0.2">
      <c r="C74" s="10"/>
      <c r="D74" s="13"/>
      <c r="E74" s="13"/>
      <c r="F74" s="13"/>
      <c r="G74" s="12"/>
      <c r="H74" s="13"/>
      <c r="I74" s="13"/>
    </row>
    <row r="75" spans="3:9" ht="25.5" x14ac:dyDescent="0.2">
      <c r="C75" s="10"/>
      <c r="D75" s="13"/>
      <c r="E75" s="13"/>
      <c r="F75" s="13"/>
      <c r="G75" s="19" t="s">
        <v>148</v>
      </c>
      <c r="H75" s="13">
        <f>SUM(H76:H77)</f>
        <v>0</v>
      </c>
      <c r="I75" s="13">
        <f>SUM(I76:I77)</f>
        <v>0</v>
      </c>
    </row>
    <row r="76" spans="3:9" x14ac:dyDescent="0.2">
      <c r="C76" s="10"/>
      <c r="D76" s="13"/>
      <c r="E76" s="13"/>
      <c r="F76" s="13"/>
      <c r="G76" s="12" t="s">
        <v>149</v>
      </c>
      <c r="H76" s="15">
        <v>0</v>
      </c>
      <c r="I76" s="15">
        <v>0</v>
      </c>
    </row>
    <row r="77" spans="3:9" x14ac:dyDescent="0.2">
      <c r="C77" s="10"/>
      <c r="D77" s="13"/>
      <c r="E77" s="13"/>
      <c r="F77" s="13"/>
      <c r="G77" s="12" t="s">
        <v>150</v>
      </c>
      <c r="H77" s="15">
        <v>0</v>
      </c>
      <c r="I77" s="15">
        <v>0</v>
      </c>
    </row>
    <row r="78" spans="3:9" x14ac:dyDescent="0.2">
      <c r="C78" s="10"/>
      <c r="D78" s="13"/>
      <c r="E78" s="13"/>
      <c r="F78" s="13"/>
      <c r="G78" s="12"/>
      <c r="H78" s="13"/>
      <c r="I78" s="13"/>
    </row>
    <row r="79" spans="3:9" x14ac:dyDescent="0.2">
      <c r="C79" s="10"/>
      <c r="D79" s="13"/>
      <c r="E79" s="13"/>
      <c r="F79" s="13"/>
      <c r="G79" s="19" t="s">
        <v>151</v>
      </c>
      <c r="H79" s="13">
        <f>H63+H68+H75</f>
        <v>2794994031.3699999</v>
      </c>
      <c r="I79" s="13">
        <f>I63+I68+I75</f>
        <v>2532047528.7599998</v>
      </c>
    </row>
    <row r="80" spans="3:9" x14ac:dyDescent="0.2">
      <c r="C80" s="10"/>
      <c r="D80" s="13"/>
      <c r="E80" s="13"/>
      <c r="F80" s="13"/>
      <c r="G80" s="12"/>
      <c r="H80" s="13"/>
      <c r="I80" s="13"/>
    </row>
    <row r="81" spans="3:13" x14ac:dyDescent="0.2">
      <c r="C81" s="10"/>
      <c r="D81" s="13"/>
      <c r="E81" s="13"/>
      <c r="F81" s="13"/>
      <c r="G81" s="19" t="s">
        <v>152</v>
      </c>
      <c r="H81" s="13">
        <f>H59+H79</f>
        <v>2919039118</v>
      </c>
      <c r="I81" s="13">
        <f>I59+I79</f>
        <v>2665959474.5299997</v>
      </c>
    </row>
    <row r="82" spans="3:13" ht="13.5" thickBot="1" x14ac:dyDescent="0.25">
      <c r="C82" s="23"/>
      <c r="D82" s="24"/>
      <c r="E82" s="24"/>
      <c r="F82" s="24"/>
      <c r="G82" s="25"/>
      <c r="H82" s="26"/>
      <c r="I82" s="26"/>
    </row>
    <row r="83" spans="3:13" ht="27" customHeight="1" x14ac:dyDescent="0.2">
      <c r="C83" s="335" t="s">
        <v>153</v>
      </c>
      <c r="D83" s="335"/>
      <c r="E83" s="335"/>
      <c r="F83" s="335"/>
      <c r="G83" s="335"/>
      <c r="H83" s="335"/>
      <c r="I83" s="335"/>
      <c r="J83" s="27"/>
    </row>
    <row r="84" spans="3:13" x14ac:dyDescent="0.2">
      <c r="C84" s="28"/>
      <c r="D84" s="28"/>
      <c r="E84" s="28"/>
      <c r="F84" s="28"/>
      <c r="G84" s="28"/>
      <c r="H84" s="28"/>
      <c r="I84" s="28"/>
      <c r="J84" s="28"/>
    </row>
    <row r="89" spans="3:13" s="36" customFormat="1" ht="16.5" customHeight="1" x14ac:dyDescent="0.25">
      <c r="C89" s="29"/>
      <c r="D89" s="30"/>
      <c r="E89" s="31"/>
      <c r="F89" s="31"/>
      <c r="G89" s="32"/>
      <c r="H89" s="33"/>
      <c r="I89" s="34"/>
      <c r="J89" s="336"/>
      <c r="K89" s="336"/>
      <c r="L89" s="35"/>
      <c r="M89" s="35"/>
    </row>
    <row r="90" spans="3:13" s="36" customFormat="1" ht="15" x14ac:dyDescent="0.25">
      <c r="C90" s="37"/>
      <c r="D90" s="38"/>
      <c r="E90" s="2"/>
      <c r="F90" s="2"/>
      <c r="G90" s="37"/>
      <c r="H90" s="39"/>
      <c r="I90" s="2"/>
      <c r="J90" s="324"/>
      <c r="K90" s="324"/>
      <c r="L90" s="40"/>
      <c r="M90" s="35"/>
    </row>
    <row r="91" spans="3:13" s="36" customFormat="1" ht="15" customHeight="1" x14ac:dyDescent="0.25">
      <c r="C91" s="41"/>
      <c r="D91" s="42"/>
      <c r="E91" s="2"/>
      <c r="F91" s="2"/>
      <c r="G91" s="41"/>
      <c r="H91" s="43"/>
      <c r="I91" s="2"/>
      <c r="J91" s="325"/>
      <c r="K91" s="325"/>
      <c r="L91" s="40"/>
      <c r="M91" s="35"/>
    </row>
  </sheetData>
  <mergeCells count="8">
    <mergeCell ref="J90:K90"/>
    <mergeCell ref="J91:K91"/>
    <mergeCell ref="C2:I2"/>
    <mergeCell ref="C3:I3"/>
    <mergeCell ref="C4:I4"/>
    <mergeCell ref="C5:I5"/>
    <mergeCell ref="C83:I83"/>
    <mergeCell ref="J89:K89"/>
  </mergeCells>
  <pageMargins left="0.23622047244094491" right="0.23622047244094491" top="0.74803149606299213" bottom="0.74803149606299213" header="0.31496062992125984" footer="0.31496062992125984"/>
  <pageSetup scale="64" fitToHeight="0" orientation="landscape" r:id="rId1"/>
  <rowBreaks count="1" manualBreakCount="1">
    <brk id="47" min="2" max="8" man="1"/>
  </rowBreaks>
  <colBreaks count="1" manualBreakCount="1">
    <brk id="2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8"/>
  <sheetViews>
    <sheetView showGridLines="0" tabSelected="1" workbookViewId="0">
      <selection activeCell="C21" sqref="C21"/>
    </sheetView>
  </sheetViews>
  <sheetFormatPr baseColWidth="10" defaultRowHeight="15" x14ac:dyDescent="0.25"/>
  <cols>
    <col min="1" max="1" width="11.42578125" style="109"/>
    <col min="2" max="2" width="2.28515625" style="109" customWidth="1"/>
    <col min="3" max="3" width="46.140625" style="109" customWidth="1"/>
    <col min="4" max="4" width="16.7109375" style="109" customWidth="1"/>
    <col min="5" max="5" width="12.85546875" style="109" customWidth="1"/>
    <col min="6" max="6" width="13.28515625" style="109" customWidth="1"/>
    <col min="7" max="7" width="9.5703125" style="109" customWidth="1"/>
    <col min="8" max="8" width="14.5703125" style="109" customWidth="1"/>
  </cols>
  <sheetData>
    <row r="1" spans="3:8" x14ac:dyDescent="0.25">
      <c r="C1" s="440" t="s">
        <v>0</v>
      </c>
      <c r="D1" s="441"/>
      <c r="E1" s="441"/>
      <c r="F1" s="441"/>
      <c r="G1" s="441"/>
      <c r="H1" s="442"/>
    </row>
    <row r="2" spans="3:8" ht="15.75" thickBot="1" x14ac:dyDescent="0.3">
      <c r="C2" s="443" t="s">
        <v>198</v>
      </c>
      <c r="D2" s="444"/>
      <c r="E2" s="444"/>
      <c r="F2" s="444"/>
      <c r="G2" s="444"/>
      <c r="H2" s="445"/>
    </row>
    <row r="3" spans="3:8" ht="39" thickBot="1" x14ac:dyDescent="0.3">
      <c r="C3" s="110"/>
      <c r="D3" s="111" t="s">
        <v>199</v>
      </c>
      <c r="E3" s="112" t="s">
        <v>200</v>
      </c>
      <c r="F3" s="111" t="s">
        <v>201</v>
      </c>
      <c r="G3" s="111" t="s">
        <v>202</v>
      </c>
      <c r="H3" s="111" t="s">
        <v>203</v>
      </c>
    </row>
    <row r="4" spans="3:8" x14ac:dyDescent="0.25">
      <c r="C4" s="113" t="s">
        <v>204</v>
      </c>
      <c r="D4" s="114"/>
      <c r="E4" s="115"/>
      <c r="F4" s="115"/>
      <c r="G4" s="115"/>
      <c r="H4" s="115"/>
    </row>
    <row r="5" spans="3:8" ht="25.5" x14ac:dyDescent="0.25">
      <c r="C5" s="116" t="s">
        <v>205</v>
      </c>
      <c r="D5" s="117" t="s">
        <v>206</v>
      </c>
      <c r="E5" s="118" t="s">
        <v>207</v>
      </c>
      <c r="F5" s="118" t="s">
        <v>207</v>
      </c>
      <c r="G5" s="118" t="s">
        <v>207</v>
      </c>
      <c r="H5" s="118" t="s">
        <v>207</v>
      </c>
    </row>
    <row r="6" spans="3:8" x14ac:dyDescent="0.25">
      <c r="C6" s="119" t="s">
        <v>208</v>
      </c>
      <c r="D6" s="117" t="s">
        <v>209</v>
      </c>
      <c r="E6" s="118" t="s">
        <v>207</v>
      </c>
      <c r="F6" s="118" t="s">
        <v>207</v>
      </c>
      <c r="G6" s="118" t="s">
        <v>207</v>
      </c>
      <c r="H6" s="118" t="s">
        <v>207</v>
      </c>
    </row>
    <row r="7" spans="3:8" x14ac:dyDescent="0.25">
      <c r="C7" s="113"/>
      <c r="D7" s="120"/>
      <c r="E7" s="121"/>
      <c r="F7" s="121"/>
      <c r="G7" s="121"/>
      <c r="H7" s="121"/>
    </row>
    <row r="8" spans="3:8" x14ac:dyDescent="0.25">
      <c r="C8" s="113" t="s">
        <v>210</v>
      </c>
      <c r="D8" s="120"/>
      <c r="E8" s="121"/>
      <c r="F8" s="121"/>
      <c r="G8" s="121"/>
      <c r="H8" s="121"/>
    </row>
    <row r="9" spans="3:8" x14ac:dyDescent="0.25">
      <c r="C9" s="119" t="s">
        <v>211</v>
      </c>
      <c r="D9" s="122">
        <v>1610</v>
      </c>
      <c r="E9" s="118" t="s">
        <v>207</v>
      </c>
      <c r="F9" s="118" t="s">
        <v>207</v>
      </c>
      <c r="G9" s="118" t="s">
        <v>207</v>
      </c>
      <c r="H9" s="118" t="s">
        <v>207</v>
      </c>
    </row>
    <row r="10" spans="3:8" x14ac:dyDescent="0.25">
      <c r="C10" s="123" t="s">
        <v>212</v>
      </c>
      <c r="D10" s="122">
        <v>94.85</v>
      </c>
      <c r="E10" s="118" t="s">
        <v>207</v>
      </c>
      <c r="F10" s="118" t="s">
        <v>207</v>
      </c>
      <c r="G10" s="118" t="s">
        <v>207</v>
      </c>
      <c r="H10" s="118" t="s">
        <v>207</v>
      </c>
    </row>
    <row r="11" spans="3:8" x14ac:dyDescent="0.25">
      <c r="C11" s="123" t="s">
        <v>213</v>
      </c>
      <c r="D11" s="122">
        <v>19.39</v>
      </c>
      <c r="E11" s="118" t="s">
        <v>207</v>
      </c>
      <c r="F11" s="118" t="s">
        <v>207</v>
      </c>
      <c r="G11" s="118" t="s">
        <v>207</v>
      </c>
      <c r="H11" s="118" t="s">
        <v>207</v>
      </c>
    </row>
    <row r="12" spans="3:8" x14ac:dyDescent="0.25">
      <c r="C12" s="123" t="s">
        <v>214</v>
      </c>
      <c r="D12" s="122">
        <v>40.61</v>
      </c>
      <c r="E12" s="118" t="s">
        <v>207</v>
      </c>
      <c r="F12" s="118" t="s">
        <v>207</v>
      </c>
      <c r="G12" s="118" t="s">
        <v>207</v>
      </c>
      <c r="H12" s="118" t="s">
        <v>207</v>
      </c>
    </row>
    <row r="13" spans="3:8" x14ac:dyDescent="0.25">
      <c r="C13" s="119" t="s">
        <v>215</v>
      </c>
      <c r="D13" s="122">
        <v>53</v>
      </c>
      <c r="E13" s="118">
        <v>1</v>
      </c>
      <c r="F13" s="118" t="s">
        <v>207</v>
      </c>
      <c r="G13" s="118" t="s">
        <v>207</v>
      </c>
      <c r="H13" s="118" t="s">
        <v>207</v>
      </c>
    </row>
    <row r="14" spans="3:8" x14ac:dyDescent="0.25">
      <c r="C14" s="123" t="s">
        <v>212</v>
      </c>
      <c r="D14" s="122">
        <v>89.36</v>
      </c>
      <c r="E14" s="118" t="s">
        <v>207</v>
      </c>
      <c r="F14" s="118" t="s">
        <v>207</v>
      </c>
      <c r="G14" s="118" t="s">
        <v>207</v>
      </c>
      <c r="H14" s="118" t="s">
        <v>207</v>
      </c>
    </row>
    <row r="15" spans="3:8" x14ac:dyDescent="0.25">
      <c r="C15" s="123" t="s">
        <v>213</v>
      </c>
      <c r="D15" s="122">
        <v>45.83</v>
      </c>
      <c r="E15" s="118" t="s">
        <v>207</v>
      </c>
      <c r="F15" s="118" t="s">
        <v>207</v>
      </c>
      <c r="G15" s="118" t="s">
        <v>207</v>
      </c>
      <c r="H15" s="118" t="s">
        <v>207</v>
      </c>
    </row>
    <row r="16" spans="3:8" x14ac:dyDescent="0.25">
      <c r="C16" s="123" t="s">
        <v>214</v>
      </c>
      <c r="D16" s="122">
        <v>66.959999999999994</v>
      </c>
      <c r="E16" s="118" t="s">
        <v>207</v>
      </c>
      <c r="F16" s="118" t="s">
        <v>207</v>
      </c>
      <c r="G16" s="118" t="s">
        <v>207</v>
      </c>
      <c r="H16" s="118" t="s">
        <v>207</v>
      </c>
    </row>
    <row r="17" spans="3:8" x14ac:dyDescent="0.25">
      <c r="C17" s="119" t="s">
        <v>216</v>
      </c>
      <c r="D17" s="122"/>
      <c r="E17" s="121"/>
      <c r="F17" s="121"/>
      <c r="G17" s="121"/>
      <c r="H17" s="121"/>
    </row>
    <row r="18" spans="3:8" x14ac:dyDescent="0.25">
      <c r="C18" s="119" t="s">
        <v>217</v>
      </c>
      <c r="D18" s="122">
        <v>6.7</v>
      </c>
      <c r="E18" s="118" t="s">
        <v>207</v>
      </c>
      <c r="F18" s="118" t="s">
        <v>207</v>
      </c>
      <c r="G18" s="118" t="s">
        <v>207</v>
      </c>
      <c r="H18" s="118" t="s">
        <v>207</v>
      </c>
    </row>
    <row r="19" spans="3:8" x14ac:dyDescent="0.25">
      <c r="C19" s="119" t="s">
        <v>218</v>
      </c>
      <c r="D19" s="124">
        <v>0</v>
      </c>
      <c r="E19" s="118" t="s">
        <v>207</v>
      </c>
      <c r="F19" s="118" t="s">
        <v>207</v>
      </c>
      <c r="G19" s="118" t="s">
        <v>207</v>
      </c>
      <c r="H19" s="118" t="s">
        <v>207</v>
      </c>
    </row>
    <row r="20" spans="3:8" x14ac:dyDescent="0.25">
      <c r="C20" s="119" t="s">
        <v>219</v>
      </c>
      <c r="D20" s="125">
        <v>0</v>
      </c>
      <c r="E20" s="118" t="s">
        <v>207</v>
      </c>
      <c r="F20" s="118" t="s">
        <v>207</v>
      </c>
      <c r="G20" s="118" t="s">
        <v>207</v>
      </c>
      <c r="H20" s="118" t="s">
        <v>207</v>
      </c>
    </row>
    <row r="21" spans="3:8" x14ac:dyDescent="0.25">
      <c r="C21" s="119" t="s">
        <v>220</v>
      </c>
      <c r="D21" s="126">
        <v>2.5000000000000001E-2</v>
      </c>
      <c r="E21" s="118" t="s">
        <v>207</v>
      </c>
      <c r="F21" s="118" t="s">
        <v>207</v>
      </c>
      <c r="G21" s="118" t="s">
        <v>207</v>
      </c>
      <c r="H21" s="118" t="s">
        <v>207</v>
      </c>
    </row>
    <row r="22" spans="3:8" x14ac:dyDescent="0.25">
      <c r="C22" s="119" t="s">
        <v>221</v>
      </c>
      <c r="D22" s="126">
        <v>1.35E-2</v>
      </c>
      <c r="E22" s="118" t="s">
        <v>207</v>
      </c>
      <c r="F22" s="118" t="s">
        <v>207</v>
      </c>
      <c r="G22" s="118" t="s">
        <v>207</v>
      </c>
      <c r="H22" s="118" t="s">
        <v>207</v>
      </c>
    </row>
    <row r="23" spans="3:8" x14ac:dyDescent="0.25">
      <c r="C23" s="119" t="s">
        <v>222</v>
      </c>
      <c r="D23" s="122">
        <v>66.27</v>
      </c>
      <c r="E23" s="118" t="s">
        <v>207</v>
      </c>
      <c r="F23" s="118" t="s">
        <v>207</v>
      </c>
      <c r="G23" s="118" t="s">
        <v>207</v>
      </c>
      <c r="H23" s="118" t="s">
        <v>207</v>
      </c>
    </row>
    <row r="24" spans="3:8" x14ac:dyDescent="0.25">
      <c r="C24" s="119" t="s">
        <v>223</v>
      </c>
      <c r="D24" s="122">
        <v>74.81</v>
      </c>
      <c r="E24" s="118" t="s">
        <v>207</v>
      </c>
      <c r="F24" s="118" t="s">
        <v>207</v>
      </c>
      <c r="G24" s="118" t="s">
        <v>207</v>
      </c>
      <c r="H24" s="118" t="s">
        <v>207</v>
      </c>
    </row>
    <row r="25" spans="3:8" x14ac:dyDescent="0.25">
      <c r="C25" s="119"/>
      <c r="D25" s="122"/>
      <c r="E25" s="121"/>
      <c r="F25" s="121"/>
      <c r="G25" s="121"/>
      <c r="H25" s="121"/>
    </row>
    <row r="26" spans="3:8" x14ac:dyDescent="0.25">
      <c r="C26" s="127" t="s">
        <v>224</v>
      </c>
      <c r="D26" s="122"/>
      <c r="E26" s="121"/>
      <c r="F26" s="121"/>
      <c r="G26" s="121"/>
      <c r="H26" s="121"/>
    </row>
    <row r="27" spans="3:8" x14ac:dyDescent="0.25">
      <c r="C27" s="119" t="s">
        <v>225</v>
      </c>
      <c r="D27" s="122">
        <v>0</v>
      </c>
      <c r="E27" s="118" t="s">
        <v>207</v>
      </c>
      <c r="F27" s="118" t="s">
        <v>207</v>
      </c>
      <c r="G27" s="118" t="s">
        <v>207</v>
      </c>
      <c r="H27" s="118" t="s">
        <v>207</v>
      </c>
    </row>
    <row r="28" spans="3:8" x14ac:dyDescent="0.25">
      <c r="C28" s="119"/>
      <c r="D28" s="122"/>
      <c r="E28" s="121"/>
      <c r="F28" s="121"/>
      <c r="G28" s="121"/>
      <c r="H28" s="121"/>
    </row>
    <row r="29" spans="3:8" x14ac:dyDescent="0.25">
      <c r="C29" s="127" t="s">
        <v>226</v>
      </c>
      <c r="D29" s="122"/>
      <c r="E29" s="121"/>
      <c r="F29" s="121"/>
      <c r="G29" s="121"/>
      <c r="H29" s="121"/>
    </row>
    <row r="30" spans="3:8" x14ac:dyDescent="0.25">
      <c r="C30" s="119" t="s">
        <v>211</v>
      </c>
      <c r="D30" s="122">
        <v>364399538.62</v>
      </c>
      <c r="E30" s="118" t="s">
        <v>207</v>
      </c>
      <c r="F30" s="118" t="s">
        <v>207</v>
      </c>
      <c r="G30" s="118" t="s">
        <v>207</v>
      </c>
      <c r="H30" s="118" t="s">
        <v>207</v>
      </c>
    </row>
    <row r="31" spans="3:8" x14ac:dyDescent="0.25">
      <c r="C31" s="119" t="s">
        <v>215</v>
      </c>
      <c r="D31" s="122">
        <v>7384008.54</v>
      </c>
      <c r="E31" s="118" t="s">
        <v>207</v>
      </c>
      <c r="F31" s="118" t="s">
        <v>207</v>
      </c>
      <c r="G31" s="118" t="s">
        <v>207</v>
      </c>
      <c r="H31" s="118" t="s">
        <v>207</v>
      </c>
    </row>
    <row r="32" spans="3:8" x14ac:dyDescent="0.25">
      <c r="C32" s="119" t="s">
        <v>227</v>
      </c>
      <c r="D32" s="122"/>
      <c r="E32" s="121"/>
      <c r="F32" s="121"/>
      <c r="G32" s="121"/>
      <c r="H32" s="121"/>
    </row>
    <row r="33" spans="3:8" x14ac:dyDescent="0.25">
      <c r="C33" s="119"/>
      <c r="D33" s="122"/>
      <c r="E33" s="121"/>
      <c r="F33" s="121"/>
      <c r="G33" s="121"/>
      <c r="H33" s="121"/>
    </row>
    <row r="34" spans="3:8" x14ac:dyDescent="0.25">
      <c r="C34" s="127" t="s">
        <v>228</v>
      </c>
      <c r="D34" s="122"/>
      <c r="E34" s="121"/>
      <c r="F34" s="121"/>
      <c r="G34" s="121"/>
      <c r="H34" s="121"/>
    </row>
    <row r="35" spans="3:8" x14ac:dyDescent="0.25">
      <c r="C35" s="119" t="s">
        <v>229</v>
      </c>
      <c r="D35" s="122">
        <v>38150.199999999997</v>
      </c>
      <c r="E35" s="118" t="s">
        <v>207</v>
      </c>
      <c r="F35" s="118" t="s">
        <v>207</v>
      </c>
      <c r="G35" s="118" t="s">
        <v>207</v>
      </c>
      <c r="H35" s="118" t="s">
        <v>207</v>
      </c>
    </row>
    <row r="36" spans="3:8" x14ac:dyDescent="0.25">
      <c r="C36" s="119" t="s">
        <v>230</v>
      </c>
      <c r="D36" s="122">
        <v>2435.7199999999998</v>
      </c>
      <c r="E36" s="118" t="s">
        <v>207</v>
      </c>
      <c r="F36" s="118" t="s">
        <v>207</v>
      </c>
      <c r="G36" s="118" t="s">
        <v>207</v>
      </c>
      <c r="H36" s="118" t="s">
        <v>207</v>
      </c>
    </row>
    <row r="37" spans="3:8" x14ac:dyDescent="0.25">
      <c r="C37" s="119" t="s">
        <v>231</v>
      </c>
      <c r="D37" s="122">
        <v>11610.08</v>
      </c>
      <c r="E37" s="118" t="s">
        <v>207</v>
      </c>
      <c r="F37" s="118" t="s">
        <v>207</v>
      </c>
      <c r="G37" s="118" t="s">
        <v>207</v>
      </c>
      <c r="H37" s="118" t="s">
        <v>207</v>
      </c>
    </row>
    <row r="38" spans="3:8" x14ac:dyDescent="0.25">
      <c r="C38" s="128"/>
      <c r="D38" s="122"/>
      <c r="E38" s="121"/>
      <c r="F38" s="121"/>
      <c r="G38" s="121"/>
      <c r="H38" s="121"/>
    </row>
    <row r="39" spans="3:8" x14ac:dyDescent="0.25">
      <c r="C39" s="113" t="s">
        <v>232</v>
      </c>
      <c r="D39" s="122">
        <v>24894519.25</v>
      </c>
      <c r="E39" s="118" t="s">
        <v>207</v>
      </c>
      <c r="F39" s="118" t="s">
        <v>207</v>
      </c>
      <c r="G39" s="118" t="s">
        <v>207</v>
      </c>
      <c r="H39" s="118" t="s">
        <v>207</v>
      </c>
    </row>
    <row r="40" spans="3:8" x14ac:dyDescent="0.25">
      <c r="C40" s="128"/>
      <c r="D40" s="122"/>
      <c r="E40" s="121"/>
      <c r="F40" s="121"/>
      <c r="G40" s="121"/>
      <c r="H40" s="121"/>
    </row>
    <row r="41" spans="3:8" x14ac:dyDescent="0.25">
      <c r="C41" s="113" t="s">
        <v>233</v>
      </c>
      <c r="D41" s="122"/>
      <c r="E41" s="118"/>
      <c r="F41" s="118"/>
      <c r="G41" s="118"/>
      <c r="H41" s="118"/>
    </row>
    <row r="42" spans="3:8" x14ac:dyDescent="0.25">
      <c r="C42" s="119" t="s">
        <v>234</v>
      </c>
      <c r="D42" s="122">
        <v>62256502.960000001</v>
      </c>
      <c r="E42" s="118" t="s">
        <v>207</v>
      </c>
      <c r="F42" s="118" t="s">
        <v>207</v>
      </c>
      <c r="G42" s="118" t="s">
        <v>207</v>
      </c>
      <c r="H42" s="118" t="s">
        <v>207</v>
      </c>
    </row>
    <row r="43" spans="3:8" x14ac:dyDescent="0.25">
      <c r="C43" s="119" t="s">
        <v>235</v>
      </c>
      <c r="D43" s="122">
        <v>1026707673.39</v>
      </c>
      <c r="E43" s="118" t="s">
        <v>207</v>
      </c>
      <c r="F43" s="118" t="s">
        <v>207</v>
      </c>
      <c r="G43" s="118" t="s">
        <v>207</v>
      </c>
      <c r="H43" s="118" t="s">
        <v>207</v>
      </c>
    </row>
    <row r="44" spans="3:8" x14ac:dyDescent="0.25">
      <c r="C44" s="119" t="s">
        <v>236</v>
      </c>
      <c r="D44" s="122">
        <v>3924841389.5999999</v>
      </c>
      <c r="E44" s="118" t="s">
        <v>207</v>
      </c>
      <c r="F44" s="118" t="s">
        <v>207</v>
      </c>
      <c r="G44" s="118" t="s">
        <v>207</v>
      </c>
      <c r="H44" s="118" t="s">
        <v>207</v>
      </c>
    </row>
    <row r="45" spans="3:8" x14ac:dyDescent="0.25">
      <c r="C45" s="128"/>
      <c r="D45" s="122"/>
      <c r="E45" s="121"/>
      <c r="F45" s="121"/>
      <c r="G45" s="121"/>
      <c r="H45" s="121"/>
    </row>
    <row r="46" spans="3:8" ht="25.5" x14ac:dyDescent="0.25">
      <c r="C46" s="129" t="s">
        <v>237</v>
      </c>
      <c r="D46" s="122"/>
      <c r="E46" s="118"/>
      <c r="F46" s="118"/>
      <c r="G46" s="118"/>
      <c r="H46" s="118"/>
    </row>
    <row r="47" spans="3:8" x14ac:dyDescent="0.25">
      <c r="C47" s="119" t="s">
        <v>235</v>
      </c>
      <c r="D47" s="124">
        <v>0</v>
      </c>
      <c r="E47" s="118" t="s">
        <v>207</v>
      </c>
      <c r="F47" s="118" t="s">
        <v>207</v>
      </c>
      <c r="G47" s="118" t="s">
        <v>207</v>
      </c>
      <c r="H47" s="118" t="s">
        <v>207</v>
      </c>
    </row>
    <row r="48" spans="3:8" x14ac:dyDescent="0.25">
      <c r="C48" s="119" t="s">
        <v>236</v>
      </c>
      <c r="D48" s="124">
        <v>0</v>
      </c>
      <c r="E48" s="118" t="s">
        <v>207</v>
      </c>
      <c r="F48" s="118" t="s">
        <v>207</v>
      </c>
      <c r="G48" s="118" t="s">
        <v>207</v>
      </c>
      <c r="H48" s="118" t="s">
        <v>207</v>
      </c>
    </row>
    <row r="49" spans="3:8" x14ac:dyDescent="0.25">
      <c r="C49" s="128"/>
      <c r="D49" s="122"/>
      <c r="E49" s="121"/>
      <c r="F49" s="121"/>
      <c r="G49" s="121"/>
      <c r="H49" s="121"/>
    </row>
    <row r="50" spans="3:8" x14ac:dyDescent="0.25">
      <c r="C50" s="113" t="s">
        <v>238</v>
      </c>
      <c r="D50" s="122"/>
      <c r="E50" s="118"/>
      <c r="F50" s="118"/>
      <c r="G50" s="118"/>
      <c r="H50" s="118"/>
    </row>
    <row r="51" spans="3:8" x14ac:dyDescent="0.25">
      <c r="C51" s="119" t="s">
        <v>235</v>
      </c>
      <c r="D51" s="122">
        <v>0</v>
      </c>
      <c r="E51" s="118" t="s">
        <v>207</v>
      </c>
      <c r="F51" s="118" t="s">
        <v>207</v>
      </c>
      <c r="G51" s="118" t="s">
        <v>207</v>
      </c>
      <c r="H51" s="118" t="s">
        <v>207</v>
      </c>
    </row>
    <row r="52" spans="3:8" x14ac:dyDescent="0.25">
      <c r="C52" s="119" t="s">
        <v>236</v>
      </c>
      <c r="D52" s="122">
        <v>0</v>
      </c>
      <c r="E52" s="118" t="s">
        <v>207</v>
      </c>
      <c r="F52" s="118" t="s">
        <v>207</v>
      </c>
      <c r="G52" s="118" t="s">
        <v>207</v>
      </c>
      <c r="H52" s="118" t="s">
        <v>207</v>
      </c>
    </row>
    <row r="53" spans="3:8" x14ac:dyDescent="0.25">
      <c r="C53" s="119" t="s">
        <v>239</v>
      </c>
      <c r="D53" s="122">
        <v>0</v>
      </c>
      <c r="E53" s="118" t="s">
        <v>207</v>
      </c>
      <c r="F53" s="118" t="s">
        <v>207</v>
      </c>
      <c r="G53" s="118" t="s">
        <v>207</v>
      </c>
      <c r="H53" s="118" t="s">
        <v>207</v>
      </c>
    </row>
    <row r="54" spans="3:8" x14ac:dyDescent="0.25">
      <c r="C54" s="128"/>
      <c r="D54" s="122"/>
      <c r="E54" s="121"/>
      <c r="F54" s="121"/>
      <c r="G54" s="121"/>
      <c r="H54" s="121"/>
    </row>
    <row r="55" spans="3:8" x14ac:dyDescent="0.25">
      <c r="C55" s="113" t="s">
        <v>240</v>
      </c>
      <c r="D55" s="122"/>
      <c r="E55" s="118"/>
      <c r="F55" s="118"/>
      <c r="G55" s="118"/>
      <c r="H55" s="118"/>
    </row>
    <row r="56" spans="3:8" x14ac:dyDescent="0.25">
      <c r="C56" s="119" t="s">
        <v>235</v>
      </c>
      <c r="D56" s="122">
        <v>248945192.27000001</v>
      </c>
      <c r="E56" s="118" t="s">
        <v>207</v>
      </c>
      <c r="F56" s="118" t="s">
        <v>207</v>
      </c>
      <c r="G56" s="118" t="s">
        <v>207</v>
      </c>
      <c r="H56" s="118" t="s">
        <v>207</v>
      </c>
    </row>
    <row r="57" spans="3:8" x14ac:dyDescent="0.25">
      <c r="C57" s="119" t="s">
        <v>236</v>
      </c>
      <c r="D57" s="122">
        <v>951653931.96000004</v>
      </c>
      <c r="E57" s="118" t="s">
        <v>207</v>
      </c>
      <c r="F57" s="118" t="s">
        <v>207</v>
      </c>
      <c r="G57" s="118" t="s">
        <v>207</v>
      </c>
      <c r="H57" s="118" t="s">
        <v>207</v>
      </c>
    </row>
    <row r="58" spans="3:8" x14ac:dyDescent="0.25">
      <c r="C58" s="128"/>
      <c r="D58" s="122"/>
      <c r="E58" s="121"/>
      <c r="F58" s="121"/>
      <c r="G58" s="121"/>
      <c r="H58" s="121"/>
    </row>
    <row r="59" spans="3:8" x14ac:dyDescent="0.25">
      <c r="C59" s="113" t="s">
        <v>241</v>
      </c>
      <c r="D59" s="122"/>
      <c r="E59" s="118"/>
      <c r="F59" s="118"/>
      <c r="G59" s="118"/>
      <c r="H59" s="118"/>
    </row>
    <row r="60" spans="3:8" x14ac:dyDescent="0.25">
      <c r="C60" s="119" t="s">
        <v>242</v>
      </c>
      <c r="D60" s="120">
        <v>2018</v>
      </c>
      <c r="E60" s="118" t="s">
        <v>207</v>
      </c>
      <c r="F60" s="118" t="s">
        <v>207</v>
      </c>
      <c r="G60" s="118" t="s">
        <v>207</v>
      </c>
      <c r="H60" s="118" t="s">
        <v>207</v>
      </c>
    </row>
    <row r="61" spans="3:8" x14ac:dyDescent="0.25">
      <c r="C61" s="119" t="s">
        <v>243</v>
      </c>
      <c r="D61" s="126">
        <v>6.8900000000000003E-2</v>
      </c>
      <c r="E61" s="118" t="s">
        <v>207</v>
      </c>
      <c r="F61" s="118" t="s">
        <v>207</v>
      </c>
      <c r="G61" s="118" t="s">
        <v>207</v>
      </c>
      <c r="H61" s="118" t="s">
        <v>207</v>
      </c>
    </row>
    <row r="62" spans="3:8" x14ac:dyDescent="0.25">
      <c r="C62" s="128"/>
      <c r="D62" s="122"/>
      <c r="E62" s="121"/>
      <c r="F62" s="121"/>
      <c r="G62" s="121"/>
      <c r="H62" s="121"/>
    </row>
    <row r="63" spans="3:8" x14ac:dyDescent="0.25">
      <c r="C63" s="113" t="s">
        <v>244</v>
      </c>
      <c r="D63" s="122"/>
      <c r="E63" s="121"/>
      <c r="F63" s="121"/>
      <c r="G63" s="121"/>
      <c r="H63" s="121"/>
    </row>
    <row r="64" spans="3:8" x14ac:dyDescent="0.25">
      <c r="C64" s="119" t="s">
        <v>245</v>
      </c>
      <c r="D64" s="130">
        <v>43199</v>
      </c>
      <c r="E64" s="121"/>
      <c r="F64" s="121"/>
      <c r="G64" s="121"/>
      <c r="H64" s="121"/>
    </row>
    <row r="65" spans="3:8" ht="25.5" x14ac:dyDescent="0.25">
      <c r="C65" s="131" t="s">
        <v>246</v>
      </c>
      <c r="D65" s="132" t="s">
        <v>247</v>
      </c>
      <c r="E65" s="120"/>
      <c r="F65" s="120"/>
      <c r="G65" s="120"/>
      <c r="H65" s="120"/>
    </row>
    <row r="66" spans="3:8" ht="15.75" thickBot="1" x14ac:dyDescent="0.3">
      <c r="C66" s="133"/>
      <c r="D66" s="134"/>
      <c r="E66" s="133"/>
      <c r="F66" s="133"/>
      <c r="G66" s="133"/>
      <c r="H66" s="133"/>
    </row>
    <row r="67" spans="3:8" x14ac:dyDescent="0.25">
      <c r="C67" s="446"/>
      <c r="D67" s="446"/>
      <c r="E67" s="446"/>
      <c r="F67" s="446"/>
      <c r="G67" s="446"/>
      <c r="H67" s="446"/>
    </row>
    <row r="68" spans="3:8" x14ac:dyDescent="0.25">
      <c r="C68" s="447"/>
      <c r="D68" s="447"/>
      <c r="E68" s="447"/>
      <c r="F68" s="447"/>
      <c r="G68" s="447"/>
      <c r="H68" s="447"/>
    </row>
  </sheetData>
  <mergeCells count="4">
    <mergeCell ref="C1:H1"/>
    <mergeCell ref="C2:H2"/>
    <mergeCell ref="C67:H67"/>
    <mergeCell ref="C68:H6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2"/>
  <sheetViews>
    <sheetView showGridLines="0" workbookViewId="0">
      <selection activeCell="B13" sqref="B13"/>
    </sheetView>
  </sheetViews>
  <sheetFormatPr baseColWidth="10" defaultRowHeight="15" x14ac:dyDescent="0.25"/>
  <cols>
    <col min="2" max="2" width="43.7109375" customWidth="1"/>
    <col min="3" max="9" width="13.7109375" customWidth="1"/>
  </cols>
  <sheetData>
    <row r="1" spans="1:9" ht="15.75" thickBot="1" x14ac:dyDescent="0.3">
      <c r="A1" s="135"/>
      <c r="B1" s="135"/>
      <c r="C1" s="135"/>
      <c r="D1" s="135"/>
      <c r="E1" s="135"/>
      <c r="F1" s="135"/>
      <c r="G1" s="135"/>
      <c r="H1" s="135"/>
      <c r="I1" s="135"/>
    </row>
    <row r="2" spans="1:9" ht="15.75" thickBot="1" x14ac:dyDescent="0.3">
      <c r="A2" s="135"/>
      <c r="B2" s="341" t="s">
        <v>0</v>
      </c>
      <c r="C2" s="342"/>
      <c r="D2" s="342"/>
      <c r="E2" s="342"/>
      <c r="F2" s="342"/>
      <c r="G2" s="342"/>
      <c r="H2" s="342"/>
      <c r="I2" s="343"/>
    </row>
    <row r="3" spans="1:9" ht="15.75" thickBot="1" x14ac:dyDescent="0.3">
      <c r="A3" s="135"/>
      <c r="B3" s="344" t="s">
        <v>248</v>
      </c>
      <c r="C3" s="345"/>
      <c r="D3" s="345"/>
      <c r="E3" s="345"/>
      <c r="F3" s="345"/>
      <c r="G3" s="345"/>
      <c r="H3" s="345"/>
      <c r="I3" s="346"/>
    </row>
    <row r="4" spans="1:9" ht="15.75" thickBot="1" x14ac:dyDescent="0.3">
      <c r="A4" s="135"/>
      <c r="B4" s="344" t="s">
        <v>249</v>
      </c>
      <c r="C4" s="345"/>
      <c r="D4" s="345"/>
      <c r="E4" s="345"/>
      <c r="F4" s="345"/>
      <c r="G4" s="345"/>
      <c r="H4" s="345"/>
      <c r="I4" s="346"/>
    </row>
    <row r="5" spans="1:9" ht="15.75" thickBot="1" x14ac:dyDescent="0.3">
      <c r="A5" s="135"/>
      <c r="B5" s="344" t="s">
        <v>2</v>
      </c>
      <c r="C5" s="345"/>
      <c r="D5" s="345"/>
      <c r="E5" s="345"/>
      <c r="F5" s="345"/>
      <c r="G5" s="345"/>
      <c r="H5" s="345"/>
      <c r="I5" s="346"/>
    </row>
    <row r="6" spans="1:9" ht="76.5" x14ac:dyDescent="0.25">
      <c r="A6" s="135"/>
      <c r="B6" s="136" t="s">
        <v>250</v>
      </c>
      <c r="C6" s="136" t="s">
        <v>251</v>
      </c>
      <c r="D6" s="136" t="s">
        <v>252</v>
      </c>
      <c r="E6" s="136" t="s">
        <v>253</v>
      </c>
      <c r="F6" s="136" t="s">
        <v>254</v>
      </c>
      <c r="G6" s="136" t="s">
        <v>255</v>
      </c>
      <c r="H6" s="136" t="s">
        <v>256</v>
      </c>
      <c r="I6" s="136" t="s">
        <v>257</v>
      </c>
    </row>
    <row r="7" spans="1:9" ht="15.75" thickBot="1" x14ac:dyDescent="0.3">
      <c r="A7" s="135"/>
      <c r="B7" s="137" t="s">
        <v>184</v>
      </c>
      <c r="C7" s="137" t="s">
        <v>183</v>
      </c>
      <c r="D7" s="137" t="s">
        <v>182</v>
      </c>
      <c r="E7" s="137" t="s">
        <v>181</v>
      </c>
      <c r="F7" s="137" t="s">
        <v>180</v>
      </c>
      <c r="G7" s="137" t="s">
        <v>258</v>
      </c>
      <c r="H7" s="137" t="s">
        <v>178</v>
      </c>
      <c r="I7" s="137" t="s">
        <v>177</v>
      </c>
    </row>
    <row r="8" spans="1:9" s="162" customFormat="1" x14ac:dyDescent="0.25">
      <c r="A8" s="161"/>
      <c r="B8" s="138" t="s">
        <v>259</v>
      </c>
      <c r="C8" s="139" t="s">
        <v>260</v>
      </c>
      <c r="D8" s="139">
        <f>D9+D13</f>
        <v>0</v>
      </c>
      <c r="E8" s="139">
        <f>+E9</f>
        <v>7818180</v>
      </c>
      <c r="F8" s="139">
        <f>F9+F13</f>
        <v>0</v>
      </c>
      <c r="G8" s="139">
        <f>G9+G13</f>
        <v>44303040</v>
      </c>
      <c r="H8" s="139">
        <f>H9+H13</f>
        <v>1099412.23</v>
      </c>
      <c r="I8" s="139">
        <f>I9+I13</f>
        <v>0</v>
      </c>
    </row>
    <row r="9" spans="1:9" s="162" customFormat="1" x14ac:dyDescent="0.25">
      <c r="A9" s="161"/>
      <c r="B9" s="138" t="s">
        <v>261</v>
      </c>
      <c r="C9" s="139">
        <f>SUM(C10:C12)</f>
        <v>7818180</v>
      </c>
      <c r="D9" s="139">
        <f>SUM(D10:D12)</f>
        <v>0</v>
      </c>
      <c r="E9" s="139">
        <f>SUM(E10:E12)</f>
        <v>7818180</v>
      </c>
      <c r="F9" s="139">
        <v>7818180</v>
      </c>
      <c r="G9" s="139">
        <f>SUM(G10:G12)</f>
        <v>7818180</v>
      </c>
      <c r="H9" s="139">
        <f>SUM(H10:H12)</f>
        <v>1099412.23</v>
      </c>
      <c r="I9" s="139">
        <f>SUM(I10:I12)</f>
        <v>0</v>
      </c>
    </row>
    <row r="10" spans="1:9" s="162" customFormat="1" x14ac:dyDescent="0.25">
      <c r="A10" s="161"/>
      <c r="B10" s="163" t="s">
        <v>262</v>
      </c>
      <c r="C10" s="140">
        <v>7818180</v>
      </c>
      <c r="D10" s="140">
        <v>0</v>
      </c>
      <c r="E10" s="140">
        <v>7818180</v>
      </c>
      <c r="F10" s="140">
        <v>7818180</v>
      </c>
      <c r="G10" s="140">
        <f>+C10+D10-E10+F10</f>
        <v>7818180</v>
      </c>
      <c r="H10" s="140">
        <v>1099412.23</v>
      </c>
      <c r="I10" s="139">
        <v>0</v>
      </c>
    </row>
    <row r="11" spans="1:9" s="162" customFormat="1" x14ac:dyDescent="0.25">
      <c r="A11" s="161"/>
      <c r="B11" s="163" t="s">
        <v>263</v>
      </c>
      <c r="C11" s="140">
        <v>0</v>
      </c>
      <c r="D11" s="140">
        <v>0</v>
      </c>
      <c r="E11" s="140">
        <v>0</v>
      </c>
      <c r="F11" s="140">
        <v>0</v>
      </c>
      <c r="G11" s="140">
        <f>+C11+D11-E11+F11</f>
        <v>0</v>
      </c>
      <c r="H11" s="140">
        <v>0</v>
      </c>
      <c r="I11" s="140">
        <v>0</v>
      </c>
    </row>
    <row r="12" spans="1:9" s="162" customFormat="1" x14ac:dyDescent="0.25">
      <c r="A12" s="161"/>
      <c r="B12" s="163" t="s">
        <v>264</v>
      </c>
      <c r="C12" s="140">
        <v>0</v>
      </c>
      <c r="D12" s="140">
        <v>0</v>
      </c>
      <c r="E12" s="140">
        <v>0</v>
      </c>
      <c r="F12" s="140">
        <v>0</v>
      </c>
      <c r="G12" s="140">
        <f>+C12+D12-E12+F12</f>
        <v>0</v>
      </c>
      <c r="H12" s="140">
        <v>0</v>
      </c>
      <c r="I12" s="140">
        <v>0</v>
      </c>
    </row>
    <row r="13" spans="1:9" s="162" customFormat="1" x14ac:dyDescent="0.25">
      <c r="A13" s="161"/>
      <c r="B13" s="138" t="s">
        <v>265</v>
      </c>
      <c r="C13" s="139" t="s">
        <v>266</v>
      </c>
      <c r="D13" s="139">
        <f t="shared" ref="D13:I13" si="0">SUM(D14:D16)</f>
        <v>0</v>
      </c>
      <c r="E13" s="139">
        <f t="shared" si="0"/>
        <v>0</v>
      </c>
      <c r="F13" s="139">
        <f t="shared" si="0"/>
        <v>-7818180</v>
      </c>
      <c r="G13" s="139">
        <f>SUM(G14:G16)</f>
        <v>36484860</v>
      </c>
      <c r="H13" s="139">
        <f t="shared" si="0"/>
        <v>0</v>
      </c>
      <c r="I13" s="139">
        <f t="shared" si="0"/>
        <v>0</v>
      </c>
    </row>
    <row r="14" spans="1:9" s="162" customFormat="1" x14ac:dyDescent="0.25">
      <c r="A14" s="161"/>
      <c r="B14" s="163" t="s">
        <v>267</v>
      </c>
      <c r="C14" s="140" t="s">
        <v>266</v>
      </c>
      <c r="D14" s="139">
        <v>0</v>
      </c>
      <c r="E14" s="139">
        <v>0</v>
      </c>
      <c r="F14" s="139">
        <v>-7818180</v>
      </c>
      <c r="G14" s="140">
        <f>+C14+D14-E14+F14</f>
        <v>36484860</v>
      </c>
      <c r="H14" s="139">
        <v>0</v>
      </c>
      <c r="I14" s="139">
        <v>0</v>
      </c>
    </row>
    <row r="15" spans="1:9" s="162" customFormat="1" x14ac:dyDescent="0.25">
      <c r="A15" s="161"/>
      <c r="B15" s="163" t="s">
        <v>268</v>
      </c>
      <c r="C15" s="140">
        <v>0</v>
      </c>
      <c r="D15" s="140">
        <v>0</v>
      </c>
      <c r="E15" s="140">
        <v>0</v>
      </c>
      <c r="F15" s="140">
        <v>0</v>
      </c>
      <c r="G15" s="140">
        <f>+C15+D15-E15+F15</f>
        <v>0</v>
      </c>
      <c r="H15" s="140">
        <v>0</v>
      </c>
      <c r="I15" s="140">
        <v>0</v>
      </c>
    </row>
    <row r="16" spans="1:9" s="162" customFormat="1" x14ac:dyDescent="0.25">
      <c r="A16" s="161"/>
      <c r="B16" s="163" t="s">
        <v>269</v>
      </c>
      <c r="C16" s="140">
        <v>0</v>
      </c>
      <c r="D16" s="140">
        <v>0</v>
      </c>
      <c r="E16" s="140">
        <v>0</v>
      </c>
      <c r="F16" s="140">
        <v>0</v>
      </c>
      <c r="G16" s="140">
        <f>+C16+D16-E16+F16</f>
        <v>0</v>
      </c>
      <c r="H16" s="140">
        <v>0</v>
      </c>
      <c r="I16" s="140">
        <v>0</v>
      </c>
    </row>
    <row r="17" spans="1:9" s="162" customFormat="1" x14ac:dyDescent="0.25">
      <c r="A17" s="161"/>
      <c r="B17" s="138" t="s">
        <v>270</v>
      </c>
      <c r="C17" s="141" t="s">
        <v>271</v>
      </c>
      <c r="D17" s="142"/>
      <c r="E17" s="142"/>
      <c r="F17" s="142"/>
      <c r="G17" s="143">
        <v>79742046.629999995</v>
      </c>
      <c r="H17" s="142"/>
      <c r="I17" s="142"/>
    </row>
    <row r="18" spans="1:9" s="162" customFormat="1" x14ac:dyDescent="0.25">
      <c r="A18" s="161"/>
      <c r="B18" s="144"/>
      <c r="C18" s="140"/>
      <c r="D18" s="140"/>
      <c r="E18" s="140"/>
      <c r="F18" s="140"/>
      <c r="G18" s="140"/>
      <c r="H18" s="140"/>
      <c r="I18" s="140"/>
    </row>
    <row r="19" spans="1:9" s="162" customFormat="1" ht="25.5" x14ac:dyDescent="0.25">
      <c r="A19" s="161"/>
      <c r="B19" s="138" t="s">
        <v>272</v>
      </c>
      <c r="C19" s="139">
        <f t="shared" ref="C19:I19" si="1">C8+C17</f>
        <v>133911945.77</v>
      </c>
      <c r="D19" s="139">
        <f t="shared" si="1"/>
        <v>0</v>
      </c>
      <c r="E19" s="139">
        <f>E8+E17</f>
        <v>7818180</v>
      </c>
      <c r="F19" s="139">
        <f t="shared" si="1"/>
        <v>0</v>
      </c>
      <c r="G19" s="139">
        <f t="shared" si="1"/>
        <v>124045086.63</v>
      </c>
      <c r="H19" s="139">
        <f t="shared" si="1"/>
        <v>1099412.23</v>
      </c>
      <c r="I19" s="139">
        <f t="shared" si="1"/>
        <v>0</v>
      </c>
    </row>
    <row r="20" spans="1:9" s="162" customFormat="1" x14ac:dyDescent="0.25">
      <c r="A20" s="161"/>
      <c r="B20" s="138"/>
      <c r="C20" s="139"/>
      <c r="D20" s="139"/>
      <c r="E20" s="139"/>
      <c r="F20" s="139"/>
      <c r="G20" s="139"/>
      <c r="H20" s="139"/>
      <c r="I20" s="139"/>
    </row>
    <row r="21" spans="1:9" s="162" customFormat="1" x14ac:dyDescent="0.25">
      <c r="A21" s="161"/>
      <c r="B21" s="138" t="s">
        <v>273</v>
      </c>
      <c r="C21" s="139">
        <f t="shared" ref="C21:I21" si="2">SUM(C22:C24)</f>
        <v>0</v>
      </c>
      <c r="D21" s="139">
        <f t="shared" si="2"/>
        <v>0</v>
      </c>
      <c r="E21" s="139">
        <f t="shared" si="2"/>
        <v>0</v>
      </c>
      <c r="F21" s="139">
        <f t="shared" si="2"/>
        <v>0</v>
      </c>
      <c r="G21" s="139">
        <f t="shared" si="2"/>
        <v>0</v>
      </c>
      <c r="H21" s="139">
        <f t="shared" si="2"/>
        <v>0</v>
      </c>
      <c r="I21" s="139">
        <f t="shared" si="2"/>
        <v>0</v>
      </c>
    </row>
    <row r="22" spans="1:9" s="162" customFormat="1" x14ac:dyDescent="0.25">
      <c r="A22" s="161"/>
      <c r="B22" s="144" t="s">
        <v>274</v>
      </c>
      <c r="C22" s="140">
        <v>0</v>
      </c>
      <c r="D22" s="140">
        <v>0</v>
      </c>
      <c r="E22" s="140">
        <v>0</v>
      </c>
      <c r="F22" s="140">
        <v>0</v>
      </c>
      <c r="G22" s="140">
        <f>+C22+D22-E22+F22</f>
        <v>0</v>
      </c>
      <c r="H22" s="140">
        <v>0</v>
      </c>
      <c r="I22" s="140">
        <v>0</v>
      </c>
    </row>
    <row r="23" spans="1:9" s="162" customFormat="1" x14ac:dyDescent="0.25">
      <c r="A23" s="161"/>
      <c r="B23" s="144" t="s">
        <v>275</v>
      </c>
      <c r="C23" s="140">
        <v>0</v>
      </c>
      <c r="D23" s="140">
        <v>0</v>
      </c>
      <c r="E23" s="140">
        <v>0</v>
      </c>
      <c r="F23" s="140">
        <v>0</v>
      </c>
      <c r="G23" s="140">
        <f>+C23+D23-E23+F23</f>
        <v>0</v>
      </c>
      <c r="H23" s="140">
        <v>0</v>
      </c>
      <c r="I23" s="140">
        <v>0</v>
      </c>
    </row>
    <row r="24" spans="1:9" s="162" customFormat="1" x14ac:dyDescent="0.25">
      <c r="A24" s="161"/>
      <c r="B24" s="144" t="s">
        <v>276</v>
      </c>
      <c r="C24" s="140">
        <v>0</v>
      </c>
      <c r="D24" s="140">
        <v>0</v>
      </c>
      <c r="E24" s="140">
        <v>0</v>
      </c>
      <c r="F24" s="140">
        <v>0</v>
      </c>
      <c r="G24" s="140">
        <f>+C24+D24-E24+F24</f>
        <v>0</v>
      </c>
      <c r="H24" s="140">
        <v>0</v>
      </c>
      <c r="I24" s="140">
        <v>0</v>
      </c>
    </row>
    <row r="25" spans="1:9" s="162" customFormat="1" x14ac:dyDescent="0.25">
      <c r="A25" s="161"/>
      <c r="B25" s="145"/>
      <c r="C25" s="146"/>
      <c r="D25" s="146"/>
      <c r="E25" s="146"/>
      <c r="F25" s="146"/>
      <c r="G25" s="146"/>
      <c r="H25" s="146"/>
      <c r="I25" s="146"/>
    </row>
    <row r="26" spans="1:9" s="162" customFormat="1" ht="25.5" x14ac:dyDescent="0.25">
      <c r="A26" s="161"/>
      <c r="B26" s="138" t="s">
        <v>277</v>
      </c>
      <c r="C26" s="139">
        <f t="shared" ref="C26:I26" si="3">SUM(C27:C29)</f>
        <v>0</v>
      </c>
      <c r="D26" s="139">
        <f t="shared" si="3"/>
        <v>0</v>
      </c>
      <c r="E26" s="139">
        <f t="shared" si="3"/>
        <v>0</v>
      </c>
      <c r="F26" s="139">
        <f t="shared" si="3"/>
        <v>0</v>
      </c>
      <c r="G26" s="139">
        <f t="shared" si="3"/>
        <v>0</v>
      </c>
      <c r="H26" s="139">
        <f t="shared" si="3"/>
        <v>0</v>
      </c>
      <c r="I26" s="139">
        <f t="shared" si="3"/>
        <v>0</v>
      </c>
    </row>
    <row r="27" spans="1:9" s="162" customFormat="1" x14ac:dyDescent="0.25">
      <c r="A27" s="161"/>
      <c r="B27" s="144" t="s">
        <v>278</v>
      </c>
      <c r="C27" s="140">
        <v>0</v>
      </c>
      <c r="D27" s="140">
        <v>0</v>
      </c>
      <c r="E27" s="140">
        <v>0</v>
      </c>
      <c r="F27" s="140">
        <v>0</v>
      </c>
      <c r="G27" s="140">
        <f>+C23+D23-E23+F23</f>
        <v>0</v>
      </c>
      <c r="H27" s="140">
        <v>0</v>
      </c>
      <c r="I27" s="140">
        <v>0</v>
      </c>
    </row>
    <row r="28" spans="1:9" s="162" customFormat="1" x14ac:dyDescent="0.25">
      <c r="A28" s="161"/>
      <c r="B28" s="144" t="s">
        <v>279</v>
      </c>
      <c r="C28" s="140">
        <v>0</v>
      </c>
      <c r="D28" s="140">
        <v>0</v>
      </c>
      <c r="E28" s="140">
        <v>0</v>
      </c>
      <c r="F28" s="140">
        <v>0</v>
      </c>
      <c r="G28" s="140">
        <f>+C24+D24-E24+F24</f>
        <v>0</v>
      </c>
      <c r="H28" s="140">
        <v>0</v>
      </c>
      <c r="I28" s="140">
        <v>0</v>
      </c>
    </row>
    <row r="29" spans="1:9" s="162" customFormat="1" x14ac:dyDescent="0.25">
      <c r="A29" s="161"/>
      <c r="B29" s="144" t="s">
        <v>280</v>
      </c>
      <c r="C29" s="140">
        <v>0</v>
      </c>
      <c r="D29" s="140">
        <v>0</v>
      </c>
      <c r="E29" s="140">
        <v>0</v>
      </c>
      <c r="F29" s="140">
        <v>0</v>
      </c>
      <c r="G29" s="140">
        <f>+C25+D25-E25+F25</f>
        <v>0</v>
      </c>
      <c r="H29" s="140">
        <v>0</v>
      </c>
      <c r="I29" s="140">
        <v>0</v>
      </c>
    </row>
    <row r="30" spans="1:9" s="162" customFormat="1" ht="15.75" thickBot="1" x14ac:dyDescent="0.3">
      <c r="A30" s="161"/>
      <c r="B30" s="147"/>
      <c r="C30" s="148"/>
      <c r="D30" s="148"/>
      <c r="E30" s="148"/>
      <c r="F30" s="148"/>
      <c r="G30" s="148"/>
      <c r="H30" s="148"/>
      <c r="I30" s="148"/>
    </row>
    <row r="31" spans="1:9" ht="18.75" customHeight="1" x14ac:dyDescent="0.25">
      <c r="A31" s="135"/>
      <c r="B31" s="347" t="s">
        <v>281</v>
      </c>
      <c r="C31" s="347"/>
      <c r="D31" s="347"/>
      <c r="E31" s="347"/>
      <c r="F31" s="347"/>
      <c r="G31" s="347"/>
      <c r="H31" s="347"/>
      <c r="I31" s="347"/>
    </row>
    <row r="32" spans="1:9" x14ac:dyDescent="0.25">
      <c r="A32" s="135"/>
      <c r="B32" s="149" t="s">
        <v>282</v>
      </c>
      <c r="C32" s="150"/>
      <c r="D32" s="151"/>
      <c r="E32" s="151"/>
      <c r="F32" s="151"/>
      <c r="G32" s="151"/>
      <c r="H32" s="151"/>
      <c r="I32" s="151"/>
    </row>
    <row r="33" spans="1:9" ht="15.75" thickBot="1" x14ac:dyDescent="0.3">
      <c r="A33" s="135"/>
      <c r="B33" s="348"/>
      <c r="C33" s="348"/>
      <c r="D33" s="348"/>
      <c r="E33" s="348"/>
      <c r="F33" s="348"/>
      <c r="G33" s="348"/>
      <c r="H33" s="348"/>
      <c r="I33" s="348"/>
    </row>
    <row r="34" spans="1:9" ht="25.5" x14ac:dyDescent="0.25">
      <c r="A34" s="135"/>
      <c r="B34" s="337" t="s">
        <v>283</v>
      </c>
      <c r="C34" s="339" t="s">
        <v>284</v>
      </c>
      <c r="D34" s="339" t="s">
        <v>285</v>
      </c>
      <c r="E34" s="152" t="s">
        <v>286</v>
      </c>
      <c r="F34" s="339" t="s">
        <v>287</v>
      </c>
      <c r="G34" s="153" t="s">
        <v>288</v>
      </c>
      <c r="H34" s="150"/>
      <c r="I34" s="150"/>
    </row>
    <row r="35" spans="1:9" ht="15.75" thickBot="1" x14ac:dyDescent="0.3">
      <c r="A35" s="135"/>
      <c r="B35" s="338"/>
      <c r="C35" s="340"/>
      <c r="D35" s="340"/>
      <c r="E35" s="154" t="s">
        <v>289</v>
      </c>
      <c r="F35" s="340"/>
      <c r="G35" s="155" t="s">
        <v>290</v>
      </c>
      <c r="H35" s="150"/>
      <c r="I35" s="150"/>
    </row>
    <row r="36" spans="1:9" s="162" customFormat="1" x14ac:dyDescent="0.25">
      <c r="A36" s="161"/>
      <c r="B36" s="156" t="s">
        <v>291</v>
      </c>
      <c r="C36" s="139">
        <f>SUM(C37:C39)</f>
        <v>86000000</v>
      </c>
      <c r="D36" s="139">
        <f>SUM(D37:D39)</f>
        <v>144</v>
      </c>
      <c r="E36" s="139">
        <f>SUM(E37:E39)</f>
        <v>0</v>
      </c>
      <c r="F36" s="139">
        <f>SUM(F37:F39)</f>
        <v>0</v>
      </c>
      <c r="G36" s="139">
        <f>SUM(G37:G39)</f>
        <v>8.1949999999999995E-2</v>
      </c>
      <c r="H36" s="164"/>
      <c r="I36" s="164"/>
    </row>
    <row r="37" spans="1:9" x14ac:dyDescent="0.25">
      <c r="A37" s="135"/>
      <c r="B37" s="144" t="s">
        <v>292</v>
      </c>
      <c r="C37" s="140">
        <v>86000000</v>
      </c>
      <c r="D37" s="140">
        <v>144</v>
      </c>
      <c r="E37" s="140" t="s">
        <v>293</v>
      </c>
      <c r="F37" s="140">
        <v>0</v>
      </c>
      <c r="G37" s="157">
        <v>8.1949999999999995E-2</v>
      </c>
      <c r="H37" s="150"/>
      <c r="I37" s="150"/>
    </row>
    <row r="38" spans="1:9" x14ac:dyDescent="0.25">
      <c r="A38" s="135"/>
      <c r="B38" s="144" t="s">
        <v>294</v>
      </c>
      <c r="C38" s="140">
        <v>0</v>
      </c>
      <c r="D38" s="140">
        <v>0</v>
      </c>
      <c r="E38" s="140">
        <v>0</v>
      </c>
      <c r="F38" s="140">
        <v>0</v>
      </c>
      <c r="G38" s="140">
        <v>0</v>
      </c>
      <c r="H38" s="150"/>
      <c r="I38" s="150"/>
    </row>
    <row r="39" spans="1:9" ht="15.75" thickBot="1" x14ac:dyDescent="0.3">
      <c r="A39" s="135"/>
      <c r="B39" s="158" t="s">
        <v>295</v>
      </c>
      <c r="C39" s="159">
        <v>0</v>
      </c>
      <c r="D39" s="159">
        <v>0</v>
      </c>
      <c r="E39" s="159">
        <v>0</v>
      </c>
      <c r="F39" s="159">
        <v>0</v>
      </c>
      <c r="G39" s="159">
        <v>0</v>
      </c>
      <c r="H39" s="150"/>
      <c r="I39" s="150"/>
    </row>
    <row r="40" spans="1:9" x14ac:dyDescent="0.25">
      <c r="A40" s="160"/>
      <c r="B40" s="160"/>
      <c r="C40" s="160"/>
      <c r="D40" s="160"/>
      <c r="E40" s="160"/>
      <c r="F40" s="160"/>
      <c r="G40" s="160"/>
      <c r="H40" s="160"/>
      <c r="I40" s="160"/>
    </row>
    <row r="41" spans="1:9" x14ac:dyDescent="0.25">
      <c r="A41" s="160"/>
      <c r="B41" s="160"/>
      <c r="C41" s="160"/>
      <c r="D41" s="160"/>
      <c r="E41" s="160"/>
      <c r="F41" s="160"/>
      <c r="G41" s="160"/>
      <c r="H41" s="160"/>
      <c r="I41" s="160"/>
    </row>
    <row r="42" spans="1:9" x14ac:dyDescent="0.25">
      <c r="A42" s="160"/>
      <c r="B42" s="160"/>
      <c r="C42" s="160"/>
      <c r="D42" s="160"/>
      <c r="E42" s="160"/>
      <c r="F42" s="160"/>
      <c r="G42" s="160"/>
      <c r="H42" s="160"/>
      <c r="I42" s="160"/>
    </row>
  </sheetData>
  <mergeCells count="10">
    <mergeCell ref="B34:B35"/>
    <mergeCell ref="C34:C35"/>
    <mergeCell ref="D34:D35"/>
    <mergeCell ref="F34:F35"/>
    <mergeCell ref="B2:I2"/>
    <mergeCell ref="B3:I3"/>
    <mergeCell ref="B4:I4"/>
    <mergeCell ref="B5:I5"/>
    <mergeCell ref="B31:I31"/>
    <mergeCell ref="B33:I3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38"/>
  <sheetViews>
    <sheetView showGridLines="0" zoomScale="85" zoomScaleNormal="85" workbookViewId="0">
      <selection activeCell="B32" sqref="B32:L32"/>
    </sheetView>
  </sheetViews>
  <sheetFormatPr baseColWidth="10" defaultRowHeight="15" x14ac:dyDescent="0.25"/>
  <cols>
    <col min="1" max="1" width="2.42578125" customWidth="1"/>
    <col min="2" max="2" width="32.85546875" customWidth="1"/>
    <col min="3" max="5" width="14.5703125" customWidth="1"/>
    <col min="6" max="6" width="15.85546875" bestFit="1" customWidth="1"/>
    <col min="7" max="7" width="14.5703125" customWidth="1"/>
    <col min="8" max="8" width="17.5703125" customWidth="1"/>
    <col min="9" max="9" width="17.42578125" customWidth="1"/>
    <col min="10" max="10" width="14.85546875" bestFit="1" customWidth="1"/>
    <col min="11" max="11" width="16.7109375" customWidth="1"/>
    <col min="12" max="12" width="14.5703125" customWidth="1"/>
    <col min="13" max="13" width="13.140625" bestFit="1" customWidth="1"/>
    <col min="14" max="14" width="14.85546875" bestFit="1" customWidth="1"/>
    <col min="15" max="15" width="14.140625" style="50" bestFit="1" customWidth="1"/>
  </cols>
  <sheetData>
    <row r="1" spans="2:15" ht="15.75" thickBot="1" x14ac:dyDescent="0.3"/>
    <row r="2" spans="2:15" ht="15.75" thickBot="1" x14ac:dyDescent="0.3">
      <c r="B2" s="349" t="s">
        <v>0</v>
      </c>
      <c r="C2" s="350"/>
      <c r="D2" s="350"/>
      <c r="E2" s="350"/>
      <c r="F2" s="350"/>
      <c r="G2" s="350"/>
      <c r="H2" s="350"/>
      <c r="I2" s="350"/>
      <c r="J2" s="350"/>
      <c r="K2" s="350"/>
      <c r="L2" s="351"/>
    </row>
    <row r="3" spans="2:15" ht="15.75" customHeight="1" thickBot="1" x14ac:dyDescent="0.3">
      <c r="B3" s="352" t="s">
        <v>197</v>
      </c>
      <c r="C3" s="353"/>
      <c r="D3" s="353"/>
      <c r="E3" s="353"/>
      <c r="F3" s="353"/>
      <c r="G3" s="353"/>
      <c r="H3" s="353"/>
      <c r="I3" s="353"/>
      <c r="J3" s="353"/>
      <c r="K3" s="353"/>
      <c r="L3" s="354"/>
    </row>
    <row r="4" spans="2:15" ht="15.75" customHeight="1" thickBot="1" x14ac:dyDescent="0.3">
      <c r="B4" s="352" t="s">
        <v>196</v>
      </c>
      <c r="C4" s="353"/>
      <c r="D4" s="353"/>
      <c r="E4" s="353"/>
      <c r="F4" s="353"/>
      <c r="G4" s="353"/>
      <c r="H4" s="353"/>
      <c r="I4" s="353"/>
      <c r="J4" s="353"/>
      <c r="K4" s="353"/>
      <c r="L4" s="354"/>
    </row>
    <row r="5" spans="2:15" ht="15.75" thickBot="1" x14ac:dyDescent="0.3">
      <c r="B5" s="352" t="s">
        <v>2</v>
      </c>
      <c r="C5" s="353"/>
      <c r="D5" s="353"/>
      <c r="E5" s="353"/>
      <c r="F5" s="353"/>
      <c r="G5" s="353"/>
      <c r="H5" s="353"/>
      <c r="I5" s="353"/>
      <c r="J5" s="353"/>
      <c r="K5" s="353"/>
      <c r="L5" s="354"/>
    </row>
    <row r="6" spans="2:15" ht="120.75" customHeight="1" x14ac:dyDescent="0.25">
      <c r="B6" s="108" t="s">
        <v>195</v>
      </c>
      <c r="C6" s="107" t="s">
        <v>194</v>
      </c>
      <c r="D6" s="107" t="s">
        <v>193</v>
      </c>
      <c r="E6" s="107" t="s">
        <v>192</v>
      </c>
      <c r="F6" s="107" t="s">
        <v>191</v>
      </c>
      <c r="G6" s="107" t="s">
        <v>190</v>
      </c>
      <c r="H6" s="107" t="s">
        <v>189</v>
      </c>
      <c r="I6" s="107" t="s">
        <v>188</v>
      </c>
      <c r="J6" s="107" t="s">
        <v>187</v>
      </c>
      <c r="K6" s="107" t="s">
        <v>186</v>
      </c>
      <c r="L6" s="107" t="s">
        <v>185</v>
      </c>
    </row>
    <row r="7" spans="2:15" ht="15.75" thickBot="1" x14ac:dyDescent="0.3">
      <c r="B7" s="106" t="s">
        <v>184</v>
      </c>
      <c r="C7" s="106" t="s">
        <v>183</v>
      </c>
      <c r="D7" s="106" t="s">
        <v>182</v>
      </c>
      <c r="E7" s="106" t="s">
        <v>181</v>
      </c>
      <c r="F7" s="106" t="s">
        <v>180</v>
      </c>
      <c r="G7" s="106" t="s">
        <v>179</v>
      </c>
      <c r="H7" s="106" t="s">
        <v>178</v>
      </c>
      <c r="I7" s="106" t="s">
        <v>177</v>
      </c>
      <c r="J7" s="106" t="s">
        <v>176</v>
      </c>
      <c r="K7" s="106" t="s">
        <v>175</v>
      </c>
      <c r="L7" s="106" t="s">
        <v>174</v>
      </c>
    </row>
    <row r="8" spans="2:15" x14ac:dyDescent="0.25">
      <c r="B8" s="105"/>
      <c r="C8" s="104"/>
      <c r="D8" s="104"/>
      <c r="E8" s="104"/>
      <c r="F8" s="104"/>
      <c r="G8" s="104"/>
      <c r="H8" s="101"/>
      <c r="I8" s="101"/>
      <c r="J8" s="103"/>
      <c r="K8" s="102"/>
      <c r="L8" s="101"/>
    </row>
    <row r="9" spans="2:15" ht="24" x14ac:dyDescent="0.25">
      <c r="B9" s="63" t="s">
        <v>173</v>
      </c>
      <c r="C9" s="62">
        <f t="shared" ref="C9:L9" si="0">SUM(C10:C13)</f>
        <v>0</v>
      </c>
      <c r="D9" s="62">
        <f t="shared" si="0"/>
        <v>0</v>
      </c>
      <c r="E9" s="62">
        <f t="shared" si="0"/>
        <v>1</v>
      </c>
      <c r="F9" s="62">
        <f t="shared" si="0"/>
        <v>0</v>
      </c>
      <c r="G9" s="62">
        <f t="shared" si="0"/>
        <v>0</v>
      </c>
      <c r="H9" s="58">
        <f t="shared" si="0"/>
        <v>0</v>
      </c>
      <c r="I9" s="61">
        <f t="shared" si="0"/>
        <v>0</v>
      </c>
      <c r="J9" s="60">
        <f t="shared" si="0"/>
        <v>0</v>
      </c>
      <c r="K9" s="59">
        <f t="shared" si="0"/>
        <v>0</v>
      </c>
      <c r="L9" s="100">
        <f t="shared" si="0"/>
        <v>0</v>
      </c>
    </row>
    <row r="10" spans="2:15" s="93" customFormat="1" x14ac:dyDescent="0.25">
      <c r="B10" s="99" t="s">
        <v>172</v>
      </c>
      <c r="C10" s="98">
        <v>0</v>
      </c>
      <c r="D10" s="98">
        <v>0</v>
      </c>
      <c r="E10" s="98">
        <v>0</v>
      </c>
      <c r="F10" s="98">
        <v>0</v>
      </c>
      <c r="G10" s="98">
        <v>0</v>
      </c>
      <c r="H10" s="97">
        <v>0</v>
      </c>
      <c r="I10" s="73">
        <v>0</v>
      </c>
      <c r="J10" s="96">
        <v>0</v>
      </c>
      <c r="K10" s="95">
        <v>0</v>
      </c>
      <c r="L10" s="91">
        <f>+F10-K10</f>
        <v>0</v>
      </c>
      <c r="O10" s="94"/>
    </row>
    <row r="11" spans="2:15" s="93" customFormat="1" x14ac:dyDescent="0.25">
      <c r="B11" s="99" t="s">
        <v>171</v>
      </c>
      <c r="C11" s="98">
        <v>0</v>
      </c>
      <c r="D11" s="98">
        <v>0</v>
      </c>
      <c r="E11" s="98">
        <v>0</v>
      </c>
      <c r="F11" s="98">
        <v>0</v>
      </c>
      <c r="G11" s="98">
        <v>0</v>
      </c>
      <c r="H11" s="97">
        <v>0</v>
      </c>
      <c r="I11" s="73">
        <v>0</v>
      </c>
      <c r="J11" s="96">
        <v>0</v>
      </c>
      <c r="K11" s="95">
        <v>0</v>
      </c>
      <c r="L11" s="91">
        <f>F11-K11</f>
        <v>0</v>
      </c>
      <c r="O11" s="94"/>
    </row>
    <row r="12" spans="2:15" s="93" customFormat="1" x14ac:dyDescent="0.25">
      <c r="B12" s="99" t="s">
        <v>170</v>
      </c>
      <c r="C12" s="98">
        <v>0</v>
      </c>
      <c r="D12" s="98">
        <v>0</v>
      </c>
      <c r="E12" s="98">
        <v>0</v>
      </c>
      <c r="F12" s="98">
        <v>0</v>
      </c>
      <c r="G12" s="98">
        <v>0</v>
      </c>
      <c r="H12" s="97">
        <v>0</v>
      </c>
      <c r="I12" s="73">
        <v>0</v>
      </c>
      <c r="J12" s="96">
        <v>0</v>
      </c>
      <c r="K12" s="95">
        <v>0</v>
      </c>
      <c r="L12" s="91">
        <f>F12-K12</f>
        <v>0</v>
      </c>
      <c r="O12" s="94"/>
    </row>
    <row r="13" spans="2:15" s="93" customFormat="1" x14ac:dyDescent="0.25">
      <c r="B13" s="99" t="s">
        <v>169</v>
      </c>
      <c r="C13" s="98">
        <v>0</v>
      </c>
      <c r="D13" s="98">
        <v>0</v>
      </c>
      <c r="E13" s="98">
        <v>1</v>
      </c>
      <c r="F13" s="98">
        <v>0</v>
      </c>
      <c r="G13" s="98">
        <v>0</v>
      </c>
      <c r="H13" s="97">
        <v>0</v>
      </c>
      <c r="I13" s="73">
        <v>0</v>
      </c>
      <c r="J13" s="96">
        <v>0</v>
      </c>
      <c r="K13" s="95">
        <v>0</v>
      </c>
      <c r="L13" s="91">
        <f>F13-K13</f>
        <v>0</v>
      </c>
      <c r="O13" s="94"/>
    </row>
    <row r="14" spans="2:15" x14ac:dyDescent="0.25">
      <c r="B14" s="69"/>
      <c r="C14" s="68"/>
      <c r="D14" s="68"/>
      <c r="E14" s="68"/>
      <c r="F14" s="68"/>
      <c r="G14" s="68"/>
      <c r="H14" s="64"/>
      <c r="I14" s="67"/>
      <c r="J14" s="92"/>
      <c r="K14" s="65"/>
      <c r="L14" s="91">
        <f>F14-K14</f>
        <v>0</v>
      </c>
    </row>
    <row r="15" spans="2:15" ht="25.5" customHeight="1" x14ac:dyDescent="0.25">
      <c r="B15" s="63" t="s">
        <v>168</v>
      </c>
      <c r="C15" s="62"/>
      <c r="D15" s="62"/>
      <c r="E15" s="62"/>
      <c r="F15" s="62">
        <f t="shared" ref="F15:L15" si="1">SUM(F16:F24)</f>
        <v>1025801776.66</v>
      </c>
      <c r="G15" s="62">
        <f t="shared" si="1"/>
        <v>756</v>
      </c>
      <c r="H15" s="62">
        <f t="shared" si="1"/>
        <v>14369164.613958331</v>
      </c>
      <c r="I15" s="62">
        <f t="shared" si="1"/>
        <v>0</v>
      </c>
      <c r="J15" s="62">
        <f t="shared" si="1"/>
        <v>487968339.72000003</v>
      </c>
      <c r="K15" s="62">
        <f t="shared" si="1"/>
        <v>487968339.72000003</v>
      </c>
      <c r="L15" s="62">
        <f t="shared" si="1"/>
        <v>593024677.49000001</v>
      </c>
    </row>
    <row r="16" spans="2:15" s="86" customFormat="1" ht="24" x14ac:dyDescent="0.25">
      <c r="B16" s="83" t="s">
        <v>167</v>
      </c>
      <c r="C16" s="82">
        <v>43430</v>
      </c>
      <c r="D16" s="82">
        <v>43430</v>
      </c>
      <c r="E16" s="82">
        <v>44469</v>
      </c>
      <c r="F16" s="81">
        <v>108759680.5</v>
      </c>
      <c r="G16" s="81">
        <v>33</v>
      </c>
      <c r="H16" s="80">
        <f>2801385.7+[1]PROYECCIONES!$N$27</f>
        <v>2801385.7</v>
      </c>
      <c r="I16" s="80">
        <v>0</v>
      </c>
      <c r="J16" s="79">
        <v>58334737.579999998</v>
      </c>
      <c r="K16" s="78">
        <f t="shared" ref="K16:K24" si="2">+J16</f>
        <v>58334737.579999998</v>
      </c>
      <c r="L16" s="77">
        <f>F16-K16</f>
        <v>50424942.920000002</v>
      </c>
      <c r="O16" s="84"/>
    </row>
    <row r="17" spans="2:15" s="86" customFormat="1" ht="24" x14ac:dyDescent="0.25">
      <c r="B17" s="83" t="s">
        <v>166</v>
      </c>
      <c r="C17" s="82">
        <v>43616</v>
      </c>
      <c r="D17" s="82">
        <v>43616</v>
      </c>
      <c r="E17" s="82">
        <v>44469</v>
      </c>
      <c r="F17" s="81">
        <f>+[2]PROYECCIONES!$N$27</f>
        <v>47997308.780000001</v>
      </c>
      <c r="G17" s="81">
        <v>26</v>
      </c>
      <c r="H17" s="80">
        <v>1476840.27</v>
      </c>
      <c r="I17" s="80">
        <v>0</v>
      </c>
      <c r="J17" s="79">
        <v>21414183.91</v>
      </c>
      <c r="K17" s="78">
        <f t="shared" si="2"/>
        <v>21414183.91</v>
      </c>
      <c r="L17" s="77">
        <f>F17-K17</f>
        <v>26583124.870000001</v>
      </c>
      <c r="O17" s="84"/>
    </row>
    <row r="18" spans="2:15" s="86" customFormat="1" ht="24" x14ac:dyDescent="0.25">
      <c r="B18" s="83" t="s">
        <v>165</v>
      </c>
      <c r="C18" s="82">
        <v>43637</v>
      </c>
      <c r="D18" s="82">
        <v>43647</v>
      </c>
      <c r="E18" s="82">
        <v>44469</v>
      </c>
      <c r="F18" s="81">
        <v>12540659.220000001</v>
      </c>
      <c r="G18" s="81">
        <v>27</v>
      </c>
      <c r="H18" s="80">
        <v>464468.86</v>
      </c>
      <c r="I18" s="80">
        <v>0</v>
      </c>
      <c r="J18" s="79">
        <v>4180219.65</v>
      </c>
      <c r="K18" s="78">
        <f t="shared" si="2"/>
        <v>4180219.65</v>
      </c>
      <c r="L18" s="77">
        <f>F18-K18</f>
        <v>8360439.5700000003</v>
      </c>
      <c r="O18" s="84"/>
    </row>
    <row r="19" spans="2:15" s="86" customFormat="1" x14ac:dyDescent="0.25">
      <c r="B19" s="83" t="s">
        <v>164</v>
      </c>
      <c r="C19" s="82">
        <v>42397</v>
      </c>
      <c r="D19" s="82">
        <v>42397</v>
      </c>
      <c r="E19" s="82">
        <v>47875</v>
      </c>
      <c r="F19" s="81">
        <v>101894400</v>
      </c>
      <c r="G19" s="81">
        <v>180</v>
      </c>
      <c r="H19" s="80">
        <v>638976.17000000004</v>
      </c>
      <c r="I19" s="80">
        <v>0</v>
      </c>
      <c r="J19" s="79">
        <v>29088768.510000002</v>
      </c>
      <c r="K19" s="78">
        <f t="shared" si="2"/>
        <v>29088768.510000002</v>
      </c>
      <c r="L19" s="90">
        <f>F19-K19</f>
        <v>72805631.489999995</v>
      </c>
      <c r="O19" s="84"/>
    </row>
    <row r="20" spans="2:15" s="86" customFormat="1" x14ac:dyDescent="0.25">
      <c r="B20" s="83" t="s">
        <v>163</v>
      </c>
      <c r="C20" s="82">
        <v>39238</v>
      </c>
      <c r="D20" s="82">
        <v>39238</v>
      </c>
      <c r="E20" s="82">
        <v>44718</v>
      </c>
      <c r="F20" s="81">
        <v>0</v>
      </c>
      <c r="G20" s="81">
        <v>180</v>
      </c>
      <c r="H20" s="80">
        <v>456591.88715277798</v>
      </c>
      <c r="I20" s="80">
        <v>0</v>
      </c>
      <c r="J20" s="89">
        <v>55191240.549999997</v>
      </c>
      <c r="K20" s="78">
        <f t="shared" si="2"/>
        <v>55191240.549999997</v>
      </c>
      <c r="L20" s="77">
        <v>0</v>
      </c>
      <c r="N20" s="88"/>
      <c r="O20" s="84"/>
    </row>
    <row r="21" spans="2:15" s="86" customFormat="1" x14ac:dyDescent="0.25">
      <c r="B21" s="83" t="s">
        <v>162</v>
      </c>
      <c r="C21" s="82">
        <v>42509</v>
      </c>
      <c r="D21" s="82">
        <v>42522</v>
      </c>
      <c r="E21" s="82">
        <v>44712</v>
      </c>
      <c r="F21" s="81">
        <v>224857080.25</v>
      </c>
      <c r="G21" s="81">
        <v>72</v>
      </c>
      <c r="H21" s="80">
        <f>F21/G21</f>
        <v>3123015.003472222</v>
      </c>
      <c r="I21" s="80">
        <v>0</v>
      </c>
      <c r="J21" s="79">
        <v>134289645.25</v>
      </c>
      <c r="K21" s="78">
        <f t="shared" si="2"/>
        <v>134289645.25</v>
      </c>
      <c r="L21" s="77">
        <f>F21-K21</f>
        <v>90567435</v>
      </c>
      <c r="M21" s="87"/>
      <c r="O21" s="84"/>
    </row>
    <row r="22" spans="2:15" s="86" customFormat="1" x14ac:dyDescent="0.25">
      <c r="B22" s="83" t="s">
        <v>161</v>
      </c>
      <c r="C22" s="82">
        <v>43800</v>
      </c>
      <c r="D22" s="82">
        <v>43800</v>
      </c>
      <c r="E22" s="82">
        <v>43738</v>
      </c>
      <c r="F22" s="81">
        <v>7439006.6100000003</v>
      </c>
      <c r="G22" s="81">
        <v>22</v>
      </c>
      <c r="H22" s="80">
        <v>338136.66</v>
      </c>
      <c r="I22" s="80"/>
      <c r="J22" s="79">
        <v>338136.66</v>
      </c>
      <c r="K22" s="78">
        <f t="shared" si="2"/>
        <v>338136.66</v>
      </c>
      <c r="L22" s="77">
        <f>F22-K22</f>
        <v>7100869.9500000002</v>
      </c>
      <c r="O22" s="84"/>
    </row>
    <row r="23" spans="2:15" x14ac:dyDescent="0.25">
      <c r="B23" s="83" t="s">
        <v>160</v>
      </c>
      <c r="C23" s="82">
        <v>42397</v>
      </c>
      <c r="D23" s="82">
        <v>42397</v>
      </c>
      <c r="E23" s="82">
        <v>47876</v>
      </c>
      <c r="F23" s="81">
        <v>405823680</v>
      </c>
      <c r="G23" s="81">
        <v>180</v>
      </c>
      <c r="H23" s="80">
        <f>F23/G23</f>
        <v>2254576</v>
      </c>
      <c r="I23" s="80">
        <v>0</v>
      </c>
      <c r="J23" s="79">
        <v>136205623.88999999</v>
      </c>
      <c r="K23" s="78">
        <f t="shared" si="2"/>
        <v>136205623.88999999</v>
      </c>
      <c r="L23" s="77">
        <f>F23-K23</f>
        <v>269618056.11000001</v>
      </c>
      <c r="N23" s="85"/>
      <c r="O23" s="84"/>
    </row>
    <row r="24" spans="2:15" x14ac:dyDescent="0.25">
      <c r="B24" s="83" t="s">
        <v>159</v>
      </c>
      <c r="C24" s="82">
        <v>43525</v>
      </c>
      <c r="D24" s="82">
        <v>43525</v>
      </c>
      <c r="E24" s="82">
        <v>44469</v>
      </c>
      <c r="F24" s="81">
        <v>116489961.3</v>
      </c>
      <c r="G24" s="81">
        <v>36</v>
      </c>
      <c r="H24" s="80">
        <v>2815174.0633333302</v>
      </c>
      <c r="I24" s="80">
        <v>0</v>
      </c>
      <c r="J24" s="79">
        <v>48925783.719999999</v>
      </c>
      <c r="K24" s="78">
        <f t="shared" si="2"/>
        <v>48925783.719999999</v>
      </c>
      <c r="L24" s="77">
        <f>F24-K24</f>
        <v>67564177.579999998</v>
      </c>
      <c r="M24" s="16"/>
    </row>
    <row r="25" spans="2:15" x14ac:dyDescent="0.25">
      <c r="B25" s="76"/>
      <c r="C25" s="75"/>
      <c r="D25" s="75"/>
      <c r="E25" s="75"/>
      <c r="F25" s="74"/>
      <c r="G25" s="74"/>
      <c r="H25" s="73"/>
      <c r="I25" s="73"/>
      <c r="J25" s="72"/>
      <c r="K25" s="71"/>
      <c r="L25" s="70"/>
    </row>
    <row r="26" spans="2:15" x14ac:dyDescent="0.25">
      <c r="B26" s="69"/>
      <c r="C26" s="68"/>
      <c r="D26" s="68"/>
      <c r="E26" s="68"/>
      <c r="F26" s="68"/>
      <c r="G26" s="68"/>
      <c r="H26" s="64"/>
      <c r="I26" s="67"/>
      <c r="J26" s="66"/>
      <c r="K26" s="65"/>
      <c r="L26" s="64"/>
    </row>
    <row r="27" spans="2:15" ht="24" x14ac:dyDescent="0.25">
      <c r="B27" s="63" t="s">
        <v>158</v>
      </c>
      <c r="C27" s="62"/>
      <c r="D27" s="62"/>
      <c r="E27" s="62"/>
      <c r="F27" s="62">
        <f t="shared" ref="F27:L27" si="3">F9+F15</f>
        <v>1025801776.66</v>
      </c>
      <c r="G27" s="62">
        <f t="shared" si="3"/>
        <v>756</v>
      </c>
      <c r="H27" s="58">
        <f t="shared" si="3"/>
        <v>14369164.613958331</v>
      </c>
      <c r="I27" s="61">
        <f t="shared" si="3"/>
        <v>0</v>
      </c>
      <c r="J27" s="60">
        <f t="shared" si="3"/>
        <v>487968339.72000003</v>
      </c>
      <c r="K27" s="59">
        <f t="shared" si="3"/>
        <v>487968339.72000003</v>
      </c>
      <c r="L27" s="58">
        <f t="shared" si="3"/>
        <v>593024677.49000001</v>
      </c>
    </row>
    <row r="28" spans="2:15" ht="15.75" thickBot="1" x14ac:dyDescent="0.3">
      <c r="B28" s="57"/>
      <c r="C28" s="56"/>
      <c r="D28" s="56"/>
      <c r="E28" s="56"/>
      <c r="F28" s="56"/>
      <c r="G28" s="56"/>
      <c r="H28" s="53"/>
      <c r="I28" s="53"/>
      <c r="J28" s="55"/>
      <c r="K28" s="54"/>
      <c r="L28" s="53"/>
    </row>
    <row r="29" spans="2:15" x14ac:dyDescent="0.25">
      <c r="B29" s="355" t="s">
        <v>157</v>
      </c>
      <c r="C29" s="355"/>
      <c r="D29" s="355"/>
      <c r="E29" s="355"/>
      <c r="F29" s="355"/>
      <c r="G29" s="355"/>
      <c r="H29" s="355"/>
      <c r="I29" s="355"/>
      <c r="J29" s="355"/>
      <c r="K29" s="355"/>
      <c r="L29" s="355"/>
    </row>
    <row r="30" spans="2:15" x14ac:dyDescent="0.25">
      <c r="B30" s="356" t="s">
        <v>153</v>
      </c>
      <c r="C30" s="356"/>
      <c r="D30" s="356"/>
      <c r="E30" s="356"/>
      <c r="F30" s="356"/>
      <c r="G30" s="356"/>
      <c r="H30" s="356"/>
    </row>
    <row r="31" spans="2:15" ht="25.5" customHeight="1" x14ac:dyDescent="0.25">
      <c r="B31" s="356"/>
      <c r="C31" s="356"/>
      <c r="D31" s="356"/>
      <c r="E31" s="356"/>
      <c r="F31" s="356"/>
      <c r="G31" s="356"/>
      <c r="H31" s="356"/>
      <c r="I31" s="356"/>
      <c r="J31" s="356"/>
      <c r="K31" s="356"/>
      <c r="L31" s="356"/>
    </row>
    <row r="32" spans="2:15" ht="26.25" customHeight="1" x14ac:dyDescent="0.25">
      <c r="B32" s="356"/>
      <c r="C32" s="356"/>
      <c r="D32" s="356"/>
      <c r="E32" s="356"/>
      <c r="F32" s="356"/>
      <c r="G32" s="356"/>
      <c r="H32" s="356"/>
      <c r="I32" s="356"/>
      <c r="J32" s="356"/>
      <c r="K32" s="356"/>
      <c r="L32" s="356"/>
    </row>
    <row r="33" spans="2:14" ht="15.75" x14ac:dyDescent="0.25">
      <c r="B33" s="52"/>
      <c r="C33" s="357"/>
      <c r="D33" s="357"/>
      <c r="E33" s="357"/>
      <c r="F33" s="52"/>
      <c r="G33" s="358"/>
      <c r="H33" s="358"/>
      <c r="I33" s="358"/>
      <c r="J33" s="52"/>
      <c r="K33" s="52"/>
      <c r="L33" s="52"/>
      <c r="N33" s="50"/>
    </row>
    <row r="34" spans="2:14" ht="15.75" x14ac:dyDescent="0.25">
      <c r="C34" s="359"/>
      <c r="D34" s="359"/>
      <c r="E34" s="359"/>
      <c r="G34" s="360"/>
      <c r="H34" s="360"/>
      <c r="I34" s="360"/>
      <c r="N34" s="50"/>
    </row>
    <row r="35" spans="2:14" x14ac:dyDescent="0.25">
      <c r="N35" s="50"/>
    </row>
    <row r="36" spans="2:14" x14ac:dyDescent="0.25">
      <c r="N36" s="50"/>
    </row>
    <row r="38" spans="2:14" x14ac:dyDescent="0.25">
      <c r="N38" s="51"/>
    </row>
  </sheetData>
  <mergeCells count="12">
    <mergeCell ref="B30:H30"/>
    <mergeCell ref="B31:L31"/>
    <mergeCell ref="B32:L32"/>
    <mergeCell ref="C33:E33"/>
    <mergeCell ref="G33:I33"/>
    <mergeCell ref="C34:E34"/>
    <mergeCell ref="G34:I34"/>
    <mergeCell ref="B2:L2"/>
    <mergeCell ref="B3:L3"/>
    <mergeCell ref="B4:L4"/>
    <mergeCell ref="B5:L5"/>
    <mergeCell ref="B29:L29"/>
  </mergeCells>
  <printOptions horizontalCentered="1"/>
  <pageMargins left="0.70866141732283472" right="0.70866141732283472" top="0.74803149606299213" bottom="0.74803149606299213" header="0.31496062992125984" footer="0.31496062992125984"/>
  <pageSetup scale="64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86"/>
  <sheetViews>
    <sheetView showGridLines="0" workbookViewId="0">
      <selection activeCell="B96" sqref="B96"/>
    </sheetView>
  </sheetViews>
  <sheetFormatPr baseColWidth="10" defaultColWidth="11.42578125" defaultRowHeight="12.75" x14ac:dyDescent="0.2"/>
  <cols>
    <col min="1" max="1" width="4.85546875" style="109" customWidth="1"/>
    <col min="2" max="2" width="108.140625" style="109" bestFit="1" customWidth="1"/>
    <col min="3" max="3" width="17.7109375" style="109" customWidth="1"/>
    <col min="4" max="4" width="18" style="109" customWidth="1"/>
    <col min="5" max="5" width="20.85546875" style="109" customWidth="1"/>
    <col min="6" max="6" width="17" style="109" bestFit="1" customWidth="1"/>
    <col min="7" max="7" width="12.28515625" style="109" bestFit="1" customWidth="1"/>
    <col min="8" max="8" width="11.42578125" style="109"/>
    <col min="9" max="9" width="12" style="109" bestFit="1" customWidth="1"/>
    <col min="10" max="16384" width="11.42578125" style="109"/>
  </cols>
  <sheetData>
    <row r="1" spans="2:5" ht="13.5" thickBot="1" x14ac:dyDescent="0.25"/>
    <row r="2" spans="2:5" x14ac:dyDescent="0.2">
      <c r="B2" s="370" t="s">
        <v>296</v>
      </c>
      <c r="C2" s="371"/>
      <c r="D2" s="371"/>
      <c r="E2" s="372"/>
    </row>
    <row r="3" spans="2:5" x14ac:dyDescent="0.2">
      <c r="B3" s="373" t="s">
        <v>297</v>
      </c>
      <c r="C3" s="374"/>
      <c r="D3" s="374"/>
      <c r="E3" s="375"/>
    </row>
    <row r="4" spans="2:5" x14ac:dyDescent="0.2">
      <c r="B4" s="373" t="s">
        <v>196</v>
      </c>
      <c r="C4" s="374"/>
      <c r="D4" s="374"/>
      <c r="E4" s="375"/>
    </row>
    <row r="5" spans="2:5" ht="13.5" thickBot="1" x14ac:dyDescent="0.25">
      <c r="B5" s="376" t="s">
        <v>2</v>
      </c>
      <c r="C5" s="377"/>
      <c r="D5" s="377"/>
      <c r="E5" s="378"/>
    </row>
    <row r="6" spans="2:5" ht="13.5" thickBot="1" x14ac:dyDescent="0.25">
      <c r="B6" s="165"/>
      <c r="C6" s="165"/>
      <c r="D6" s="165"/>
      <c r="E6" s="165"/>
    </row>
    <row r="7" spans="2:5" x14ac:dyDescent="0.2">
      <c r="B7" s="379" t="s">
        <v>3</v>
      </c>
      <c r="C7" s="166" t="s">
        <v>298</v>
      </c>
      <c r="D7" s="381" t="s">
        <v>299</v>
      </c>
      <c r="E7" s="166" t="s">
        <v>300</v>
      </c>
    </row>
    <row r="8" spans="2:5" ht="13.5" thickBot="1" x14ac:dyDescent="0.25">
      <c r="B8" s="380"/>
      <c r="C8" s="167" t="s">
        <v>301</v>
      </c>
      <c r="D8" s="382"/>
      <c r="E8" s="167" t="s">
        <v>302</v>
      </c>
    </row>
    <row r="9" spans="2:5" x14ac:dyDescent="0.2">
      <c r="B9" s="168" t="s">
        <v>303</v>
      </c>
      <c r="C9" s="169">
        <f>SUM(C10:C12)</f>
        <v>1410330210</v>
      </c>
      <c r="D9" s="169">
        <f>SUM(D10:D12)</f>
        <v>530712352.62</v>
      </c>
      <c r="E9" s="169">
        <f>SUM(E10:E12)</f>
        <v>530712352.62</v>
      </c>
    </row>
    <row r="10" spans="2:5" x14ac:dyDescent="0.2">
      <c r="B10" s="170" t="s">
        <v>304</v>
      </c>
      <c r="C10" s="171">
        <v>1270011838</v>
      </c>
      <c r="D10" s="171">
        <v>478567715.39999998</v>
      </c>
      <c r="E10" s="171">
        <v>478567715.39999998</v>
      </c>
    </row>
    <row r="11" spans="2:5" x14ac:dyDescent="0.2">
      <c r="B11" s="170" t="s">
        <v>305</v>
      </c>
      <c r="C11" s="171">
        <v>140318372</v>
      </c>
      <c r="D11" s="171">
        <v>52144637.219999999</v>
      </c>
      <c r="E11" s="171">
        <v>52144637.219999999</v>
      </c>
    </row>
    <row r="12" spans="2:5" x14ac:dyDescent="0.2">
      <c r="B12" s="170" t="s">
        <v>306</v>
      </c>
      <c r="C12" s="171">
        <v>0</v>
      </c>
      <c r="D12" s="171">
        <v>0</v>
      </c>
      <c r="E12" s="171">
        <v>0</v>
      </c>
    </row>
    <row r="13" spans="2:5" x14ac:dyDescent="0.2">
      <c r="B13" s="168"/>
      <c r="C13" s="172"/>
      <c r="D13" s="172"/>
      <c r="E13" s="172"/>
    </row>
    <row r="14" spans="2:5" ht="15" x14ac:dyDescent="0.2">
      <c r="B14" s="168" t="s">
        <v>307</v>
      </c>
      <c r="C14" s="169">
        <f>SUM(C15:C16)</f>
        <v>1402512030.0000007</v>
      </c>
      <c r="D14" s="169">
        <f>SUM(D15:D16)</f>
        <v>276804928.99999988</v>
      </c>
      <c r="E14" s="169">
        <f>SUM(E15:E16)</f>
        <v>245732070.27999985</v>
      </c>
    </row>
    <row r="15" spans="2:5" x14ac:dyDescent="0.2">
      <c r="B15" s="170" t="s">
        <v>308</v>
      </c>
      <c r="C15" s="171">
        <v>1270011838.0000007</v>
      </c>
      <c r="D15" s="171">
        <v>241819747.9799999</v>
      </c>
      <c r="E15" s="171">
        <v>210746889.25999987</v>
      </c>
    </row>
    <row r="16" spans="2:5" x14ac:dyDescent="0.2">
      <c r="B16" s="170" t="s">
        <v>309</v>
      </c>
      <c r="C16" s="171">
        <v>132500192.00000001</v>
      </c>
      <c r="D16" s="171">
        <v>34985181.019999996</v>
      </c>
      <c r="E16" s="171">
        <v>34985181.019999996</v>
      </c>
    </row>
    <row r="17" spans="2:9" x14ac:dyDescent="0.2">
      <c r="B17" s="173"/>
      <c r="C17" s="172"/>
      <c r="D17" s="172"/>
      <c r="E17" s="172"/>
    </row>
    <row r="18" spans="2:9" x14ac:dyDescent="0.2">
      <c r="B18" s="168" t="s">
        <v>310</v>
      </c>
      <c r="C18" s="174">
        <f>SUM(C19:C20)</f>
        <v>294011791.21899998</v>
      </c>
      <c r="D18" s="169">
        <f>SUM(D19:D20)</f>
        <v>83046575.730000019</v>
      </c>
      <c r="E18" s="169">
        <f>SUM(E19:E20)</f>
        <v>67084357.980000004</v>
      </c>
    </row>
    <row r="19" spans="2:9" x14ac:dyDescent="0.2">
      <c r="B19" s="170" t="s">
        <v>311</v>
      </c>
      <c r="C19" s="175">
        <v>277397434.84899998</v>
      </c>
      <c r="D19" s="171">
        <v>66432219.37000002</v>
      </c>
      <c r="E19" s="171">
        <v>50470001.620000005</v>
      </c>
      <c r="F19" s="176"/>
      <c r="G19" s="176"/>
      <c r="H19" s="177"/>
      <c r="I19" s="178"/>
    </row>
    <row r="20" spans="2:9" x14ac:dyDescent="0.2">
      <c r="B20" s="170" t="s">
        <v>312</v>
      </c>
      <c r="C20" s="175">
        <v>16614356.370000001</v>
      </c>
      <c r="D20" s="171">
        <v>16614356.359999999</v>
      </c>
      <c r="E20" s="171">
        <v>16614356.359999999</v>
      </c>
      <c r="F20" s="176"/>
      <c r="G20" s="176"/>
    </row>
    <row r="21" spans="2:9" x14ac:dyDescent="0.2">
      <c r="B21" s="173"/>
      <c r="C21" s="172"/>
      <c r="D21" s="172"/>
      <c r="E21" s="172"/>
    </row>
    <row r="22" spans="2:9" x14ac:dyDescent="0.2">
      <c r="B22" s="168" t="s">
        <v>313</v>
      </c>
      <c r="C22" s="169">
        <f>C9-C14+C18</f>
        <v>301829971.21899927</v>
      </c>
      <c r="D22" s="168">
        <f>D9-D14+D18</f>
        <v>336953999.35000014</v>
      </c>
      <c r="E22" s="168">
        <f>E9-E14+E18</f>
        <v>352064640.32000017</v>
      </c>
    </row>
    <row r="23" spans="2:9" x14ac:dyDescent="0.2">
      <c r="B23" s="168"/>
      <c r="C23" s="172"/>
      <c r="D23" s="173"/>
      <c r="E23" s="173"/>
    </row>
    <row r="24" spans="2:9" x14ac:dyDescent="0.2">
      <c r="B24" s="168" t="s">
        <v>314</v>
      </c>
      <c r="C24" s="169">
        <f>C22-C12</f>
        <v>301829971.21899927</v>
      </c>
      <c r="D24" s="168">
        <f>D22-D12</f>
        <v>336953999.35000014</v>
      </c>
      <c r="E24" s="168">
        <f>E22-E12</f>
        <v>352064640.32000017</v>
      </c>
    </row>
    <row r="25" spans="2:9" x14ac:dyDescent="0.2">
      <c r="B25" s="168"/>
      <c r="C25" s="172"/>
      <c r="D25" s="173"/>
      <c r="E25" s="173"/>
    </row>
    <row r="26" spans="2:9" x14ac:dyDescent="0.2">
      <c r="B26" s="168" t="s">
        <v>315</v>
      </c>
      <c r="C26" s="169">
        <f>C24-C18</f>
        <v>7818179.9999992847</v>
      </c>
      <c r="D26" s="169">
        <f>D24-D18</f>
        <v>253907423.62000012</v>
      </c>
      <c r="E26" s="169">
        <f>E24-E18</f>
        <v>284980282.34000015</v>
      </c>
    </row>
    <row r="27" spans="2:9" ht="13.5" thickBot="1" x14ac:dyDescent="0.25">
      <c r="B27" s="179"/>
      <c r="C27" s="180"/>
      <c r="D27" s="180"/>
      <c r="E27" s="180"/>
    </row>
    <row r="28" spans="2:9" ht="35.1" customHeight="1" thickBot="1" x14ac:dyDescent="0.25">
      <c r="B28" s="369"/>
      <c r="C28" s="369"/>
      <c r="D28" s="369"/>
      <c r="E28" s="369"/>
    </row>
    <row r="29" spans="2:9" ht="13.5" thickBot="1" x14ac:dyDescent="0.25">
      <c r="B29" s="181" t="s">
        <v>316</v>
      </c>
      <c r="C29" s="182" t="s">
        <v>317</v>
      </c>
      <c r="D29" s="182" t="s">
        <v>299</v>
      </c>
      <c r="E29" s="182" t="s">
        <v>318</v>
      </c>
    </row>
    <row r="30" spans="2:9" x14ac:dyDescent="0.2">
      <c r="B30" s="183"/>
      <c r="C30" s="172"/>
      <c r="D30" s="172"/>
      <c r="E30" s="172"/>
    </row>
    <row r="31" spans="2:9" x14ac:dyDescent="0.2">
      <c r="B31" s="168" t="s">
        <v>319</v>
      </c>
      <c r="C31" s="169">
        <f>SUM(C32:C33)</f>
        <v>8181820</v>
      </c>
      <c r="D31" s="168">
        <f>SUM(D32:D33)</f>
        <v>1099412.23</v>
      </c>
      <c r="E31" s="168">
        <f>SUM(E32:E33)</f>
        <v>1099412.23</v>
      </c>
    </row>
    <row r="32" spans="2:9" x14ac:dyDescent="0.2">
      <c r="B32" s="170" t="s">
        <v>320</v>
      </c>
      <c r="C32" s="171">
        <v>0</v>
      </c>
      <c r="D32" s="184">
        <v>0</v>
      </c>
      <c r="E32" s="184">
        <v>0</v>
      </c>
    </row>
    <row r="33" spans="2:5" x14ac:dyDescent="0.2">
      <c r="B33" s="170" t="s">
        <v>321</v>
      </c>
      <c r="C33" s="171">
        <v>8181820</v>
      </c>
      <c r="D33" s="184">
        <v>1099412.23</v>
      </c>
      <c r="E33" s="184">
        <v>1099412.23</v>
      </c>
    </row>
    <row r="34" spans="2:5" x14ac:dyDescent="0.2">
      <c r="B34" s="168"/>
      <c r="C34" s="172"/>
      <c r="D34" s="172"/>
      <c r="E34" s="172"/>
    </row>
    <row r="35" spans="2:5" x14ac:dyDescent="0.2">
      <c r="B35" s="168" t="s">
        <v>322</v>
      </c>
      <c r="C35" s="169">
        <f>C26+C31</f>
        <v>15999999.999999285</v>
      </c>
      <c r="D35" s="169">
        <f>D26+D31</f>
        <v>255006835.85000011</v>
      </c>
      <c r="E35" s="169">
        <f>E26+E31</f>
        <v>286079694.57000017</v>
      </c>
    </row>
    <row r="36" spans="2:5" ht="13.5" thickBot="1" x14ac:dyDescent="0.25">
      <c r="B36" s="185"/>
      <c r="C36" s="186"/>
      <c r="D36" s="186"/>
      <c r="E36" s="186"/>
    </row>
    <row r="37" spans="2:5" ht="35.1" customHeight="1" thickBot="1" x14ac:dyDescent="0.25">
      <c r="B37" s="187"/>
      <c r="C37" s="187"/>
      <c r="D37" s="187"/>
      <c r="E37" s="187"/>
    </row>
    <row r="38" spans="2:5" x14ac:dyDescent="0.2">
      <c r="B38" s="361" t="s">
        <v>316</v>
      </c>
      <c r="C38" s="363" t="s">
        <v>323</v>
      </c>
      <c r="D38" s="365" t="s">
        <v>299</v>
      </c>
      <c r="E38" s="188" t="s">
        <v>300</v>
      </c>
    </row>
    <row r="39" spans="2:5" ht="13.5" thickBot="1" x14ac:dyDescent="0.25">
      <c r="B39" s="362"/>
      <c r="C39" s="364"/>
      <c r="D39" s="366"/>
      <c r="E39" s="189" t="s">
        <v>318</v>
      </c>
    </row>
    <row r="40" spans="2:5" x14ac:dyDescent="0.2">
      <c r="B40" s="190"/>
      <c r="C40" s="191"/>
      <c r="D40" s="191"/>
      <c r="E40" s="191"/>
    </row>
    <row r="41" spans="2:5" x14ac:dyDescent="0.2">
      <c r="B41" s="192" t="s">
        <v>324</v>
      </c>
      <c r="C41" s="193">
        <f>SUM(C42:C43)</f>
        <v>0</v>
      </c>
      <c r="D41" s="193">
        <f>SUM(D42:D43)</f>
        <v>0</v>
      </c>
      <c r="E41" s="193">
        <f>SUM(E42:E43)</f>
        <v>0</v>
      </c>
    </row>
    <row r="42" spans="2:5" x14ac:dyDescent="0.2">
      <c r="B42" s="194" t="s">
        <v>325</v>
      </c>
      <c r="C42" s="195">
        <v>0</v>
      </c>
      <c r="D42" s="196">
        <v>0</v>
      </c>
      <c r="E42" s="196">
        <v>0</v>
      </c>
    </row>
    <row r="43" spans="2:5" x14ac:dyDescent="0.2">
      <c r="B43" s="194" t="s">
        <v>326</v>
      </c>
      <c r="C43" s="195">
        <v>0</v>
      </c>
      <c r="D43" s="196">
        <v>0</v>
      </c>
      <c r="E43" s="196">
        <v>0</v>
      </c>
    </row>
    <row r="44" spans="2:5" x14ac:dyDescent="0.2">
      <c r="B44" s="192" t="s">
        <v>327</v>
      </c>
      <c r="C44" s="193">
        <f>SUM(C45:C46)</f>
        <v>7818180</v>
      </c>
      <c r="D44" s="193">
        <f>SUM(D45:D46)</f>
        <v>1954545</v>
      </c>
      <c r="E44" s="193">
        <f>SUM(E45:E46)</f>
        <v>1954545</v>
      </c>
    </row>
    <row r="45" spans="2:5" x14ac:dyDescent="0.2">
      <c r="B45" s="194" t="s">
        <v>328</v>
      </c>
      <c r="C45" s="195">
        <v>0</v>
      </c>
      <c r="D45" s="196">
        <v>0</v>
      </c>
      <c r="E45" s="196">
        <v>0</v>
      </c>
    </row>
    <row r="46" spans="2:5" x14ac:dyDescent="0.2">
      <c r="B46" s="194" t="s">
        <v>329</v>
      </c>
      <c r="C46" s="195">
        <v>7818180</v>
      </c>
      <c r="D46" s="196">
        <v>1954545</v>
      </c>
      <c r="E46" s="196">
        <v>1954545</v>
      </c>
    </row>
    <row r="47" spans="2:5" x14ac:dyDescent="0.2">
      <c r="B47" s="192"/>
      <c r="C47" s="191"/>
      <c r="D47" s="191"/>
      <c r="E47" s="191"/>
    </row>
    <row r="48" spans="2:5" x14ac:dyDescent="0.2">
      <c r="B48" s="192" t="s">
        <v>330</v>
      </c>
      <c r="C48" s="193">
        <f>C41-C44</f>
        <v>-7818180</v>
      </c>
      <c r="D48" s="192">
        <f>D41-D44</f>
        <v>-1954545</v>
      </c>
      <c r="E48" s="192">
        <f>E41-E44</f>
        <v>-1954545</v>
      </c>
    </row>
    <row r="49" spans="2:5" ht="13.5" thickBot="1" x14ac:dyDescent="0.25">
      <c r="B49" s="197"/>
      <c r="C49" s="198"/>
      <c r="D49" s="197"/>
      <c r="E49" s="197"/>
    </row>
    <row r="50" spans="2:5" ht="35.1" customHeight="1" thickBot="1" x14ac:dyDescent="0.25">
      <c r="B50" s="187"/>
      <c r="C50" s="187"/>
      <c r="D50" s="187"/>
      <c r="E50" s="187"/>
    </row>
    <row r="51" spans="2:5" x14ac:dyDescent="0.2">
      <c r="B51" s="361" t="s">
        <v>316</v>
      </c>
      <c r="C51" s="188" t="s">
        <v>298</v>
      </c>
      <c r="D51" s="365" t="s">
        <v>299</v>
      </c>
      <c r="E51" s="188" t="s">
        <v>300</v>
      </c>
    </row>
    <row r="52" spans="2:5" ht="13.5" thickBot="1" x14ac:dyDescent="0.25">
      <c r="B52" s="362"/>
      <c r="C52" s="189" t="s">
        <v>317</v>
      </c>
      <c r="D52" s="366"/>
      <c r="E52" s="189" t="s">
        <v>318</v>
      </c>
    </row>
    <row r="53" spans="2:5" x14ac:dyDescent="0.2">
      <c r="B53" s="190"/>
      <c r="C53" s="191"/>
      <c r="D53" s="191"/>
      <c r="E53" s="191"/>
    </row>
    <row r="54" spans="2:5" x14ac:dyDescent="0.2">
      <c r="B54" s="199" t="s">
        <v>331</v>
      </c>
      <c r="C54" s="191">
        <f>C10</f>
        <v>1270011838</v>
      </c>
      <c r="D54" s="199">
        <f>D10</f>
        <v>478567715.39999998</v>
      </c>
      <c r="E54" s="199">
        <f>E10</f>
        <v>478567715.39999998</v>
      </c>
    </row>
    <row r="55" spans="2:5" x14ac:dyDescent="0.2">
      <c r="B55" s="199"/>
      <c r="C55" s="191"/>
      <c r="D55" s="199"/>
      <c r="E55" s="199"/>
    </row>
    <row r="56" spans="2:5" x14ac:dyDescent="0.2">
      <c r="B56" s="200" t="s">
        <v>332</v>
      </c>
      <c r="C56" s="191">
        <f>C42-C45</f>
        <v>0</v>
      </c>
      <c r="D56" s="199">
        <f>D42-D45</f>
        <v>0</v>
      </c>
      <c r="E56" s="199">
        <f>E42-E45</f>
        <v>0</v>
      </c>
    </row>
    <row r="57" spans="2:5" x14ac:dyDescent="0.2">
      <c r="B57" s="194" t="s">
        <v>325</v>
      </c>
      <c r="C57" s="191">
        <f>C42</f>
        <v>0</v>
      </c>
      <c r="D57" s="199">
        <f>D42</f>
        <v>0</v>
      </c>
      <c r="E57" s="199">
        <f>E42</f>
        <v>0</v>
      </c>
    </row>
    <row r="58" spans="2:5" x14ac:dyDescent="0.2">
      <c r="B58" s="194" t="s">
        <v>328</v>
      </c>
      <c r="C58" s="191">
        <f>C45</f>
        <v>0</v>
      </c>
      <c r="D58" s="199">
        <f>D45</f>
        <v>0</v>
      </c>
      <c r="E58" s="199">
        <f>E45</f>
        <v>0</v>
      </c>
    </row>
    <row r="59" spans="2:5" x14ac:dyDescent="0.2">
      <c r="B59" s="201"/>
      <c r="C59" s="191"/>
      <c r="D59" s="199"/>
      <c r="E59" s="199"/>
    </row>
    <row r="60" spans="2:5" x14ac:dyDescent="0.2">
      <c r="B60" s="201" t="s">
        <v>308</v>
      </c>
      <c r="C60" s="191">
        <f>C15</f>
        <v>1270011838.0000007</v>
      </c>
      <c r="D60" s="191">
        <f>D15</f>
        <v>241819747.9799999</v>
      </c>
      <c r="E60" s="191">
        <f>E15</f>
        <v>210746889.25999987</v>
      </c>
    </row>
    <row r="61" spans="2:5" x14ac:dyDescent="0.2">
      <c r="B61" s="201"/>
      <c r="C61" s="191"/>
      <c r="D61" s="191"/>
      <c r="E61" s="191"/>
    </row>
    <row r="62" spans="2:5" x14ac:dyDescent="0.2">
      <c r="B62" s="201" t="s">
        <v>311</v>
      </c>
      <c r="C62" s="202"/>
      <c r="D62" s="191">
        <f>D19</f>
        <v>66432219.37000002</v>
      </c>
      <c r="E62" s="191">
        <f>E19</f>
        <v>50470001.620000005</v>
      </c>
    </row>
    <row r="63" spans="2:5" x14ac:dyDescent="0.2">
      <c r="B63" s="201"/>
      <c r="C63" s="191"/>
      <c r="D63" s="191"/>
      <c r="E63" s="191"/>
    </row>
    <row r="64" spans="2:5" x14ac:dyDescent="0.2">
      <c r="B64" s="203" t="s">
        <v>333</v>
      </c>
      <c r="C64" s="193">
        <f>C54+C56-C60+C62</f>
        <v>-7.152557373046875E-7</v>
      </c>
      <c r="D64" s="192">
        <f>D54+D56-D60+D62</f>
        <v>303180186.79000008</v>
      </c>
      <c r="E64" s="192">
        <f>E54+E56-E60+E62</f>
        <v>318290827.76000011</v>
      </c>
    </row>
    <row r="65" spans="2:5" x14ac:dyDescent="0.2">
      <c r="B65" s="203"/>
      <c r="C65" s="193"/>
      <c r="D65" s="192"/>
      <c r="E65" s="192"/>
    </row>
    <row r="66" spans="2:5" x14ac:dyDescent="0.2">
      <c r="B66" s="204" t="s">
        <v>334</v>
      </c>
      <c r="C66" s="193">
        <f>C64-C56</f>
        <v>-7.152557373046875E-7</v>
      </c>
      <c r="D66" s="192">
        <f>D64-D56</f>
        <v>303180186.79000008</v>
      </c>
      <c r="E66" s="192">
        <f>E64-E56</f>
        <v>318290827.76000011</v>
      </c>
    </row>
    <row r="67" spans="2:5" ht="13.5" thickBot="1" x14ac:dyDescent="0.25">
      <c r="B67" s="197"/>
      <c r="C67" s="198"/>
      <c r="D67" s="197"/>
      <c r="E67" s="197"/>
    </row>
    <row r="68" spans="2:5" ht="35.1" customHeight="1" thickBot="1" x14ac:dyDescent="0.25">
      <c r="B68" s="187"/>
      <c r="C68" s="187"/>
      <c r="D68" s="187"/>
      <c r="E68" s="187"/>
    </row>
    <row r="69" spans="2:5" x14ac:dyDescent="0.2">
      <c r="B69" s="361" t="s">
        <v>316</v>
      </c>
      <c r="C69" s="363" t="s">
        <v>323</v>
      </c>
      <c r="D69" s="365" t="s">
        <v>299</v>
      </c>
      <c r="E69" s="188" t="s">
        <v>300</v>
      </c>
    </row>
    <row r="70" spans="2:5" ht="13.5" thickBot="1" x14ac:dyDescent="0.25">
      <c r="B70" s="362"/>
      <c r="C70" s="364"/>
      <c r="D70" s="366"/>
      <c r="E70" s="189" t="s">
        <v>318</v>
      </c>
    </row>
    <row r="71" spans="2:5" x14ac:dyDescent="0.2">
      <c r="B71" s="190"/>
      <c r="C71" s="191"/>
      <c r="D71" s="191"/>
      <c r="E71" s="191"/>
    </row>
    <row r="72" spans="2:5" x14ac:dyDescent="0.2">
      <c r="B72" s="199" t="s">
        <v>305</v>
      </c>
      <c r="C72" s="191">
        <f>C11</f>
        <v>140318372</v>
      </c>
      <c r="D72" s="199">
        <f>D11</f>
        <v>52144637.219999999</v>
      </c>
      <c r="E72" s="199">
        <f>E11</f>
        <v>52144637.219999999</v>
      </c>
    </row>
    <row r="73" spans="2:5" x14ac:dyDescent="0.2">
      <c r="B73" s="199"/>
      <c r="C73" s="191"/>
      <c r="D73" s="199"/>
      <c r="E73" s="199"/>
    </row>
    <row r="74" spans="2:5" x14ac:dyDescent="0.2">
      <c r="B74" s="205" t="s">
        <v>335</v>
      </c>
      <c r="C74" s="191">
        <f>C75-C76</f>
        <v>-7818180</v>
      </c>
      <c r="D74" s="199">
        <f>D75-D76</f>
        <v>-1954545</v>
      </c>
      <c r="E74" s="199">
        <f>E75-E76</f>
        <v>-1954545</v>
      </c>
    </row>
    <row r="75" spans="2:5" x14ac:dyDescent="0.2">
      <c r="B75" s="194" t="s">
        <v>326</v>
      </c>
      <c r="C75" s="191">
        <f>C43</f>
        <v>0</v>
      </c>
      <c r="D75" s="199">
        <f>D43</f>
        <v>0</v>
      </c>
      <c r="E75" s="199">
        <f>E43</f>
        <v>0</v>
      </c>
    </row>
    <row r="76" spans="2:5" x14ac:dyDescent="0.2">
      <c r="B76" s="194" t="s">
        <v>329</v>
      </c>
      <c r="C76" s="191">
        <f>C46</f>
        <v>7818180</v>
      </c>
      <c r="D76" s="199">
        <f>D46</f>
        <v>1954545</v>
      </c>
      <c r="E76" s="199">
        <f>E46</f>
        <v>1954545</v>
      </c>
    </row>
    <row r="77" spans="2:5" x14ac:dyDescent="0.2">
      <c r="B77" s="201"/>
      <c r="C77" s="191"/>
      <c r="D77" s="199"/>
      <c r="E77" s="199"/>
    </row>
    <row r="78" spans="2:5" x14ac:dyDescent="0.2">
      <c r="B78" s="201" t="s">
        <v>336</v>
      </c>
      <c r="C78" s="191">
        <f>C16</f>
        <v>132500192.00000001</v>
      </c>
      <c r="D78" s="191">
        <f>D16</f>
        <v>34985181.019999996</v>
      </c>
      <c r="E78" s="191">
        <f>E16</f>
        <v>34985181.019999996</v>
      </c>
    </row>
    <row r="79" spans="2:5" x14ac:dyDescent="0.2">
      <c r="B79" s="201"/>
      <c r="C79" s="191"/>
      <c r="D79" s="191"/>
      <c r="E79" s="191"/>
    </row>
    <row r="80" spans="2:5" x14ac:dyDescent="0.2">
      <c r="B80" s="205" t="s">
        <v>312</v>
      </c>
      <c r="C80" s="202"/>
      <c r="D80" s="191">
        <f>D20</f>
        <v>16614356.359999999</v>
      </c>
      <c r="E80" s="191">
        <f>E20</f>
        <v>16614356.359999999</v>
      </c>
    </row>
    <row r="81" spans="2:5" x14ac:dyDescent="0.2">
      <c r="B81" s="201"/>
      <c r="C81" s="191"/>
      <c r="D81" s="191"/>
      <c r="E81" s="191"/>
    </row>
    <row r="82" spans="2:5" x14ac:dyDescent="0.2">
      <c r="B82" s="203" t="s">
        <v>337</v>
      </c>
      <c r="C82" s="193">
        <f>C72+C74-C78+C80</f>
        <v>-1.4901161193847656E-8</v>
      </c>
      <c r="D82" s="192">
        <f>D72+D74-D78+D80</f>
        <v>31819267.560000002</v>
      </c>
      <c r="E82" s="192">
        <f>E72+E74-E78+E80</f>
        <v>31819267.560000002</v>
      </c>
    </row>
    <row r="83" spans="2:5" x14ac:dyDescent="0.2">
      <c r="B83" s="203"/>
      <c r="C83" s="193"/>
      <c r="D83" s="192"/>
      <c r="E83" s="192"/>
    </row>
    <row r="84" spans="2:5" x14ac:dyDescent="0.2">
      <c r="B84" s="204" t="s">
        <v>338</v>
      </c>
      <c r="C84" s="193">
        <f>C82-C74</f>
        <v>7818179.9999999851</v>
      </c>
      <c r="D84" s="192">
        <f>D82-D74</f>
        <v>33773812.560000002</v>
      </c>
      <c r="E84" s="192">
        <f>E82-E74</f>
        <v>33773812.560000002</v>
      </c>
    </row>
    <row r="85" spans="2:5" ht="13.5" thickBot="1" x14ac:dyDescent="0.25">
      <c r="B85" s="197"/>
      <c r="C85" s="198"/>
      <c r="D85" s="197"/>
      <c r="E85" s="197"/>
    </row>
    <row r="86" spans="2:5" ht="30" customHeight="1" x14ac:dyDescent="0.2">
      <c r="B86" s="367" t="s">
        <v>339</v>
      </c>
      <c r="C86" s="368"/>
      <c r="D86" s="368"/>
      <c r="E86" s="368"/>
    </row>
  </sheetData>
  <mergeCells count="16">
    <mergeCell ref="B2:E2"/>
    <mergeCell ref="B3:E3"/>
    <mergeCell ref="B4:E4"/>
    <mergeCell ref="B5:E5"/>
    <mergeCell ref="B7:B8"/>
    <mergeCell ref="D7:D8"/>
    <mergeCell ref="B69:B70"/>
    <mergeCell ref="C69:C70"/>
    <mergeCell ref="D69:D70"/>
    <mergeCell ref="B86:E86"/>
    <mergeCell ref="B28:E28"/>
    <mergeCell ref="B38:B39"/>
    <mergeCell ref="C38:C39"/>
    <mergeCell ref="D38:D39"/>
    <mergeCell ref="B51:B52"/>
    <mergeCell ref="D51:D5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L83"/>
  <sheetViews>
    <sheetView topLeftCell="C1" workbookViewId="0">
      <selection activeCell="D17" sqref="D17"/>
    </sheetView>
  </sheetViews>
  <sheetFormatPr baseColWidth="10" defaultRowHeight="15" x14ac:dyDescent="0.25"/>
  <cols>
    <col min="1" max="2" width="0" style="206" hidden="1" customWidth="1"/>
    <col min="3" max="3" width="16.140625" style="206" customWidth="1"/>
    <col min="4" max="4" width="46.7109375" style="206" bestFit="1" customWidth="1"/>
    <col min="5" max="5" width="15.42578125" style="206" customWidth="1"/>
    <col min="6" max="6" width="16.85546875" style="263" bestFit="1" customWidth="1"/>
    <col min="7" max="7" width="16.28515625" style="263" customWidth="1"/>
    <col min="8" max="8" width="14.85546875" style="263" bestFit="1" customWidth="1"/>
    <col min="9" max="9" width="15.140625" style="263" bestFit="1" customWidth="1"/>
    <col min="10" max="10" width="15.42578125" style="263" bestFit="1" customWidth="1"/>
    <col min="11" max="11" width="14.42578125" style="263" bestFit="1" customWidth="1"/>
    <col min="12" max="12" width="13.7109375" style="206" bestFit="1" customWidth="1"/>
    <col min="13" max="16384" width="11.42578125" style="206"/>
  </cols>
  <sheetData>
    <row r="4" spans="3:12" x14ac:dyDescent="0.25">
      <c r="C4" s="399" t="s">
        <v>340</v>
      </c>
      <c r="D4" s="400"/>
      <c r="E4" s="400"/>
      <c r="F4" s="400"/>
      <c r="G4" s="400"/>
      <c r="H4" s="400"/>
      <c r="I4" s="400"/>
      <c r="J4" s="400"/>
      <c r="K4" s="401"/>
    </row>
    <row r="5" spans="3:12" x14ac:dyDescent="0.25">
      <c r="C5" s="402" t="s">
        <v>341</v>
      </c>
      <c r="D5" s="403"/>
      <c r="E5" s="403"/>
      <c r="F5" s="403"/>
      <c r="G5" s="403"/>
      <c r="H5" s="403"/>
      <c r="I5" s="403"/>
      <c r="J5" s="403"/>
      <c r="K5" s="404"/>
    </row>
    <row r="6" spans="3:12" x14ac:dyDescent="0.25">
      <c r="C6" s="402" t="s">
        <v>342</v>
      </c>
      <c r="D6" s="403"/>
      <c r="E6" s="403"/>
      <c r="F6" s="403"/>
      <c r="G6" s="403"/>
      <c r="H6" s="403"/>
      <c r="I6" s="403"/>
      <c r="J6" s="403"/>
      <c r="K6" s="404"/>
    </row>
    <row r="7" spans="3:12" x14ac:dyDescent="0.25">
      <c r="C7" s="405" t="s">
        <v>2</v>
      </c>
      <c r="D7" s="406"/>
      <c r="E7" s="406"/>
      <c r="F7" s="406"/>
      <c r="G7" s="406"/>
      <c r="H7" s="406"/>
      <c r="I7" s="406"/>
      <c r="J7" s="406"/>
      <c r="K7" s="407"/>
    </row>
    <row r="8" spans="3:12" x14ac:dyDescent="0.25">
      <c r="C8" s="399" t="s">
        <v>316</v>
      </c>
      <c r="D8" s="400"/>
      <c r="E8" s="401"/>
      <c r="F8" s="408" t="s">
        <v>343</v>
      </c>
      <c r="G8" s="409"/>
      <c r="H8" s="409"/>
      <c r="I8" s="409"/>
      <c r="J8" s="410"/>
      <c r="K8" s="397" t="s">
        <v>344</v>
      </c>
    </row>
    <row r="9" spans="3:12" x14ac:dyDescent="0.25">
      <c r="C9" s="402"/>
      <c r="D9" s="403"/>
      <c r="E9" s="404"/>
      <c r="F9" s="397" t="s">
        <v>345</v>
      </c>
      <c r="G9" s="412" t="s">
        <v>346</v>
      </c>
      <c r="H9" s="397" t="s">
        <v>347</v>
      </c>
      <c r="I9" s="397" t="s">
        <v>299</v>
      </c>
      <c r="J9" s="397" t="s">
        <v>348</v>
      </c>
      <c r="K9" s="411"/>
    </row>
    <row r="10" spans="3:12" x14ac:dyDescent="0.25">
      <c r="C10" s="405"/>
      <c r="D10" s="406"/>
      <c r="E10" s="407"/>
      <c r="F10" s="398"/>
      <c r="G10" s="413"/>
      <c r="H10" s="398"/>
      <c r="I10" s="398"/>
      <c r="J10" s="398"/>
      <c r="K10" s="398"/>
    </row>
    <row r="11" spans="3:12" x14ac:dyDescent="0.25">
      <c r="C11" s="207"/>
      <c r="D11" s="208"/>
      <c r="E11" s="209"/>
      <c r="F11" s="210"/>
      <c r="G11" s="211"/>
      <c r="H11" s="212"/>
      <c r="I11" s="212"/>
      <c r="J11" s="212"/>
      <c r="K11" s="213"/>
    </row>
    <row r="12" spans="3:12" x14ac:dyDescent="0.25">
      <c r="C12" s="214" t="s">
        <v>349</v>
      </c>
      <c r="D12" s="215"/>
      <c r="E12" s="216"/>
      <c r="F12" s="213"/>
      <c r="G12" s="211"/>
      <c r="H12" s="217"/>
      <c r="I12" s="217"/>
      <c r="J12" s="217"/>
      <c r="K12" s="213"/>
    </row>
    <row r="13" spans="3:12" ht="15.75" x14ac:dyDescent="0.3">
      <c r="C13" s="218" t="s">
        <v>350</v>
      </c>
      <c r="D13" s="219"/>
      <c r="E13" s="220"/>
      <c r="F13" s="221">
        <v>704739759</v>
      </c>
      <c r="G13" s="221">
        <v>20623713.210000001</v>
      </c>
      <c r="H13" s="221">
        <f>+F13+G13</f>
        <v>725363472.21000004</v>
      </c>
      <c r="I13" s="221">
        <v>316038844.20999998</v>
      </c>
      <c r="J13" s="221">
        <v>316038844.20999998</v>
      </c>
      <c r="K13" s="221">
        <f>+J13-F13</f>
        <v>-388700914.79000002</v>
      </c>
      <c r="L13" s="222"/>
    </row>
    <row r="14" spans="3:12" x14ac:dyDescent="0.25">
      <c r="C14" s="223" t="s">
        <v>351</v>
      </c>
      <c r="D14" s="224"/>
      <c r="E14" s="225"/>
      <c r="F14" s="226">
        <v>0</v>
      </c>
      <c r="G14" s="226">
        <v>0</v>
      </c>
      <c r="H14" s="226">
        <v>0</v>
      </c>
      <c r="I14" s="226">
        <v>0</v>
      </c>
      <c r="J14" s="226">
        <v>0</v>
      </c>
      <c r="K14" s="226">
        <v>0</v>
      </c>
    </row>
    <row r="15" spans="3:12" x14ac:dyDescent="0.25">
      <c r="C15" s="223" t="s">
        <v>352</v>
      </c>
      <c r="D15" s="224"/>
      <c r="E15" s="225"/>
      <c r="F15" s="226">
        <v>0</v>
      </c>
      <c r="G15" s="226">
        <v>0</v>
      </c>
      <c r="H15" s="226">
        <v>0</v>
      </c>
      <c r="I15" s="226">
        <v>0</v>
      </c>
      <c r="J15" s="226">
        <v>0</v>
      </c>
      <c r="K15" s="226">
        <v>0</v>
      </c>
    </row>
    <row r="16" spans="3:12" ht="15.75" x14ac:dyDescent="0.3">
      <c r="C16" s="223" t="s">
        <v>353</v>
      </c>
      <c r="D16" s="224"/>
      <c r="E16" s="225"/>
      <c r="F16" s="221">
        <v>165788269</v>
      </c>
      <c r="G16" s="221">
        <v>8510426.1099999994</v>
      </c>
      <c r="H16" s="221">
        <f>+F16+G16</f>
        <v>174298695.11000001</v>
      </c>
      <c r="I16" s="221">
        <v>50350371.109999999</v>
      </c>
      <c r="J16" s="221">
        <v>50350371.109999999</v>
      </c>
      <c r="K16" s="221">
        <f t="shared" ref="K16:K18" si="0">+J16-F16</f>
        <v>-115437897.89</v>
      </c>
      <c r="L16" s="222"/>
    </row>
    <row r="17" spans="3:12" ht="15.75" x14ac:dyDescent="0.3">
      <c r="C17" s="223" t="s">
        <v>354</v>
      </c>
      <c r="D17" s="224"/>
      <c r="E17" s="225"/>
      <c r="F17" s="221">
        <v>20340402</v>
      </c>
      <c r="G17" s="221">
        <v>-2891521.21</v>
      </c>
      <c r="H17" s="221">
        <f>+F17+G17</f>
        <v>17448880.789999999</v>
      </c>
      <c r="I17" s="221">
        <v>6867740.79</v>
      </c>
      <c r="J17" s="221">
        <v>6867740.79</v>
      </c>
      <c r="K17" s="221">
        <f t="shared" si="0"/>
        <v>-13472661.210000001</v>
      </c>
      <c r="L17" s="222"/>
    </row>
    <row r="18" spans="3:12" ht="15.75" x14ac:dyDescent="0.3">
      <c r="C18" s="223" t="s">
        <v>355</v>
      </c>
      <c r="D18" s="224"/>
      <c r="E18" s="225"/>
      <c r="F18" s="221">
        <v>56848650</v>
      </c>
      <c r="G18" s="221">
        <v>-693017.3</v>
      </c>
      <c r="H18" s="221">
        <f t="shared" ref="H18" si="1">F18+G18</f>
        <v>56155632.700000003</v>
      </c>
      <c r="I18" s="221">
        <v>8335619.7000000002</v>
      </c>
      <c r="J18" s="221">
        <v>8335619.7000000002</v>
      </c>
      <c r="K18" s="221">
        <f t="shared" si="0"/>
        <v>-48513030.299999997</v>
      </c>
      <c r="L18" s="222"/>
    </row>
    <row r="19" spans="3:12" x14ac:dyDescent="0.25">
      <c r="C19" s="223" t="s">
        <v>356</v>
      </c>
      <c r="D19" s="224"/>
      <c r="E19" s="225"/>
      <c r="F19" s="227"/>
      <c r="G19" s="228"/>
      <c r="H19" s="229"/>
      <c r="I19" s="229"/>
      <c r="J19" s="229"/>
      <c r="K19" s="227"/>
      <c r="L19" s="222"/>
    </row>
    <row r="20" spans="3:12" x14ac:dyDescent="0.25">
      <c r="C20" s="223" t="s">
        <v>357</v>
      </c>
      <c r="D20" s="224"/>
      <c r="E20" s="225"/>
      <c r="F20" s="229">
        <f t="shared" ref="F20:K20" si="2">F22+F23+F24+F27+F30+F31</f>
        <v>316356324</v>
      </c>
      <c r="G20" s="229">
        <f t="shared" si="2"/>
        <v>11625292</v>
      </c>
      <c r="H20" s="229">
        <f t="shared" si="2"/>
        <v>327981616</v>
      </c>
      <c r="I20" s="230">
        <f>I22+I23+I24+I27+I30+I31</f>
        <v>95075618</v>
      </c>
      <c r="J20" s="229">
        <f t="shared" si="2"/>
        <v>95075618</v>
      </c>
      <c r="K20" s="229">
        <f t="shared" si="2"/>
        <v>-221280706</v>
      </c>
      <c r="L20" s="222"/>
    </row>
    <row r="21" spans="3:12" x14ac:dyDescent="0.25">
      <c r="C21" s="223" t="s">
        <v>358</v>
      </c>
      <c r="D21" s="224"/>
      <c r="E21" s="225"/>
      <c r="F21" s="229"/>
      <c r="G21" s="229"/>
      <c r="H21" s="229"/>
      <c r="I21" s="229"/>
      <c r="J21" s="229"/>
      <c r="K21" s="227"/>
      <c r="L21" s="222"/>
    </row>
    <row r="22" spans="3:12" x14ac:dyDescent="0.25">
      <c r="C22" s="218"/>
      <c r="D22" s="219" t="s">
        <v>359</v>
      </c>
      <c r="E22" s="220"/>
      <c r="F22" s="227">
        <v>180877891</v>
      </c>
      <c r="G22" s="228">
        <v>-358648</v>
      </c>
      <c r="H22" s="229">
        <f t="shared" ref="H22:H31" si="3">+F22+G22</f>
        <v>180519243</v>
      </c>
      <c r="I22" s="229">
        <v>46426526</v>
      </c>
      <c r="J22" s="231">
        <v>46426526</v>
      </c>
      <c r="K22" s="227">
        <f t="shared" ref="K22:K24" si="4">+J22-F22</f>
        <v>-134451365</v>
      </c>
      <c r="L22" s="222"/>
    </row>
    <row r="23" spans="3:12" x14ac:dyDescent="0.25">
      <c r="C23" s="218"/>
      <c r="D23" s="219" t="s">
        <v>360</v>
      </c>
      <c r="E23" s="220"/>
      <c r="F23" s="227">
        <v>55336748</v>
      </c>
      <c r="G23" s="228">
        <v>-249089</v>
      </c>
      <c r="H23" s="229">
        <f t="shared" si="3"/>
        <v>55087659</v>
      </c>
      <c r="I23" s="229">
        <v>13613269</v>
      </c>
      <c r="J23" s="231">
        <v>13613269</v>
      </c>
      <c r="K23" s="227">
        <f t="shared" si="4"/>
        <v>-41723479</v>
      </c>
      <c r="L23" s="222"/>
    </row>
    <row r="24" spans="3:12" x14ac:dyDescent="0.25">
      <c r="C24" s="218"/>
      <c r="D24" s="219" t="s">
        <v>361</v>
      </c>
      <c r="E24" s="220"/>
      <c r="F24" s="227">
        <v>11634672</v>
      </c>
      <c r="G24" s="228">
        <v>-334046</v>
      </c>
      <c r="H24" s="229">
        <f t="shared" si="3"/>
        <v>11300626</v>
      </c>
      <c r="I24" s="229">
        <v>2331505</v>
      </c>
      <c r="J24" s="231">
        <v>2331505</v>
      </c>
      <c r="K24" s="227">
        <f t="shared" si="4"/>
        <v>-9303167</v>
      </c>
      <c r="L24" s="222"/>
    </row>
    <row r="25" spans="3:12" x14ac:dyDescent="0.25">
      <c r="C25" s="218"/>
      <c r="D25" s="219" t="s">
        <v>362</v>
      </c>
      <c r="E25" s="220"/>
      <c r="F25" s="232"/>
      <c r="G25" s="233">
        <v>0</v>
      </c>
      <c r="H25" s="234">
        <v>0</v>
      </c>
      <c r="I25" s="234">
        <v>0</v>
      </c>
      <c r="J25" s="234">
        <v>0</v>
      </c>
      <c r="K25" s="232">
        <f t="shared" ref="K25:K26" si="5">+F25-J25</f>
        <v>0</v>
      </c>
      <c r="L25" s="222"/>
    </row>
    <row r="26" spans="3:12" x14ac:dyDescent="0.25">
      <c r="C26" s="218"/>
      <c r="D26" s="219" t="s">
        <v>363</v>
      </c>
      <c r="E26" s="220"/>
      <c r="F26" s="232"/>
      <c r="G26" s="233">
        <v>0</v>
      </c>
      <c r="H26" s="234">
        <f t="shared" si="3"/>
        <v>0</v>
      </c>
      <c r="I26" s="234">
        <v>0</v>
      </c>
      <c r="J26" s="234">
        <v>0</v>
      </c>
      <c r="K26" s="232">
        <f t="shared" si="5"/>
        <v>0</v>
      </c>
      <c r="L26" s="222"/>
    </row>
    <row r="27" spans="3:12" x14ac:dyDescent="0.25">
      <c r="C27" s="218"/>
      <c r="D27" s="219" t="s">
        <v>364</v>
      </c>
      <c r="E27" s="220"/>
      <c r="F27" s="227">
        <v>6137608</v>
      </c>
      <c r="G27" s="228">
        <v>75018</v>
      </c>
      <c r="H27" s="229">
        <f t="shared" si="3"/>
        <v>6212626</v>
      </c>
      <c r="I27" s="229">
        <v>1864921</v>
      </c>
      <c r="J27" s="229">
        <v>1864921</v>
      </c>
      <c r="K27" s="227">
        <f>+J27-F27</f>
        <v>-4272687</v>
      </c>
      <c r="L27" s="222"/>
    </row>
    <row r="28" spans="3:12" x14ac:dyDescent="0.25">
      <c r="C28" s="218"/>
      <c r="D28" s="219" t="s">
        <v>365</v>
      </c>
      <c r="E28" s="220"/>
      <c r="F28" s="235"/>
      <c r="G28" s="236"/>
      <c r="H28" s="237"/>
      <c r="I28" s="237"/>
      <c r="J28" s="237"/>
      <c r="K28" s="235"/>
      <c r="L28" s="222"/>
    </row>
    <row r="29" spans="3:12" x14ac:dyDescent="0.25">
      <c r="C29" s="218"/>
      <c r="D29" s="219" t="s">
        <v>366</v>
      </c>
      <c r="E29" s="220"/>
      <c r="F29" s="238"/>
      <c r="G29" s="239"/>
      <c r="H29" s="240">
        <f t="shared" si="3"/>
        <v>0</v>
      </c>
      <c r="I29" s="240"/>
      <c r="J29" s="240">
        <v>0</v>
      </c>
      <c r="K29" s="226">
        <f t="shared" ref="K29:K31" si="6">+J29-F29</f>
        <v>0</v>
      </c>
      <c r="L29" s="222"/>
    </row>
    <row r="30" spans="3:12" x14ac:dyDescent="0.25">
      <c r="C30" s="218"/>
      <c r="D30" s="219" t="s">
        <v>367</v>
      </c>
      <c r="E30" s="220"/>
      <c r="F30" s="227">
        <v>12353829</v>
      </c>
      <c r="G30" s="228">
        <v>-1120569</v>
      </c>
      <c r="H30" s="229">
        <f t="shared" si="3"/>
        <v>11233260</v>
      </c>
      <c r="I30" s="229">
        <v>2138973</v>
      </c>
      <c r="J30" s="229">
        <v>2138973</v>
      </c>
      <c r="K30" s="227">
        <f t="shared" si="6"/>
        <v>-10214856</v>
      </c>
      <c r="L30" s="222"/>
    </row>
    <row r="31" spans="3:12" x14ac:dyDescent="0.25">
      <c r="C31" s="218"/>
      <c r="D31" s="219" t="s">
        <v>368</v>
      </c>
      <c r="E31" s="220"/>
      <c r="F31" s="227">
        <v>50015576</v>
      </c>
      <c r="G31" s="228">
        <v>13612626</v>
      </c>
      <c r="H31" s="229">
        <f t="shared" si="3"/>
        <v>63628202</v>
      </c>
      <c r="I31" s="229">
        <v>28700424</v>
      </c>
      <c r="J31" s="229">
        <v>28700424</v>
      </c>
      <c r="K31" s="227">
        <f t="shared" si="6"/>
        <v>-21315152</v>
      </c>
      <c r="L31" s="222"/>
    </row>
    <row r="32" spans="3:12" ht="32.25" customHeight="1" x14ac:dyDescent="0.25">
      <c r="C32" s="241"/>
      <c r="D32" s="389" t="s">
        <v>369</v>
      </c>
      <c r="E32" s="390"/>
      <c r="F32" s="226">
        <v>0</v>
      </c>
      <c r="G32" s="228"/>
      <c r="H32" s="229"/>
      <c r="I32" s="229"/>
      <c r="J32" s="229"/>
      <c r="K32" s="227"/>
      <c r="L32" s="222"/>
    </row>
    <row r="33" spans="3:12" x14ac:dyDescent="0.25">
      <c r="C33" s="241"/>
      <c r="D33" s="389" t="s">
        <v>370</v>
      </c>
      <c r="E33" s="390"/>
      <c r="F33" s="227"/>
      <c r="G33" s="228"/>
      <c r="H33" s="229"/>
      <c r="I33" s="229"/>
      <c r="J33" s="229"/>
      <c r="K33" s="227"/>
      <c r="L33" s="222"/>
    </row>
    <row r="34" spans="3:12" x14ac:dyDescent="0.25">
      <c r="C34" s="393" t="s">
        <v>371</v>
      </c>
      <c r="D34" s="389"/>
      <c r="E34" s="390"/>
      <c r="F34" s="227">
        <f>+F35+F36+F37+F38+F39</f>
        <v>5537539</v>
      </c>
      <c r="G34" s="227">
        <f t="shared" ref="G34:K34" si="7">+G35+G36+G37+G38+G39</f>
        <v>433384.59</v>
      </c>
      <c r="H34" s="227">
        <f t="shared" si="7"/>
        <v>5970923.5899999999</v>
      </c>
      <c r="I34" s="242">
        <f>+I35+I36+I37+I38+I39</f>
        <v>1786212.59</v>
      </c>
      <c r="J34" s="227">
        <f t="shared" si="7"/>
        <v>1786212.59</v>
      </c>
      <c r="K34" s="227">
        <f t="shared" si="7"/>
        <v>-3751326.41</v>
      </c>
      <c r="L34" s="222"/>
    </row>
    <row r="35" spans="3:12" x14ac:dyDescent="0.25">
      <c r="C35" s="218"/>
      <c r="D35" s="219" t="s">
        <v>372</v>
      </c>
      <c r="E35" s="220"/>
      <c r="F35" s="226"/>
      <c r="G35" s="228">
        <v>229</v>
      </c>
      <c r="H35" s="229">
        <v>229</v>
      </c>
      <c r="I35" s="229">
        <v>229</v>
      </c>
      <c r="J35" s="229">
        <v>229</v>
      </c>
      <c r="K35" s="226">
        <f t="shared" ref="K35:K45" si="8">+J35-F35</f>
        <v>229</v>
      </c>
      <c r="L35" s="222"/>
    </row>
    <row r="36" spans="3:12" x14ac:dyDescent="0.25">
      <c r="C36" s="218"/>
      <c r="D36" s="219" t="s">
        <v>373</v>
      </c>
      <c r="E36" s="220"/>
      <c r="F36" s="226">
        <v>625018</v>
      </c>
      <c r="G36" s="239">
        <v>0</v>
      </c>
      <c r="H36" s="240">
        <f t="shared" ref="H36:H45" si="9">+F36+G36</f>
        <v>625018</v>
      </c>
      <c r="I36" s="240">
        <v>0</v>
      </c>
      <c r="J36" s="240">
        <v>0</v>
      </c>
      <c r="K36" s="226">
        <f t="shared" si="8"/>
        <v>-625018</v>
      </c>
      <c r="L36" s="222"/>
    </row>
    <row r="37" spans="3:12" x14ac:dyDescent="0.25">
      <c r="C37" s="218"/>
      <c r="D37" s="219" t="s">
        <v>374</v>
      </c>
      <c r="E37" s="220"/>
      <c r="F37" s="227">
        <v>3257472</v>
      </c>
      <c r="G37" s="228">
        <v>782254</v>
      </c>
      <c r="H37" s="229">
        <f t="shared" si="9"/>
        <v>4039726</v>
      </c>
      <c r="I37" s="229">
        <v>1721319</v>
      </c>
      <c r="J37" s="229">
        <v>1721319</v>
      </c>
      <c r="K37" s="227">
        <f t="shared" si="8"/>
        <v>-1536153</v>
      </c>
      <c r="L37" s="222"/>
    </row>
    <row r="38" spans="3:12" x14ac:dyDescent="0.25">
      <c r="C38" s="218"/>
      <c r="D38" s="219" t="s">
        <v>375</v>
      </c>
      <c r="E38" s="220"/>
      <c r="F38" s="226">
        <v>0</v>
      </c>
      <c r="G38" s="239">
        <v>0</v>
      </c>
      <c r="H38" s="240">
        <f t="shared" si="9"/>
        <v>0</v>
      </c>
      <c r="I38" s="240">
        <v>0</v>
      </c>
      <c r="J38" s="240">
        <v>0</v>
      </c>
      <c r="K38" s="226">
        <f t="shared" si="8"/>
        <v>0</v>
      </c>
      <c r="L38" s="222"/>
    </row>
    <row r="39" spans="3:12" x14ac:dyDescent="0.25">
      <c r="C39" s="218"/>
      <c r="D39" s="219" t="s">
        <v>376</v>
      </c>
      <c r="E39" s="220"/>
      <c r="F39" s="226">
        <v>1655049</v>
      </c>
      <c r="G39" s="239">
        <v>-349098.41</v>
      </c>
      <c r="H39" s="240">
        <f t="shared" si="9"/>
        <v>1305950.5900000001</v>
      </c>
      <c r="I39" s="240">
        <v>64664.59</v>
      </c>
      <c r="J39" s="240">
        <v>64664.59</v>
      </c>
      <c r="K39" s="226">
        <f t="shared" si="8"/>
        <v>-1590384.41</v>
      </c>
      <c r="L39" s="222"/>
    </row>
    <row r="40" spans="3:12" x14ac:dyDescent="0.25">
      <c r="C40" s="223" t="s">
        <v>377</v>
      </c>
      <c r="D40" s="224"/>
      <c r="E40" s="225"/>
      <c r="F40" s="226">
        <v>0</v>
      </c>
      <c r="G40" s="239">
        <v>0</v>
      </c>
      <c r="H40" s="240">
        <f t="shared" si="9"/>
        <v>0</v>
      </c>
      <c r="I40" s="240">
        <v>0</v>
      </c>
      <c r="J40" s="240">
        <v>0</v>
      </c>
      <c r="K40" s="226">
        <f t="shared" si="8"/>
        <v>0</v>
      </c>
      <c r="L40" s="222"/>
    </row>
    <row r="41" spans="3:12" x14ac:dyDescent="0.25">
      <c r="C41" s="223" t="s">
        <v>378</v>
      </c>
      <c r="D41" s="224"/>
      <c r="E41" s="225"/>
      <c r="F41" s="226">
        <v>0</v>
      </c>
      <c r="G41" s="240">
        <v>0</v>
      </c>
      <c r="H41" s="240">
        <f t="shared" si="9"/>
        <v>0</v>
      </c>
      <c r="I41" s="240">
        <v>0</v>
      </c>
      <c r="J41" s="243">
        <v>0</v>
      </c>
      <c r="K41" s="226">
        <f t="shared" si="8"/>
        <v>0</v>
      </c>
      <c r="L41" s="222"/>
    </row>
    <row r="42" spans="3:12" x14ac:dyDescent="0.25">
      <c r="C42" s="218"/>
      <c r="D42" s="219" t="s">
        <v>379</v>
      </c>
      <c r="E42" s="220"/>
      <c r="F42" s="227"/>
      <c r="G42" s="228"/>
      <c r="H42" s="229"/>
      <c r="I42" s="229"/>
      <c r="J42" s="229"/>
      <c r="K42" s="227"/>
      <c r="L42" s="222"/>
    </row>
    <row r="43" spans="3:12" x14ac:dyDescent="0.25">
      <c r="C43" s="223" t="s">
        <v>380</v>
      </c>
      <c r="D43" s="224"/>
      <c r="E43" s="225"/>
      <c r="F43" s="227">
        <f>+F44+F45</f>
        <v>400895</v>
      </c>
      <c r="G43" s="227">
        <f t="shared" ref="G43:K43" si="10">+G44+G45</f>
        <v>-14298</v>
      </c>
      <c r="H43" s="227">
        <f t="shared" si="10"/>
        <v>386597</v>
      </c>
      <c r="I43" s="242">
        <f t="shared" si="10"/>
        <v>113309</v>
      </c>
      <c r="J43" s="227">
        <f t="shared" si="10"/>
        <v>113309</v>
      </c>
      <c r="K43" s="227">
        <f t="shared" si="10"/>
        <v>-287586</v>
      </c>
      <c r="L43" s="222"/>
    </row>
    <row r="44" spans="3:12" x14ac:dyDescent="0.25">
      <c r="C44" s="218"/>
      <c r="D44" s="219" t="s">
        <v>381</v>
      </c>
      <c r="E44" s="220"/>
      <c r="F44" s="227"/>
      <c r="G44" s="228"/>
      <c r="H44" s="229"/>
      <c r="I44" s="229"/>
      <c r="J44" s="229"/>
      <c r="K44" s="227"/>
      <c r="L44" s="222"/>
    </row>
    <row r="45" spans="3:12" x14ac:dyDescent="0.25">
      <c r="C45" s="218"/>
      <c r="D45" s="219" t="s">
        <v>382</v>
      </c>
      <c r="E45" s="220"/>
      <c r="F45" s="227">
        <v>400895</v>
      </c>
      <c r="G45" s="228">
        <v>-14298</v>
      </c>
      <c r="H45" s="229">
        <f t="shared" si="9"/>
        <v>386597</v>
      </c>
      <c r="I45" s="229">
        <v>113309</v>
      </c>
      <c r="J45" s="229">
        <v>113309</v>
      </c>
      <c r="K45" s="227">
        <f t="shared" si="8"/>
        <v>-287586</v>
      </c>
      <c r="L45" s="222"/>
    </row>
    <row r="46" spans="3:12" x14ac:dyDescent="0.25">
      <c r="C46" s="244"/>
      <c r="D46" s="245"/>
      <c r="E46" s="246"/>
      <c r="F46" s="227"/>
      <c r="G46" s="228"/>
      <c r="H46" s="229"/>
      <c r="I46" s="229"/>
      <c r="J46" s="229"/>
      <c r="K46" s="227"/>
      <c r="L46" s="222"/>
    </row>
    <row r="47" spans="3:12" x14ac:dyDescent="0.25">
      <c r="C47" s="214" t="s">
        <v>383</v>
      </c>
      <c r="D47" s="215"/>
      <c r="E47" s="216"/>
      <c r="F47" s="227">
        <f>+F13+F14+F15+F16+F17+F18+F20+F34+F40+F41+F43</f>
        <v>1270011838</v>
      </c>
      <c r="G47" s="227">
        <f t="shared" ref="G47:K47" si="11">+G13+G14+G15+G16+G17+G18+G20+G34+G40+G41+G43</f>
        <v>37593979.400000006</v>
      </c>
      <c r="H47" s="227">
        <f t="shared" si="11"/>
        <v>1307605817.3999999</v>
      </c>
      <c r="I47" s="227">
        <f>+I13+I14+I15+I16+I17+I18+I20+I34+I40+I41+I43</f>
        <v>478567715.39999998</v>
      </c>
      <c r="J47" s="227">
        <f t="shared" si="11"/>
        <v>478567715.39999998</v>
      </c>
      <c r="K47" s="227">
        <f t="shared" si="11"/>
        <v>-791444122.5999999</v>
      </c>
      <c r="L47" s="222"/>
    </row>
    <row r="48" spans="3:12" x14ac:dyDescent="0.25">
      <c r="C48" s="214" t="s">
        <v>384</v>
      </c>
      <c r="D48" s="215"/>
      <c r="E48" s="216"/>
      <c r="F48" s="227"/>
      <c r="G48" s="227"/>
      <c r="H48" s="227"/>
      <c r="I48" s="229"/>
      <c r="J48" s="229"/>
      <c r="K48" s="227"/>
      <c r="L48" s="222"/>
    </row>
    <row r="49" spans="3:12" x14ac:dyDescent="0.25">
      <c r="C49" s="247" t="s">
        <v>385</v>
      </c>
      <c r="D49" s="248"/>
      <c r="E49" s="249"/>
      <c r="F49" s="227"/>
      <c r="G49" s="228"/>
      <c r="H49" s="229"/>
      <c r="I49" s="229"/>
      <c r="J49" s="229"/>
      <c r="K49" s="227"/>
      <c r="L49" s="222"/>
    </row>
    <row r="50" spans="3:12" x14ac:dyDescent="0.25">
      <c r="C50" s="244"/>
      <c r="D50" s="245"/>
      <c r="E50" s="246"/>
      <c r="F50" s="227"/>
      <c r="G50" s="228"/>
      <c r="H50" s="229"/>
      <c r="I50" s="229"/>
      <c r="J50" s="229"/>
      <c r="K50" s="227"/>
      <c r="L50" s="222"/>
    </row>
    <row r="51" spans="3:12" x14ac:dyDescent="0.25">
      <c r="C51" s="214" t="s">
        <v>386</v>
      </c>
      <c r="D51" s="215"/>
      <c r="E51" s="216"/>
      <c r="F51" s="227"/>
      <c r="G51" s="228"/>
      <c r="H51" s="229"/>
      <c r="I51" s="229"/>
      <c r="J51" s="229"/>
      <c r="K51" s="227"/>
      <c r="L51" s="222"/>
    </row>
    <row r="52" spans="3:12" x14ac:dyDescent="0.25">
      <c r="C52" s="223" t="s">
        <v>387</v>
      </c>
      <c r="D52" s="224"/>
      <c r="E52" s="225"/>
      <c r="F52" s="227">
        <f>+F53+F54+F55+F56+F57+F58+F59+F60</f>
        <v>140318372</v>
      </c>
      <c r="G52" s="227">
        <f t="shared" ref="G52:K52" si="12">+G53+G54+G55+G56+G57+G58+G59+G60</f>
        <v>354714</v>
      </c>
      <c r="H52" s="227">
        <f t="shared" si="12"/>
        <v>140673086</v>
      </c>
      <c r="I52" s="227">
        <f t="shared" si="12"/>
        <v>36036732</v>
      </c>
      <c r="J52" s="227">
        <f t="shared" si="12"/>
        <v>36036732</v>
      </c>
      <c r="K52" s="227">
        <f t="shared" si="12"/>
        <v>-104281640</v>
      </c>
      <c r="L52" s="222"/>
    </row>
    <row r="53" spans="3:12" x14ac:dyDescent="0.25">
      <c r="C53" s="241"/>
      <c r="D53" s="389" t="s">
        <v>388</v>
      </c>
      <c r="E53" s="390"/>
      <c r="F53" s="226">
        <v>0</v>
      </c>
      <c r="G53" s="239">
        <v>0</v>
      </c>
      <c r="H53" s="240">
        <f t="shared" ref="H53:H75" si="13">+F53+G53</f>
        <v>0</v>
      </c>
      <c r="I53" s="240">
        <v>0</v>
      </c>
      <c r="J53" s="240">
        <v>0</v>
      </c>
      <c r="K53" s="226">
        <f t="shared" ref="K53:K77" si="14">+J53-F53</f>
        <v>0</v>
      </c>
      <c r="L53" s="222"/>
    </row>
    <row r="54" spans="3:12" x14ac:dyDescent="0.25">
      <c r="C54" s="241"/>
      <c r="D54" s="389" t="s">
        <v>389</v>
      </c>
      <c r="E54" s="390"/>
      <c r="F54" s="226">
        <v>0</v>
      </c>
      <c r="G54" s="239">
        <v>0</v>
      </c>
      <c r="H54" s="240">
        <f t="shared" si="13"/>
        <v>0</v>
      </c>
      <c r="I54" s="240">
        <v>0</v>
      </c>
      <c r="J54" s="240">
        <v>0</v>
      </c>
      <c r="K54" s="226">
        <f t="shared" si="14"/>
        <v>0</v>
      </c>
      <c r="L54" s="222"/>
    </row>
    <row r="55" spans="3:12" x14ac:dyDescent="0.25">
      <c r="C55" s="218"/>
      <c r="D55" s="389" t="s">
        <v>390</v>
      </c>
      <c r="E55" s="390"/>
      <c r="F55" s="227">
        <v>12048511</v>
      </c>
      <c r="G55" s="228">
        <v>281844</v>
      </c>
      <c r="H55" s="229">
        <f t="shared" si="13"/>
        <v>12330355</v>
      </c>
      <c r="I55" s="229">
        <v>3896397</v>
      </c>
      <c r="J55" s="229">
        <v>3896397</v>
      </c>
      <c r="K55" s="227">
        <f t="shared" si="14"/>
        <v>-8152114</v>
      </c>
      <c r="L55" s="222"/>
    </row>
    <row r="56" spans="3:12" x14ac:dyDescent="0.25">
      <c r="C56" s="241"/>
      <c r="D56" s="389" t="s">
        <v>391</v>
      </c>
      <c r="E56" s="390"/>
      <c r="F56" s="227">
        <v>128269861</v>
      </c>
      <c r="G56" s="228">
        <v>72870</v>
      </c>
      <c r="H56" s="229">
        <f t="shared" si="13"/>
        <v>128342731</v>
      </c>
      <c r="I56" s="229">
        <v>32140335</v>
      </c>
      <c r="J56" s="231">
        <v>32140335</v>
      </c>
      <c r="K56" s="227">
        <f t="shared" si="14"/>
        <v>-96129526</v>
      </c>
      <c r="L56" s="222"/>
    </row>
    <row r="57" spans="3:12" x14ac:dyDescent="0.25">
      <c r="C57" s="218"/>
      <c r="D57" s="391" t="s">
        <v>392</v>
      </c>
      <c r="E57" s="392"/>
      <c r="F57" s="226">
        <v>0</v>
      </c>
      <c r="G57" s="239">
        <v>0</v>
      </c>
      <c r="H57" s="240">
        <f t="shared" si="13"/>
        <v>0</v>
      </c>
      <c r="I57" s="240">
        <v>0</v>
      </c>
      <c r="J57" s="240">
        <v>0</v>
      </c>
      <c r="K57" s="226">
        <f t="shared" si="14"/>
        <v>0</v>
      </c>
      <c r="L57" s="222"/>
    </row>
    <row r="58" spans="3:12" x14ac:dyDescent="0.25">
      <c r="C58" s="241"/>
      <c r="D58" s="389" t="s">
        <v>393</v>
      </c>
      <c r="E58" s="390"/>
      <c r="F58" s="226">
        <v>0</v>
      </c>
      <c r="G58" s="239">
        <v>0</v>
      </c>
      <c r="H58" s="240">
        <f t="shared" si="13"/>
        <v>0</v>
      </c>
      <c r="I58" s="240">
        <v>0</v>
      </c>
      <c r="J58" s="240">
        <v>0</v>
      </c>
      <c r="K58" s="226">
        <f t="shared" si="14"/>
        <v>0</v>
      </c>
      <c r="L58" s="222"/>
    </row>
    <row r="59" spans="3:12" x14ac:dyDescent="0.25">
      <c r="C59" s="241"/>
      <c r="D59" s="389" t="s">
        <v>394</v>
      </c>
      <c r="E59" s="390"/>
      <c r="F59" s="226">
        <v>0</v>
      </c>
      <c r="G59" s="239">
        <v>0</v>
      </c>
      <c r="H59" s="240">
        <f t="shared" si="13"/>
        <v>0</v>
      </c>
      <c r="I59" s="240">
        <v>0</v>
      </c>
      <c r="J59" s="240">
        <v>0</v>
      </c>
      <c r="K59" s="226">
        <f t="shared" si="14"/>
        <v>0</v>
      </c>
      <c r="L59" s="222"/>
    </row>
    <row r="60" spans="3:12" x14ac:dyDescent="0.25">
      <c r="C60" s="241"/>
      <c r="D60" s="389" t="s">
        <v>395</v>
      </c>
      <c r="E60" s="390"/>
      <c r="F60" s="226">
        <v>0</v>
      </c>
      <c r="G60" s="239">
        <v>0</v>
      </c>
      <c r="H60" s="240">
        <f t="shared" si="13"/>
        <v>0</v>
      </c>
      <c r="I60" s="240">
        <v>0</v>
      </c>
      <c r="J60" s="240">
        <v>0</v>
      </c>
      <c r="K60" s="226">
        <f t="shared" si="14"/>
        <v>0</v>
      </c>
      <c r="L60" s="222"/>
    </row>
    <row r="61" spans="3:12" x14ac:dyDescent="0.25">
      <c r="C61" s="223" t="s">
        <v>396</v>
      </c>
      <c r="D61" s="224"/>
      <c r="E61" s="225"/>
      <c r="F61" s="226">
        <f>SUM(F62:F65)</f>
        <v>0</v>
      </c>
      <c r="G61" s="227">
        <f>+G62+G63+G64+G65</f>
        <v>16107905.220000001</v>
      </c>
      <c r="H61" s="227">
        <f t="shared" ref="H61:J61" si="15">SUM(H62:H65)</f>
        <v>16107905.220000001</v>
      </c>
      <c r="I61" s="227">
        <f t="shared" si="15"/>
        <v>16107905.220000001</v>
      </c>
      <c r="J61" s="227">
        <f t="shared" si="15"/>
        <v>16107905.220000001</v>
      </c>
      <c r="K61" s="227">
        <f t="shared" si="14"/>
        <v>16107905.220000001</v>
      </c>
      <c r="L61" s="222"/>
    </row>
    <row r="62" spans="3:12" x14ac:dyDescent="0.25">
      <c r="C62" s="218"/>
      <c r="D62" s="219" t="s">
        <v>397</v>
      </c>
      <c r="E62" s="220"/>
      <c r="F62" s="226">
        <v>0</v>
      </c>
      <c r="G62" s="239">
        <v>0</v>
      </c>
      <c r="H62" s="240">
        <f t="shared" si="13"/>
        <v>0</v>
      </c>
      <c r="I62" s="240">
        <v>0</v>
      </c>
      <c r="J62" s="240">
        <v>0</v>
      </c>
      <c r="K62" s="226">
        <f t="shared" si="14"/>
        <v>0</v>
      </c>
      <c r="L62" s="222"/>
    </row>
    <row r="63" spans="3:12" x14ac:dyDescent="0.25">
      <c r="C63" s="218"/>
      <c r="D63" s="219" t="s">
        <v>398</v>
      </c>
      <c r="E63" s="220"/>
      <c r="F63" s="226">
        <v>0</v>
      </c>
      <c r="G63" s="239">
        <v>0</v>
      </c>
      <c r="H63" s="240">
        <f t="shared" si="13"/>
        <v>0</v>
      </c>
      <c r="I63" s="240">
        <v>0</v>
      </c>
      <c r="J63" s="240">
        <v>0</v>
      </c>
      <c r="K63" s="226">
        <f t="shared" si="14"/>
        <v>0</v>
      </c>
      <c r="L63" s="222"/>
    </row>
    <row r="64" spans="3:12" x14ac:dyDescent="0.25">
      <c r="C64" s="218"/>
      <c r="D64" s="219" t="s">
        <v>399</v>
      </c>
      <c r="E64" s="220"/>
      <c r="F64" s="226">
        <v>0</v>
      </c>
      <c r="G64" s="239">
        <v>0</v>
      </c>
      <c r="H64" s="240">
        <f t="shared" si="13"/>
        <v>0</v>
      </c>
      <c r="I64" s="240">
        <v>0</v>
      </c>
      <c r="J64" s="240">
        <v>0</v>
      </c>
      <c r="K64" s="226">
        <f t="shared" si="14"/>
        <v>0</v>
      </c>
      <c r="L64" s="222"/>
    </row>
    <row r="65" spans="3:12" x14ac:dyDescent="0.25">
      <c r="C65" s="218"/>
      <c r="D65" s="219" t="s">
        <v>400</v>
      </c>
      <c r="E65" s="220"/>
      <c r="F65" s="239">
        <v>0</v>
      </c>
      <c r="G65" s="250">
        <v>16107905.220000001</v>
      </c>
      <c r="H65" s="227">
        <v>16107905.220000001</v>
      </c>
      <c r="I65" s="229">
        <v>16107905.220000001</v>
      </c>
      <c r="J65" s="229">
        <v>16107905.220000001</v>
      </c>
      <c r="K65" s="227">
        <f t="shared" si="14"/>
        <v>16107905.220000001</v>
      </c>
      <c r="L65" s="222"/>
    </row>
    <row r="66" spans="3:12" x14ac:dyDescent="0.25">
      <c r="C66" s="223" t="s">
        <v>401</v>
      </c>
      <c r="D66" s="224"/>
      <c r="E66" s="225"/>
      <c r="F66" s="226">
        <v>0</v>
      </c>
      <c r="G66" s="240">
        <v>0</v>
      </c>
      <c r="H66" s="240">
        <f t="shared" si="13"/>
        <v>0</v>
      </c>
      <c r="I66" s="240">
        <v>0</v>
      </c>
      <c r="J66" s="240">
        <v>0</v>
      </c>
      <c r="K66" s="226">
        <f t="shared" si="14"/>
        <v>0</v>
      </c>
      <c r="L66" s="222"/>
    </row>
    <row r="67" spans="3:12" x14ac:dyDescent="0.25">
      <c r="C67" s="241"/>
      <c r="D67" s="389" t="s">
        <v>402</v>
      </c>
      <c r="E67" s="390"/>
      <c r="F67" s="226">
        <v>0</v>
      </c>
      <c r="G67" s="239">
        <v>0</v>
      </c>
      <c r="H67" s="240">
        <f t="shared" si="13"/>
        <v>0</v>
      </c>
      <c r="I67" s="240">
        <v>0</v>
      </c>
      <c r="J67" s="240">
        <v>0</v>
      </c>
      <c r="K67" s="226">
        <f t="shared" si="14"/>
        <v>0</v>
      </c>
      <c r="L67" s="222"/>
    </row>
    <row r="68" spans="3:12" x14ac:dyDescent="0.25">
      <c r="C68" s="218"/>
      <c r="D68" s="391" t="s">
        <v>403</v>
      </c>
      <c r="E68" s="392"/>
      <c r="F68" s="226">
        <v>0</v>
      </c>
      <c r="G68" s="239">
        <v>0</v>
      </c>
      <c r="H68" s="240">
        <f t="shared" si="13"/>
        <v>0</v>
      </c>
      <c r="I68" s="240">
        <v>0</v>
      </c>
      <c r="J68" s="240">
        <v>0</v>
      </c>
      <c r="K68" s="226">
        <f t="shared" si="14"/>
        <v>0</v>
      </c>
      <c r="L68" s="222"/>
    </row>
    <row r="69" spans="3:12" x14ac:dyDescent="0.25">
      <c r="C69" s="393" t="s">
        <v>404</v>
      </c>
      <c r="D69" s="389"/>
      <c r="E69" s="390"/>
      <c r="F69" s="226">
        <v>0</v>
      </c>
      <c r="G69" s="239">
        <v>0</v>
      </c>
      <c r="H69" s="240">
        <f t="shared" si="13"/>
        <v>0</v>
      </c>
      <c r="I69" s="240">
        <v>0</v>
      </c>
      <c r="J69" s="240">
        <v>0</v>
      </c>
      <c r="K69" s="226">
        <f t="shared" si="14"/>
        <v>0</v>
      </c>
      <c r="L69" s="222"/>
    </row>
    <row r="70" spans="3:12" x14ac:dyDescent="0.25">
      <c r="C70" s="223" t="s">
        <v>405</v>
      </c>
      <c r="D70" s="224"/>
      <c r="E70" s="225"/>
      <c r="F70" s="226">
        <v>0</v>
      </c>
      <c r="G70" s="239">
        <v>0</v>
      </c>
      <c r="H70" s="240">
        <f t="shared" si="13"/>
        <v>0</v>
      </c>
      <c r="I70" s="240">
        <v>0</v>
      </c>
      <c r="J70" s="240">
        <v>0</v>
      </c>
      <c r="K70" s="226">
        <f t="shared" si="14"/>
        <v>0</v>
      </c>
      <c r="L70" s="222"/>
    </row>
    <row r="71" spans="3:12" x14ac:dyDescent="0.25">
      <c r="C71" s="244"/>
      <c r="D71" s="245"/>
      <c r="E71" s="246"/>
      <c r="F71" s="227"/>
      <c r="G71" s="228"/>
      <c r="H71" s="229"/>
      <c r="I71" s="229"/>
      <c r="J71" s="229"/>
      <c r="K71" s="227"/>
      <c r="L71" s="222"/>
    </row>
    <row r="72" spans="3:12" x14ac:dyDescent="0.25">
      <c r="C72" s="394" t="s">
        <v>406</v>
      </c>
      <c r="D72" s="395"/>
      <c r="E72" s="396"/>
      <c r="F72" s="227">
        <f>+F52+F61+F66+F69+F70</f>
        <v>140318372</v>
      </c>
      <c r="G72" s="227">
        <f t="shared" ref="G72:K72" si="16">+G52+G61+G66+G69+G70</f>
        <v>16462619.220000001</v>
      </c>
      <c r="H72" s="227">
        <f t="shared" si="16"/>
        <v>156780991.22</v>
      </c>
      <c r="I72" s="227">
        <f t="shared" si="16"/>
        <v>52144637.219999999</v>
      </c>
      <c r="J72" s="227">
        <f t="shared" si="16"/>
        <v>52144637.219999999</v>
      </c>
      <c r="K72" s="227">
        <f t="shared" si="16"/>
        <v>-88173734.780000001</v>
      </c>
      <c r="L72" s="222"/>
    </row>
    <row r="73" spans="3:12" x14ac:dyDescent="0.25">
      <c r="C73" s="244"/>
      <c r="D73" s="245"/>
      <c r="E73" s="246"/>
      <c r="F73" s="227"/>
      <c r="G73" s="228"/>
      <c r="H73" s="229"/>
      <c r="I73" s="229"/>
      <c r="J73" s="229"/>
      <c r="K73" s="227"/>
      <c r="L73" s="222"/>
    </row>
    <row r="74" spans="3:12" x14ac:dyDescent="0.25">
      <c r="C74" s="214" t="s">
        <v>407</v>
      </c>
      <c r="D74" s="215"/>
      <c r="E74" s="216"/>
      <c r="F74" s="226">
        <f>F75</f>
        <v>0</v>
      </c>
      <c r="G74" s="226">
        <f t="shared" ref="G74:I74" si="17">G75</f>
        <v>0</v>
      </c>
      <c r="H74" s="240">
        <f t="shared" si="13"/>
        <v>0</v>
      </c>
      <c r="I74" s="226">
        <f t="shared" si="17"/>
        <v>0</v>
      </c>
      <c r="J74" s="226">
        <f>J75</f>
        <v>0</v>
      </c>
      <c r="K74" s="226">
        <f t="shared" si="14"/>
        <v>0</v>
      </c>
      <c r="L74" s="222"/>
    </row>
    <row r="75" spans="3:12" x14ac:dyDescent="0.25">
      <c r="C75" s="223"/>
      <c r="D75" s="224" t="s">
        <v>408</v>
      </c>
      <c r="E75" s="225"/>
      <c r="F75" s="226">
        <v>0</v>
      </c>
      <c r="G75" s="239">
        <v>0</v>
      </c>
      <c r="H75" s="240">
        <f t="shared" si="13"/>
        <v>0</v>
      </c>
      <c r="I75" s="240">
        <v>0</v>
      </c>
      <c r="J75" s="240">
        <v>0</v>
      </c>
      <c r="K75" s="226">
        <f t="shared" si="14"/>
        <v>0</v>
      </c>
      <c r="L75" s="222"/>
    </row>
    <row r="76" spans="3:12" x14ac:dyDescent="0.25">
      <c r="C76" s="244"/>
      <c r="D76" s="245"/>
      <c r="E76" s="246"/>
      <c r="F76" s="226"/>
      <c r="G76" s="239"/>
      <c r="H76" s="240"/>
      <c r="I76" s="240"/>
      <c r="J76" s="240"/>
      <c r="K76" s="226"/>
      <c r="L76" s="222"/>
    </row>
    <row r="77" spans="3:12" x14ac:dyDescent="0.25">
      <c r="C77" s="214" t="s">
        <v>409</v>
      </c>
      <c r="D77" s="215"/>
      <c r="E77" s="216"/>
      <c r="F77" s="227">
        <f>+F74+F72+F47</f>
        <v>1410330210</v>
      </c>
      <c r="G77" s="227">
        <f>+G47+G72+G74</f>
        <v>54056598.620000005</v>
      </c>
      <c r="H77" s="227">
        <f t="shared" ref="H77:J77" si="18">+H47+H72+H74</f>
        <v>1464386808.6199999</v>
      </c>
      <c r="I77" s="227">
        <f t="shared" si="18"/>
        <v>530712352.62</v>
      </c>
      <c r="J77" s="227">
        <f t="shared" si="18"/>
        <v>530712352.62</v>
      </c>
      <c r="K77" s="227">
        <f t="shared" si="14"/>
        <v>-879617857.38</v>
      </c>
      <c r="L77" s="222"/>
    </row>
    <row r="78" spans="3:12" x14ac:dyDescent="0.25">
      <c r="C78" s="244"/>
      <c r="D78" s="245"/>
      <c r="E78" s="246"/>
      <c r="F78" s="251"/>
      <c r="G78" s="252"/>
      <c r="H78" s="253"/>
      <c r="I78" s="253"/>
      <c r="J78" s="253"/>
      <c r="K78" s="251"/>
      <c r="L78" s="222"/>
    </row>
    <row r="79" spans="3:12" x14ac:dyDescent="0.25">
      <c r="C79" s="386" t="s">
        <v>410</v>
      </c>
      <c r="D79" s="387"/>
      <c r="E79" s="388"/>
      <c r="F79" s="251"/>
      <c r="G79" s="252"/>
      <c r="H79" s="253"/>
      <c r="I79" s="253"/>
      <c r="J79" s="253"/>
      <c r="K79" s="251"/>
      <c r="L79" s="222"/>
    </row>
    <row r="80" spans="3:12" x14ac:dyDescent="0.25">
      <c r="C80" s="383" t="s">
        <v>411</v>
      </c>
      <c r="D80" s="384"/>
      <c r="E80" s="385"/>
      <c r="F80" s="254">
        <v>0</v>
      </c>
      <c r="G80" s="255">
        <v>0</v>
      </c>
      <c r="H80" s="256">
        <f t="shared" ref="H80:H82" si="19">+F80+G80</f>
        <v>0</v>
      </c>
      <c r="I80" s="256">
        <v>0</v>
      </c>
      <c r="J80" s="256">
        <v>0</v>
      </c>
      <c r="K80" s="254">
        <f t="shared" ref="K80:K82" si="20">+J80-F80</f>
        <v>0</v>
      </c>
      <c r="L80" s="222"/>
    </row>
    <row r="81" spans="3:12" x14ac:dyDescent="0.25">
      <c r="C81" s="383" t="s">
        <v>412</v>
      </c>
      <c r="D81" s="384"/>
      <c r="E81" s="385"/>
      <c r="F81" s="254">
        <v>0</v>
      </c>
      <c r="G81" s="256">
        <v>0</v>
      </c>
      <c r="H81" s="256">
        <f t="shared" si="19"/>
        <v>0</v>
      </c>
      <c r="I81" s="256">
        <v>0</v>
      </c>
      <c r="J81" s="256">
        <v>0</v>
      </c>
      <c r="K81" s="254">
        <f t="shared" si="20"/>
        <v>0</v>
      </c>
      <c r="L81" s="222"/>
    </row>
    <row r="82" spans="3:12" x14ac:dyDescent="0.25">
      <c r="C82" s="386" t="s">
        <v>413</v>
      </c>
      <c r="D82" s="387"/>
      <c r="E82" s="388"/>
      <c r="F82" s="254">
        <v>0</v>
      </c>
      <c r="G82" s="256">
        <v>0</v>
      </c>
      <c r="H82" s="256">
        <f t="shared" si="19"/>
        <v>0</v>
      </c>
      <c r="I82" s="256">
        <v>0</v>
      </c>
      <c r="J82" s="256">
        <v>0</v>
      </c>
      <c r="K82" s="254">
        <f t="shared" si="20"/>
        <v>0</v>
      </c>
      <c r="L82" s="222"/>
    </row>
    <row r="83" spans="3:12" x14ac:dyDescent="0.25">
      <c r="C83" s="257"/>
      <c r="D83" s="258"/>
      <c r="E83" s="259"/>
      <c r="F83" s="260"/>
      <c r="G83" s="261"/>
      <c r="H83" s="262"/>
      <c r="I83" s="262"/>
      <c r="J83" s="262"/>
      <c r="K83" s="260"/>
      <c r="L83" s="222"/>
    </row>
  </sheetData>
  <mergeCells count="31">
    <mergeCell ref="C4:K4"/>
    <mergeCell ref="C5:K5"/>
    <mergeCell ref="C6:K6"/>
    <mergeCell ref="C7:K7"/>
    <mergeCell ref="C8:E10"/>
    <mergeCell ref="F8:J8"/>
    <mergeCell ref="K8:K10"/>
    <mergeCell ref="F9:F10"/>
    <mergeCell ref="G9:G10"/>
    <mergeCell ref="H9:H10"/>
    <mergeCell ref="D59:E59"/>
    <mergeCell ref="I9:I10"/>
    <mergeCell ref="J9:J10"/>
    <mergeCell ref="D32:E32"/>
    <mergeCell ref="D33:E33"/>
    <mergeCell ref="C34:E34"/>
    <mergeCell ref="D53:E53"/>
    <mergeCell ref="D54:E54"/>
    <mergeCell ref="D55:E55"/>
    <mergeCell ref="D56:E56"/>
    <mergeCell ref="D57:E57"/>
    <mergeCell ref="D58:E58"/>
    <mergeCell ref="C80:E80"/>
    <mergeCell ref="C81:E81"/>
    <mergeCell ref="C82:E82"/>
    <mergeCell ref="D60:E60"/>
    <mergeCell ref="D67:E67"/>
    <mergeCell ref="D68:E68"/>
    <mergeCell ref="C69:E69"/>
    <mergeCell ref="C72:E72"/>
    <mergeCell ref="C79:E79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2"/>
  <sheetViews>
    <sheetView workbookViewId="0">
      <selection activeCell="D193" sqref="D193"/>
    </sheetView>
  </sheetViews>
  <sheetFormatPr baseColWidth="10" defaultRowHeight="15" x14ac:dyDescent="0.25"/>
  <cols>
    <col min="2" max="2" width="46.42578125" customWidth="1"/>
    <col min="3" max="3" width="16" customWidth="1"/>
    <col min="4" max="4" width="19.140625" customWidth="1"/>
    <col min="5" max="5" width="13.5703125" customWidth="1"/>
    <col min="6" max="6" width="13.140625" customWidth="1"/>
    <col min="7" max="7" width="14.7109375" customWidth="1"/>
    <col min="8" max="8" width="15.28515625" bestFit="1" customWidth="1"/>
  </cols>
  <sheetData>
    <row r="1" spans="1:8" x14ac:dyDescent="0.25">
      <c r="A1" s="370" t="s">
        <v>414</v>
      </c>
      <c r="B1" s="371"/>
      <c r="C1" s="371"/>
      <c r="D1" s="371"/>
      <c r="E1" s="371"/>
      <c r="F1" s="371"/>
      <c r="G1" s="371"/>
      <c r="H1" s="416"/>
    </row>
    <row r="2" spans="1:8" x14ac:dyDescent="0.25">
      <c r="A2" s="373" t="s">
        <v>415</v>
      </c>
      <c r="B2" s="374"/>
      <c r="C2" s="374"/>
      <c r="D2" s="374"/>
      <c r="E2" s="374"/>
      <c r="F2" s="374"/>
      <c r="G2" s="374"/>
      <c r="H2" s="417"/>
    </row>
    <row r="3" spans="1:8" x14ac:dyDescent="0.25">
      <c r="A3" s="373" t="s">
        <v>416</v>
      </c>
      <c r="B3" s="374"/>
      <c r="C3" s="374"/>
      <c r="D3" s="374"/>
      <c r="E3" s="374"/>
      <c r="F3" s="374"/>
      <c r="G3" s="374"/>
      <c r="H3" s="417"/>
    </row>
    <row r="4" spans="1:8" x14ac:dyDescent="0.25">
      <c r="A4" s="373" t="s">
        <v>196</v>
      </c>
      <c r="B4" s="374"/>
      <c r="C4" s="374"/>
      <c r="D4" s="374"/>
      <c r="E4" s="374"/>
      <c r="F4" s="374"/>
      <c r="G4" s="374"/>
      <c r="H4" s="417"/>
    </row>
    <row r="5" spans="1:8" ht="15.75" thickBot="1" x14ac:dyDescent="0.3">
      <c r="A5" s="376" t="s">
        <v>2</v>
      </c>
      <c r="B5" s="377"/>
      <c r="C5" s="377"/>
      <c r="D5" s="377"/>
      <c r="E5" s="377"/>
      <c r="F5" s="377"/>
      <c r="G5" s="377"/>
      <c r="H5" s="418"/>
    </row>
    <row r="6" spans="1:8" x14ac:dyDescent="0.25">
      <c r="A6" s="419" t="s">
        <v>3</v>
      </c>
      <c r="B6" s="420"/>
      <c r="C6" s="419" t="s">
        <v>417</v>
      </c>
      <c r="D6" s="421"/>
      <c r="E6" s="421"/>
      <c r="F6" s="421"/>
      <c r="G6" s="420"/>
      <c r="H6" s="422" t="s">
        <v>418</v>
      </c>
    </row>
    <row r="7" spans="1:8" ht="15.75" thickBot="1" x14ac:dyDescent="0.3">
      <c r="A7" s="373"/>
      <c r="B7" s="375"/>
      <c r="C7" s="376"/>
      <c r="D7" s="377"/>
      <c r="E7" s="377"/>
      <c r="F7" s="377"/>
      <c r="G7" s="378"/>
      <c r="H7" s="423"/>
    </row>
    <row r="8" spans="1:8" ht="26.25" thickBot="1" x14ac:dyDescent="0.3">
      <c r="A8" s="376"/>
      <c r="B8" s="378"/>
      <c r="C8" s="264" t="s">
        <v>301</v>
      </c>
      <c r="D8" s="167" t="s">
        <v>419</v>
      </c>
      <c r="E8" s="264" t="s">
        <v>420</v>
      </c>
      <c r="F8" s="264" t="s">
        <v>299</v>
      </c>
      <c r="G8" s="264" t="s">
        <v>302</v>
      </c>
      <c r="H8" s="424"/>
    </row>
    <row r="9" spans="1:8" x14ac:dyDescent="0.25">
      <c r="A9" s="265" t="s">
        <v>421</v>
      </c>
      <c r="B9" s="266"/>
      <c r="C9" s="267">
        <f t="shared" ref="C9:H9" si="0">C10+C18+C28+C38+C48+C58+C71+C75+C62</f>
        <v>1270011838</v>
      </c>
      <c r="D9" s="267">
        <f t="shared" si="0"/>
        <v>278546101.06900007</v>
      </c>
      <c r="E9" s="267">
        <f t="shared" si="0"/>
        <v>1548557939.0690002</v>
      </c>
      <c r="F9" s="267">
        <f t="shared" si="0"/>
        <v>308251967.35000002</v>
      </c>
      <c r="G9" s="267">
        <f t="shared" si="0"/>
        <v>261216890.88000003</v>
      </c>
      <c r="H9" s="267">
        <f t="shared" si="0"/>
        <v>1240305971.7189999</v>
      </c>
    </row>
    <row r="10" spans="1:8" x14ac:dyDescent="0.25">
      <c r="A10" s="268" t="s">
        <v>422</v>
      </c>
      <c r="B10" s="269"/>
      <c r="C10" s="270">
        <f t="shared" ref="C10:G10" si="1">SUM(C11:C17)</f>
        <v>529989975.23999995</v>
      </c>
      <c r="D10" s="270">
        <f t="shared" si="1"/>
        <v>9.9999999001738615E-3</v>
      </c>
      <c r="E10" s="270">
        <f t="shared" si="1"/>
        <v>529989975.24999994</v>
      </c>
      <c r="F10" s="270">
        <f>SUM(F11:F17)</f>
        <v>126857315.16000004</v>
      </c>
      <c r="G10" s="270">
        <f t="shared" si="1"/>
        <v>107063946.08000004</v>
      </c>
      <c r="H10" s="270">
        <f>SUM(H11:H17)</f>
        <v>403132660.08999991</v>
      </c>
    </row>
    <row r="11" spans="1:8" x14ac:dyDescent="0.25">
      <c r="A11" s="271" t="s">
        <v>423</v>
      </c>
      <c r="B11" s="272"/>
      <c r="C11" s="273">
        <v>336894204.24000001</v>
      </c>
      <c r="D11" s="274">
        <v>0</v>
      </c>
      <c r="E11" s="275">
        <f t="shared" ref="E11:E17" si="2">C11+D11</f>
        <v>336894204.24000001</v>
      </c>
      <c r="F11" s="274">
        <v>80367213.000000045</v>
      </c>
      <c r="G11" s="274">
        <v>80367213.000000045</v>
      </c>
      <c r="H11" s="275">
        <f>E11-F11</f>
        <v>256526991.23999995</v>
      </c>
    </row>
    <row r="12" spans="1:8" x14ac:dyDescent="0.25">
      <c r="A12" s="271" t="s">
        <v>424</v>
      </c>
      <c r="B12" s="272"/>
      <c r="C12" s="273">
        <v>0</v>
      </c>
      <c r="D12" s="274">
        <v>0</v>
      </c>
      <c r="E12" s="275">
        <f t="shared" si="2"/>
        <v>0</v>
      </c>
      <c r="F12" s="274">
        <v>0</v>
      </c>
      <c r="G12" s="274">
        <v>0</v>
      </c>
      <c r="H12" s="275">
        <f t="shared" ref="H12:H17" si="3">E12-F12</f>
        <v>0</v>
      </c>
    </row>
    <row r="13" spans="1:8" x14ac:dyDescent="0.25">
      <c r="A13" s="271" t="s">
        <v>425</v>
      </c>
      <c r="B13" s="272"/>
      <c r="C13" s="273">
        <v>93390947.689999983</v>
      </c>
      <c r="D13" s="274">
        <v>0</v>
      </c>
      <c r="E13" s="275">
        <f t="shared" si="2"/>
        <v>93390947.689999983</v>
      </c>
      <c r="F13" s="274">
        <v>23699351.859999992</v>
      </c>
      <c r="G13" s="274">
        <v>3905982.7799999993</v>
      </c>
      <c r="H13" s="275">
        <f>E13-F13</f>
        <v>69691595.829999983</v>
      </c>
    </row>
    <row r="14" spans="1:8" x14ac:dyDescent="0.25">
      <c r="A14" s="271" t="s">
        <v>426</v>
      </c>
      <c r="B14" s="272"/>
      <c r="C14" s="273">
        <v>45900000</v>
      </c>
      <c r="D14" s="274">
        <v>0</v>
      </c>
      <c r="E14" s="275">
        <f t="shared" si="2"/>
        <v>45900000</v>
      </c>
      <c r="F14" s="274">
        <v>10283262.150000004</v>
      </c>
      <c r="G14" s="274">
        <v>10283262.150000004</v>
      </c>
      <c r="H14" s="275">
        <f t="shared" si="3"/>
        <v>35616737.849999994</v>
      </c>
    </row>
    <row r="15" spans="1:8" x14ac:dyDescent="0.25">
      <c r="A15" s="271" t="s">
        <v>427</v>
      </c>
      <c r="B15" s="272"/>
      <c r="C15" s="273">
        <v>43679728.219999984</v>
      </c>
      <c r="D15" s="274">
        <v>9.9999999001738615E-3</v>
      </c>
      <c r="E15" s="275">
        <f t="shared" si="2"/>
        <v>43679728.229999982</v>
      </c>
      <c r="F15" s="274">
        <v>9390845.6600000001</v>
      </c>
      <c r="G15" s="274">
        <v>9390845.6600000001</v>
      </c>
      <c r="H15" s="275">
        <f>E15-F15</f>
        <v>34288882.569999978</v>
      </c>
    </row>
    <row r="16" spans="1:8" x14ac:dyDescent="0.25">
      <c r="A16" s="271" t="s">
        <v>428</v>
      </c>
      <c r="B16" s="272"/>
      <c r="C16" s="273">
        <v>3702202.39</v>
      </c>
      <c r="D16" s="274">
        <v>0</v>
      </c>
      <c r="E16" s="275">
        <f t="shared" si="2"/>
        <v>3702202.39</v>
      </c>
      <c r="F16" s="274">
        <v>0</v>
      </c>
      <c r="G16" s="274">
        <v>0</v>
      </c>
      <c r="H16" s="275">
        <f t="shared" si="3"/>
        <v>3702202.39</v>
      </c>
    </row>
    <row r="17" spans="1:8" x14ac:dyDescent="0.25">
      <c r="A17" s="271" t="s">
        <v>429</v>
      </c>
      <c r="B17" s="272"/>
      <c r="C17" s="273">
        <v>6422892.6999999993</v>
      </c>
      <c r="D17" s="274">
        <v>0</v>
      </c>
      <c r="E17" s="275">
        <f t="shared" si="2"/>
        <v>6422892.6999999993</v>
      </c>
      <c r="F17" s="274">
        <v>3116642.49</v>
      </c>
      <c r="G17" s="274">
        <v>3116642.49</v>
      </c>
      <c r="H17" s="275">
        <f t="shared" si="3"/>
        <v>3306250.209999999</v>
      </c>
    </row>
    <row r="18" spans="1:8" x14ac:dyDescent="0.25">
      <c r="A18" s="268" t="s">
        <v>430</v>
      </c>
      <c r="B18" s="269"/>
      <c r="C18" s="270">
        <f t="shared" ref="C18:H18" si="4">SUM(C19:C27)</f>
        <v>120761034.19999999</v>
      </c>
      <c r="D18" s="270">
        <f t="shared" si="4"/>
        <v>0</v>
      </c>
      <c r="E18" s="270">
        <f t="shared" si="4"/>
        <v>120761034.19999999</v>
      </c>
      <c r="F18" s="270">
        <f>SUM(F19:F27)</f>
        <v>28058686.460000005</v>
      </c>
      <c r="G18" s="270">
        <f t="shared" si="4"/>
        <v>23447847.479999997</v>
      </c>
      <c r="H18" s="270">
        <f t="shared" si="4"/>
        <v>92702347.739999965</v>
      </c>
    </row>
    <row r="19" spans="1:8" x14ac:dyDescent="0.25">
      <c r="A19" s="271" t="s">
        <v>431</v>
      </c>
      <c r="B19" s="272"/>
      <c r="C19" s="273">
        <v>9313042.8800000008</v>
      </c>
      <c r="D19" s="274">
        <v>0</v>
      </c>
      <c r="E19" s="275">
        <f t="shared" ref="E19:E27" si="5">C19+D19</f>
        <v>9313042.8800000008</v>
      </c>
      <c r="F19" s="274">
        <v>1476860.1800000004</v>
      </c>
      <c r="G19" s="274">
        <v>525816.95000000007</v>
      </c>
      <c r="H19" s="275">
        <f>E19-F19</f>
        <v>7836182.7000000002</v>
      </c>
    </row>
    <row r="20" spans="1:8" x14ac:dyDescent="0.25">
      <c r="A20" s="271" t="s">
        <v>432</v>
      </c>
      <c r="B20" s="272"/>
      <c r="C20" s="273">
        <v>1042338.23</v>
      </c>
      <c r="D20" s="274">
        <v>0</v>
      </c>
      <c r="E20" s="275">
        <f t="shared" si="5"/>
        <v>1042338.23</v>
      </c>
      <c r="F20" s="274">
        <v>334543.07</v>
      </c>
      <c r="G20" s="274">
        <v>310997.23</v>
      </c>
      <c r="H20" s="275">
        <f t="shared" ref="H20:H82" si="6">E20-F20</f>
        <v>707795.15999999992</v>
      </c>
    </row>
    <row r="21" spans="1:8" x14ac:dyDescent="0.25">
      <c r="A21" s="271" t="s">
        <v>433</v>
      </c>
      <c r="B21" s="272"/>
      <c r="C21" s="273">
        <v>637116.69999999995</v>
      </c>
      <c r="D21" s="274">
        <v>0</v>
      </c>
      <c r="E21" s="275">
        <f t="shared" si="5"/>
        <v>637116.69999999995</v>
      </c>
      <c r="F21" s="274">
        <v>0</v>
      </c>
      <c r="G21" s="274">
        <v>0</v>
      </c>
      <c r="H21" s="275">
        <f t="shared" si="6"/>
        <v>637116.69999999995</v>
      </c>
    </row>
    <row r="22" spans="1:8" x14ac:dyDescent="0.25">
      <c r="A22" s="271" t="s">
        <v>434</v>
      </c>
      <c r="B22" s="272"/>
      <c r="C22" s="273">
        <v>42550592.139999993</v>
      </c>
      <c r="D22" s="274">
        <v>0</v>
      </c>
      <c r="E22" s="275">
        <f t="shared" si="5"/>
        <v>42550592.139999993</v>
      </c>
      <c r="F22" s="274">
        <v>2607062.4300000006</v>
      </c>
      <c r="G22" s="274">
        <v>293148.22999999992</v>
      </c>
      <c r="H22" s="275">
        <f t="shared" si="6"/>
        <v>39943529.709999993</v>
      </c>
    </row>
    <row r="23" spans="1:8" x14ac:dyDescent="0.25">
      <c r="A23" s="271" t="s">
        <v>435</v>
      </c>
      <c r="B23" s="272"/>
      <c r="C23" s="273">
        <v>5499785.3399999999</v>
      </c>
      <c r="D23" s="274">
        <v>0</v>
      </c>
      <c r="E23" s="275">
        <f t="shared" si="5"/>
        <v>5499785.3399999999</v>
      </c>
      <c r="F23" s="274">
        <v>1148139.8299999998</v>
      </c>
      <c r="G23" s="274">
        <v>1021561.6699999999</v>
      </c>
      <c r="H23" s="275">
        <f t="shared" si="6"/>
        <v>4351645.51</v>
      </c>
    </row>
    <row r="24" spans="1:8" x14ac:dyDescent="0.25">
      <c r="A24" s="271" t="s">
        <v>436</v>
      </c>
      <c r="B24" s="272"/>
      <c r="C24" s="273">
        <v>48149702.419999987</v>
      </c>
      <c r="D24" s="274">
        <v>0</v>
      </c>
      <c r="E24" s="275">
        <f t="shared" si="5"/>
        <v>48149702.419999987</v>
      </c>
      <c r="F24" s="274">
        <v>10845279.550000001</v>
      </c>
      <c r="G24" s="274">
        <v>10258264.839999998</v>
      </c>
      <c r="H24" s="275">
        <f t="shared" si="6"/>
        <v>37304422.86999999</v>
      </c>
    </row>
    <row r="25" spans="1:8" x14ac:dyDescent="0.25">
      <c r="A25" s="271" t="s">
        <v>437</v>
      </c>
      <c r="B25" s="272"/>
      <c r="C25" s="273">
        <v>5048384.1500000004</v>
      </c>
      <c r="D25" s="274">
        <v>0</v>
      </c>
      <c r="E25" s="275">
        <f t="shared" si="5"/>
        <v>5048384.1500000004</v>
      </c>
      <c r="F25" s="274">
        <v>694958.41</v>
      </c>
      <c r="G25" s="274">
        <v>475443.18</v>
      </c>
      <c r="H25" s="275">
        <f t="shared" si="6"/>
        <v>4353425.74</v>
      </c>
    </row>
    <row r="26" spans="1:8" x14ac:dyDescent="0.25">
      <c r="A26" s="271" t="s">
        <v>438</v>
      </c>
      <c r="B26" s="272"/>
      <c r="C26" s="273">
        <v>0</v>
      </c>
      <c r="D26" s="274">
        <v>0</v>
      </c>
      <c r="E26" s="275">
        <f t="shared" si="5"/>
        <v>0</v>
      </c>
      <c r="F26" s="274">
        <v>129746.64</v>
      </c>
      <c r="G26" s="274">
        <v>0</v>
      </c>
      <c r="H26" s="275">
        <f t="shared" si="6"/>
        <v>-129746.64</v>
      </c>
    </row>
    <row r="27" spans="1:8" x14ac:dyDescent="0.25">
      <c r="A27" s="271" t="s">
        <v>439</v>
      </c>
      <c r="B27" s="272"/>
      <c r="C27" s="273">
        <v>8520072.3399999999</v>
      </c>
      <c r="D27" s="274">
        <v>0</v>
      </c>
      <c r="E27" s="275">
        <f t="shared" si="5"/>
        <v>8520072.3399999999</v>
      </c>
      <c r="F27" s="274">
        <v>10822096.350000001</v>
      </c>
      <c r="G27" s="274">
        <v>10562615.379999999</v>
      </c>
      <c r="H27" s="275">
        <f t="shared" si="6"/>
        <v>-2302024.0100000016</v>
      </c>
    </row>
    <row r="28" spans="1:8" x14ac:dyDescent="0.25">
      <c r="A28" s="268" t="s">
        <v>440</v>
      </c>
      <c r="B28" s="269"/>
      <c r="C28" s="270">
        <f t="shared" ref="C28:H28" si="7">SUM(C29:C37)</f>
        <v>348547780.86000001</v>
      </c>
      <c r="D28" s="270">
        <f t="shared" si="7"/>
        <v>793519.7699999999</v>
      </c>
      <c r="E28" s="270">
        <f t="shared" si="7"/>
        <v>349341300.63</v>
      </c>
      <c r="F28" s="270">
        <f t="shared" si="7"/>
        <v>66944067.43999999</v>
      </c>
      <c r="G28" s="270">
        <f t="shared" si="7"/>
        <v>60705863.599999994</v>
      </c>
      <c r="H28" s="270">
        <f t="shared" si="7"/>
        <v>282397233.19</v>
      </c>
    </row>
    <row r="29" spans="1:8" x14ac:dyDescent="0.25">
      <c r="A29" s="271" t="s">
        <v>441</v>
      </c>
      <c r="B29" s="272"/>
      <c r="C29" s="273">
        <v>15276757.710000001</v>
      </c>
      <c r="D29" s="274">
        <v>0</v>
      </c>
      <c r="E29" s="275">
        <f>C29+D29</f>
        <v>15276757.710000001</v>
      </c>
      <c r="F29" s="274">
        <v>4497407.7199999988</v>
      </c>
      <c r="G29" s="274">
        <v>4497407.7199999988</v>
      </c>
      <c r="H29" s="275">
        <f t="shared" si="6"/>
        <v>10779349.990000002</v>
      </c>
    </row>
    <row r="30" spans="1:8" x14ac:dyDescent="0.25">
      <c r="A30" s="271" t="s">
        <v>442</v>
      </c>
      <c r="B30" s="272"/>
      <c r="C30" s="273">
        <v>87343519.149999991</v>
      </c>
      <c r="D30" s="274">
        <v>0</v>
      </c>
      <c r="E30" s="275">
        <f t="shared" ref="E30:E37" si="8">C30+D30</f>
        <v>87343519.149999991</v>
      </c>
      <c r="F30" s="274">
        <v>17170505.539999995</v>
      </c>
      <c r="G30" s="274">
        <v>17092901.539999995</v>
      </c>
      <c r="H30" s="275">
        <f t="shared" si="6"/>
        <v>70173013.609999999</v>
      </c>
    </row>
    <row r="31" spans="1:8" x14ac:dyDescent="0.25">
      <c r="A31" s="271" t="s">
        <v>443</v>
      </c>
      <c r="B31" s="272"/>
      <c r="C31" s="273">
        <v>121236009.86000006</v>
      </c>
      <c r="D31" s="274">
        <v>0</v>
      </c>
      <c r="E31" s="275">
        <f t="shared" si="8"/>
        <v>121236009.86000006</v>
      </c>
      <c r="F31" s="274">
        <v>19758937.870000001</v>
      </c>
      <c r="G31" s="274">
        <v>19225911.410000004</v>
      </c>
      <c r="H31" s="275">
        <f t="shared" si="6"/>
        <v>101477071.99000005</v>
      </c>
    </row>
    <row r="32" spans="1:8" x14ac:dyDescent="0.25">
      <c r="A32" s="271" t="s">
        <v>444</v>
      </c>
      <c r="B32" s="272"/>
      <c r="C32" s="273">
        <v>22519876.079999998</v>
      </c>
      <c r="D32" s="274">
        <v>793519.7699999999</v>
      </c>
      <c r="E32" s="275">
        <f t="shared" si="8"/>
        <v>23313395.849999998</v>
      </c>
      <c r="F32" s="274">
        <v>10845822.08</v>
      </c>
      <c r="G32" s="274">
        <v>8615481.3300000001</v>
      </c>
      <c r="H32" s="275">
        <f t="shared" si="6"/>
        <v>12467573.769999998</v>
      </c>
    </row>
    <row r="33" spans="1:8" x14ac:dyDescent="0.25">
      <c r="A33" s="271" t="s">
        <v>445</v>
      </c>
      <c r="B33" s="272"/>
      <c r="C33" s="273">
        <v>50065865.959999971</v>
      </c>
      <c r="D33" s="274">
        <v>0</v>
      </c>
      <c r="E33" s="275">
        <f t="shared" si="8"/>
        <v>50065865.959999971</v>
      </c>
      <c r="F33" s="274">
        <v>8495148.6100000013</v>
      </c>
      <c r="G33" s="274">
        <v>7623472.1400000006</v>
      </c>
      <c r="H33" s="275">
        <f t="shared" si="6"/>
        <v>41570717.349999972</v>
      </c>
    </row>
    <row r="34" spans="1:8" x14ac:dyDescent="0.25">
      <c r="A34" s="271" t="s">
        <v>446</v>
      </c>
      <c r="B34" s="272"/>
      <c r="C34" s="273">
        <v>12120000</v>
      </c>
      <c r="D34" s="274">
        <v>0</v>
      </c>
      <c r="E34" s="275">
        <f t="shared" si="8"/>
        <v>12120000</v>
      </c>
      <c r="F34" s="274">
        <v>415487.65</v>
      </c>
      <c r="G34" s="274">
        <v>415487.65</v>
      </c>
      <c r="H34" s="275">
        <f t="shared" si="6"/>
        <v>11704512.35</v>
      </c>
    </row>
    <row r="35" spans="1:8" x14ac:dyDescent="0.25">
      <c r="A35" s="271" t="s">
        <v>447</v>
      </c>
      <c r="B35" s="272"/>
      <c r="C35" s="273">
        <v>1364636.2000000002</v>
      </c>
      <c r="D35" s="274">
        <v>0</v>
      </c>
      <c r="E35" s="275">
        <f t="shared" si="8"/>
        <v>1364636.2000000002</v>
      </c>
      <c r="F35" s="274">
        <v>63006.21</v>
      </c>
      <c r="G35" s="274">
        <v>54065.229999999996</v>
      </c>
      <c r="H35" s="275">
        <f t="shared" si="6"/>
        <v>1301629.9900000002</v>
      </c>
    </row>
    <row r="36" spans="1:8" x14ac:dyDescent="0.25">
      <c r="A36" s="271" t="s">
        <v>448</v>
      </c>
      <c r="B36" s="272"/>
      <c r="C36" s="273">
        <v>19367705.359999999</v>
      </c>
      <c r="D36" s="274">
        <v>0</v>
      </c>
      <c r="E36" s="275">
        <f t="shared" si="8"/>
        <v>19367705.359999999</v>
      </c>
      <c r="F36" s="274">
        <v>1681537.8899999997</v>
      </c>
      <c r="G36" s="274">
        <v>929195.62000000011</v>
      </c>
      <c r="H36" s="275">
        <f t="shared" si="6"/>
        <v>17686167.469999999</v>
      </c>
    </row>
    <row r="37" spans="1:8" x14ac:dyDescent="0.25">
      <c r="A37" s="271" t="s">
        <v>449</v>
      </c>
      <c r="B37" s="272"/>
      <c r="C37" s="273">
        <v>19253410.540000003</v>
      </c>
      <c r="D37" s="274">
        <v>0</v>
      </c>
      <c r="E37" s="275">
        <f t="shared" si="8"/>
        <v>19253410.540000003</v>
      </c>
      <c r="F37" s="274">
        <v>4016213.8699999992</v>
      </c>
      <c r="G37" s="274">
        <v>2251940.96</v>
      </c>
      <c r="H37" s="275">
        <f t="shared" si="6"/>
        <v>15237196.670000004</v>
      </c>
    </row>
    <row r="38" spans="1:8" ht="27.75" customHeight="1" x14ac:dyDescent="0.25">
      <c r="A38" s="414" t="s">
        <v>450</v>
      </c>
      <c r="B38" s="415"/>
      <c r="C38" s="270">
        <f t="shared" ref="C38:H38" si="9">SUM(C39:C47)</f>
        <v>120710415.83000001</v>
      </c>
      <c r="D38" s="270">
        <f t="shared" si="9"/>
        <v>13010478.9</v>
      </c>
      <c r="E38" s="270">
        <f>SUM(E39:E47)</f>
        <v>133720894.73000002</v>
      </c>
      <c r="F38" s="270">
        <f t="shared" si="9"/>
        <v>21197973.479999997</v>
      </c>
      <c r="G38" s="270">
        <f t="shared" si="9"/>
        <v>20519499.649999999</v>
      </c>
      <c r="H38" s="270">
        <f t="shared" si="9"/>
        <v>112522921.25000001</v>
      </c>
    </row>
    <row r="39" spans="1:8" x14ac:dyDescent="0.25">
      <c r="A39" s="271" t="s">
        <v>451</v>
      </c>
      <c r="B39" s="272"/>
      <c r="C39" s="273">
        <v>43517978.109999999</v>
      </c>
      <c r="D39" s="274">
        <v>0</v>
      </c>
      <c r="E39" s="275">
        <f t="shared" ref="E39:E47" si="10">C39+D39</f>
        <v>43517978.109999999</v>
      </c>
      <c r="F39" s="274">
        <v>10430000</v>
      </c>
      <c r="G39" s="274">
        <v>10430000</v>
      </c>
      <c r="H39" s="275">
        <f t="shared" si="6"/>
        <v>33087978.109999999</v>
      </c>
    </row>
    <row r="40" spans="1:8" x14ac:dyDescent="0.25">
      <c r="A40" s="271" t="s">
        <v>452</v>
      </c>
      <c r="B40" s="272"/>
      <c r="C40" s="273">
        <v>0</v>
      </c>
      <c r="D40" s="274">
        <v>0</v>
      </c>
      <c r="E40" s="275">
        <f t="shared" si="10"/>
        <v>0</v>
      </c>
      <c r="F40" s="274">
        <v>0</v>
      </c>
      <c r="G40" s="274">
        <v>0</v>
      </c>
      <c r="H40" s="275">
        <f t="shared" si="6"/>
        <v>0</v>
      </c>
    </row>
    <row r="41" spans="1:8" x14ac:dyDescent="0.25">
      <c r="A41" s="271" t="s">
        <v>453</v>
      </c>
      <c r="B41" s="272"/>
      <c r="C41" s="273">
        <v>5051196.38</v>
      </c>
      <c r="D41" s="274">
        <v>0</v>
      </c>
      <c r="E41" s="275">
        <f t="shared" si="10"/>
        <v>5051196.38</v>
      </c>
      <c r="F41" s="274">
        <v>546690.17999999993</v>
      </c>
      <c r="G41" s="274">
        <v>388164.28</v>
      </c>
      <c r="H41" s="275">
        <f t="shared" si="6"/>
        <v>4504506.2</v>
      </c>
    </row>
    <row r="42" spans="1:8" x14ac:dyDescent="0.25">
      <c r="A42" s="271" t="s">
        <v>454</v>
      </c>
      <c r="B42" s="272"/>
      <c r="C42" s="273">
        <v>56818000</v>
      </c>
      <c r="D42" s="274">
        <v>13010478.9</v>
      </c>
      <c r="E42" s="275">
        <f t="shared" si="10"/>
        <v>69828478.900000006</v>
      </c>
      <c r="F42" s="274">
        <v>7322105.9399999995</v>
      </c>
      <c r="G42" s="274">
        <v>7235675.0199999996</v>
      </c>
      <c r="H42" s="275">
        <f t="shared" si="6"/>
        <v>62506372.960000008</v>
      </c>
    </row>
    <row r="43" spans="1:8" x14ac:dyDescent="0.25">
      <c r="A43" s="271" t="s">
        <v>455</v>
      </c>
      <c r="B43" s="272"/>
      <c r="C43" s="273">
        <v>15323241.34</v>
      </c>
      <c r="D43" s="274">
        <v>0</v>
      </c>
      <c r="E43" s="275">
        <f t="shared" si="10"/>
        <v>15323241.34</v>
      </c>
      <c r="F43" s="274">
        <v>2899177.3600000003</v>
      </c>
      <c r="G43" s="274">
        <v>2465660.35</v>
      </c>
      <c r="H43" s="275">
        <f t="shared" si="6"/>
        <v>12424063.98</v>
      </c>
    </row>
    <row r="44" spans="1:8" x14ac:dyDescent="0.25">
      <c r="A44" s="271" t="s">
        <v>456</v>
      </c>
      <c r="B44" s="272"/>
      <c r="C44" s="273">
        <v>0</v>
      </c>
      <c r="D44" s="274">
        <v>0</v>
      </c>
      <c r="E44" s="275">
        <f t="shared" si="10"/>
        <v>0</v>
      </c>
      <c r="F44" s="274">
        <v>0</v>
      </c>
      <c r="G44" s="274">
        <v>0</v>
      </c>
      <c r="H44" s="275">
        <f t="shared" si="6"/>
        <v>0</v>
      </c>
    </row>
    <row r="45" spans="1:8" x14ac:dyDescent="0.25">
      <c r="A45" s="271" t="s">
        <v>457</v>
      </c>
      <c r="B45" s="272"/>
      <c r="C45" s="273">
        <v>0</v>
      </c>
      <c r="D45" s="274">
        <v>0</v>
      </c>
      <c r="E45" s="275">
        <f t="shared" si="10"/>
        <v>0</v>
      </c>
      <c r="F45" s="274">
        <v>0</v>
      </c>
      <c r="G45" s="274">
        <v>0</v>
      </c>
      <c r="H45" s="275">
        <f t="shared" si="6"/>
        <v>0</v>
      </c>
    </row>
    <row r="46" spans="1:8" x14ac:dyDescent="0.25">
      <c r="A46" s="271" t="s">
        <v>458</v>
      </c>
      <c r="B46" s="272"/>
      <c r="C46" s="273">
        <v>0</v>
      </c>
      <c r="D46" s="274">
        <v>0</v>
      </c>
      <c r="E46" s="275">
        <f t="shared" si="10"/>
        <v>0</v>
      </c>
      <c r="F46" s="274">
        <v>0</v>
      </c>
      <c r="G46" s="274">
        <v>0</v>
      </c>
      <c r="H46" s="275">
        <f t="shared" si="6"/>
        <v>0</v>
      </c>
    </row>
    <row r="47" spans="1:8" x14ac:dyDescent="0.25">
      <c r="A47" s="271" t="s">
        <v>459</v>
      </c>
      <c r="B47" s="272"/>
      <c r="C47" s="273">
        <v>0</v>
      </c>
      <c r="D47" s="274">
        <v>0</v>
      </c>
      <c r="E47" s="275">
        <f t="shared" si="10"/>
        <v>0</v>
      </c>
      <c r="F47" s="274">
        <v>0</v>
      </c>
      <c r="G47" s="274">
        <v>0</v>
      </c>
      <c r="H47" s="275">
        <f t="shared" si="6"/>
        <v>0</v>
      </c>
    </row>
    <row r="48" spans="1:8" x14ac:dyDescent="0.25">
      <c r="A48" s="414" t="s">
        <v>460</v>
      </c>
      <c r="B48" s="415"/>
      <c r="C48" s="270">
        <f t="shared" ref="C48:H48" si="11">SUM(C49:C57)</f>
        <v>34656134.659999996</v>
      </c>
      <c r="D48" s="270">
        <f t="shared" si="11"/>
        <v>500000</v>
      </c>
      <c r="E48" s="270">
        <f t="shared" si="11"/>
        <v>35156134.659999996</v>
      </c>
      <c r="F48" s="270">
        <f t="shared" si="11"/>
        <v>1555692.2200000002</v>
      </c>
      <c r="G48" s="270">
        <f t="shared" si="11"/>
        <v>1168413.3299999998</v>
      </c>
      <c r="H48" s="270">
        <f t="shared" si="11"/>
        <v>33600442.439999998</v>
      </c>
    </row>
    <row r="49" spans="1:8" x14ac:dyDescent="0.25">
      <c r="A49" s="271" t="s">
        <v>461</v>
      </c>
      <c r="B49" s="272"/>
      <c r="C49" s="273">
        <v>2978708</v>
      </c>
      <c r="D49" s="274">
        <v>0</v>
      </c>
      <c r="E49" s="275">
        <f t="shared" ref="E49:E57" si="12">C49+D49</f>
        <v>2978708</v>
      </c>
      <c r="F49" s="274">
        <v>484748.21</v>
      </c>
      <c r="G49" s="274">
        <v>287709.28999999998</v>
      </c>
      <c r="H49" s="275">
        <f t="shared" si="6"/>
        <v>2493959.79</v>
      </c>
    </row>
    <row r="50" spans="1:8" x14ac:dyDescent="0.25">
      <c r="A50" s="271" t="s">
        <v>462</v>
      </c>
      <c r="B50" s="272"/>
      <c r="C50" s="273">
        <v>21171000</v>
      </c>
      <c r="D50" s="274">
        <v>0</v>
      </c>
      <c r="E50" s="275">
        <f t="shared" si="12"/>
        <v>21171000</v>
      </c>
      <c r="F50" s="274">
        <v>293336.94</v>
      </c>
      <c r="G50" s="274">
        <v>203719.4</v>
      </c>
      <c r="H50" s="275">
        <f t="shared" si="6"/>
        <v>20877663.059999999</v>
      </c>
    </row>
    <row r="51" spans="1:8" x14ac:dyDescent="0.25">
      <c r="A51" s="271" t="s">
        <v>463</v>
      </c>
      <c r="B51" s="272"/>
      <c r="C51" s="273">
        <v>310794</v>
      </c>
      <c r="D51" s="274">
        <v>0</v>
      </c>
      <c r="E51" s="275">
        <f t="shared" si="12"/>
        <v>310794</v>
      </c>
      <c r="F51" s="274">
        <v>0</v>
      </c>
      <c r="G51" s="274">
        <v>0</v>
      </c>
      <c r="H51" s="275">
        <f t="shared" si="6"/>
        <v>310794</v>
      </c>
    </row>
    <row r="52" spans="1:8" x14ac:dyDescent="0.25">
      <c r="A52" s="271" t="s">
        <v>464</v>
      </c>
      <c r="B52" s="272"/>
      <c r="C52" s="273">
        <v>2400000</v>
      </c>
      <c r="D52" s="274">
        <v>0</v>
      </c>
      <c r="E52" s="275">
        <f t="shared" si="12"/>
        <v>2400000</v>
      </c>
      <c r="F52" s="274">
        <v>208799.95</v>
      </c>
      <c r="G52" s="274">
        <v>208799.95</v>
      </c>
      <c r="H52" s="275">
        <f t="shared" si="6"/>
        <v>2191200.0499999998</v>
      </c>
    </row>
    <row r="53" spans="1:8" x14ac:dyDescent="0.25">
      <c r="A53" s="271" t="s">
        <v>465</v>
      </c>
      <c r="B53" s="272"/>
      <c r="C53" s="273">
        <v>2363660</v>
      </c>
      <c r="D53" s="274">
        <v>0</v>
      </c>
      <c r="E53" s="275">
        <f t="shared" si="12"/>
        <v>2363660</v>
      </c>
      <c r="F53" s="274">
        <v>0</v>
      </c>
      <c r="G53" s="274">
        <v>0</v>
      </c>
      <c r="H53" s="275">
        <f t="shared" si="6"/>
        <v>2363660</v>
      </c>
    </row>
    <row r="54" spans="1:8" x14ac:dyDescent="0.25">
      <c r="A54" s="271" t="s">
        <v>466</v>
      </c>
      <c r="B54" s="272"/>
      <c r="C54" s="273">
        <v>4701972.66</v>
      </c>
      <c r="D54" s="274">
        <v>0</v>
      </c>
      <c r="E54" s="275">
        <f t="shared" si="12"/>
        <v>4701972.66</v>
      </c>
      <c r="F54" s="274">
        <v>568807.12</v>
      </c>
      <c r="G54" s="274">
        <v>468184.69</v>
      </c>
      <c r="H54" s="275">
        <f t="shared" si="6"/>
        <v>4133165.54</v>
      </c>
    </row>
    <row r="55" spans="1:8" x14ac:dyDescent="0.25">
      <c r="A55" s="271" t="s">
        <v>467</v>
      </c>
      <c r="B55" s="272"/>
      <c r="C55" s="273">
        <v>0</v>
      </c>
      <c r="D55" s="274">
        <v>0</v>
      </c>
      <c r="E55" s="275">
        <f t="shared" si="12"/>
        <v>0</v>
      </c>
      <c r="F55" s="274">
        <v>0</v>
      </c>
      <c r="G55" s="274">
        <v>0</v>
      </c>
      <c r="H55" s="275">
        <f t="shared" si="6"/>
        <v>0</v>
      </c>
    </row>
    <row r="56" spans="1:8" x14ac:dyDescent="0.25">
      <c r="A56" s="271" t="s">
        <v>468</v>
      </c>
      <c r="B56" s="272"/>
      <c r="C56" s="273">
        <v>0</v>
      </c>
      <c r="D56" s="274">
        <v>500000</v>
      </c>
      <c r="E56" s="275">
        <f t="shared" si="12"/>
        <v>500000</v>
      </c>
      <c r="F56" s="274">
        <v>0</v>
      </c>
      <c r="G56" s="274">
        <v>0</v>
      </c>
      <c r="H56" s="275">
        <f t="shared" si="6"/>
        <v>500000</v>
      </c>
    </row>
    <row r="57" spans="1:8" x14ac:dyDescent="0.25">
      <c r="A57" s="271" t="s">
        <v>469</v>
      </c>
      <c r="B57" s="272"/>
      <c r="C57" s="273">
        <v>730000</v>
      </c>
      <c r="D57" s="274">
        <v>0</v>
      </c>
      <c r="E57" s="275">
        <f t="shared" si="12"/>
        <v>730000</v>
      </c>
      <c r="F57" s="274">
        <v>0</v>
      </c>
      <c r="G57" s="274">
        <v>0</v>
      </c>
      <c r="H57" s="275">
        <f t="shared" si="6"/>
        <v>730000</v>
      </c>
    </row>
    <row r="58" spans="1:8" x14ac:dyDescent="0.25">
      <c r="A58" s="268" t="s">
        <v>470</v>
      </c>
      <c r="B58" s="269"/>
      <c r="C58" s="270">
        <f>SUM(C59:C61)</f>
        <v>115346497.21000001</v>
      </c>
      <c r="D58" s="270">
        <f>SUM(D59:D61)</f>
        <v>211645378.96900004</v>
      </c>
      <c r="E58" s="270">
        <f>SUM(E59:E61)</f>
        <v>326991876.17900002</v>
      </c>
      <c r="F58" s="270">
        <f>SUM(F59:F61)</f>
        <v>13717293.319999998</v>
      </c>
      <c r="G58" s="270">
        <f>SUM(G59:G61)</f>
        <v>13717293.319999998</v>
      </c>
      <c r="H58" s="275">
        <f t="shared" si="6"/>
        <v>313274582.85900003</v>
      </c>
    </row>
    <row r="59" spans="1:8" x14ac:dyDescent="0.25">
      <c r="A59" s="271" t="s">
        <v>471</v>
      </c>
      <c r="B59" s="272"/>
      <c r="C59" s="273">
        <v>115346497.21000001</v>
      </c>
      <c r="D59" s="274">
        <v>211645378.96900004</v>
      </c>
      <c r="E59" s="275">
        <f t="shared" ref="E59:E61" si="13">C59+D59</f>
        <v>326991876.17900002</v>
      </c>
      <c r="F59" s="274">
        <v>13717293.319999998</v>
      </c>
      <c r="G59" s="274">
        <v>13717293.319999998</v>
      </c>
      <c r="H59" s="275">
        <f t="shared" si="6"/>
        <v>313274582.85900003</v>
      </c>
    </row>
    <row r="60" spans="1:8" x14ac:dyDescent="0.25">
      <c r="A60" s="271" t="s">
        <v>472</v>
      </c>
      <c r="B60" s="272"/>
      <c r="C60" s="273">
        <v>0</v>
      </c>
      <c r="D60" s="274">
        <v>0</v>
      </c>
      <c r="E60" s="275">
        <f t="shared" si="13"/>
        <v>0</v>
      </c>
      <c r="F60" s="274">
        <v>0</v>
      </c>
      <c r="G60" s="274">
        <v>0</v>
      </c>
      <c r="H60" s="275">
        <f t="shared" si="6"/>
        <v>0</v>
      </c>
    </row>
    <row r="61" spans="1:8" x14ac:dyDescent="0.25">
      <c r="A61" s="271" t="s">
        <v>473</v>
      </c>
      <c r="B61" s="272"/>
      <c r="C61" s="273">
        <v>0</v>
      </c>
      <c r="D61" s="274">
        <v>0</v>
      </c>
      <c r="E61" s="275">
        <f t="shared" si="13"/>
        <v>0</v>
      </c>
      <c r="F61" s="274">
        <v>0</v>
      </c>
      <c r="G61" s="274">
        <v>0</v>
      </c>
      <c r="H61" s="275">
        <f t="shared" si="6"/>
        <v>0</v>
      </c>
    </row>
    <row r="62" spans="1:8" x14ac:dyDescent="0.25">
      <c r="A62" s="414" t="s">
        <v>474</v>
      </c>
      <c r="B62" s="415"/>
      <c r="C62" s="270">
        <f>SUM(C63:C70)</f>
        <v>0</v>
      </c>
      <c r="D62" s="270">
        <f>SUM(D63:D70)</f>
        <v>0</v>
      </c>
      <c r="E62" s="270">
        <f>SUM(E63:E70)</f>
        <v>0</v>
      </c>
      <c r="F62" s="270">
        <f>SUM(F63:F70)</f>
        <v>0</v>
      </c>
      <c r="G62" s="270">
        <f>SUM(G63:G70)</f>
        <v>0</v>
      </c>
      <c r="H62" s="275">
        <f t="shared" si="6"/>
        <v>0</v>
      </c>
    </row>
    <row r="63" spans="1:8" x14ac:dyDescent="0.25">
      <c r="A63" s="271" t="s">
        <v>475</v>
      </c>
      <c r="B63" s="272"/>
      <c r="C63" s="273">
        <v>0</v>
      </c>
      <c r="D63" s="274">
        <v>0</v>
      </c>
      <c r="E63" s="270">
        <f t="shared" ref="E63:E81" si="14">C63+D63</f>
        <v>0</v>
      </c>
      <c r="F63" s="274">
        <v>0</v>
      </c>
      <c r="G63" s="274">
        <v>0</v>
      </c>
      <c r="H63" s="275">
        <f t="shared" si="6"/>
        <v>0</v>
      </c>
    </row>
    <row r="64" spans="1:8" x14ac:dyDescent="0.25">
      <c r="A64" s="271" t="s">
        <v>476</v>
      </c>
      <c r="B64" s="272"/>
      <c r="C64" s="273">
        <v>0</v>
      </c>
      <c r="D64" s="274">
        <v>0</v>
      </c>
      <c r="E64" s="270">
        <f t="shared" si="14"/>
        <v>0</v>
      </c>
      <c r="F64" s="274">
        <v>0</v>
      </c>
      <c r="G64" s="274">
        <v>0</v>
      </c>
      <c r="H64" s="275">
        <f t="shared" si="6"/>
        <v>0</v>
      </c>
    </row>
    <row r="65" spans="1:8" x14ac:dyDescent="0.25">
      <c r="A65" s="271" t="s">
        <v>477</v>
      </c>
      <c r="B65" s="272"/>
      <c r="C65" s="273">
        <v>0</v>
      </c>
      <c r="D65" s="274">
        <v>0</v>
      </c>
      <c r="E65" s="270">
        <f t="shared" si="14"/>
        <v>0</v>
      </c>
      <c r="F65" s="274">
        <v>0</v>
      </c>
      <c r="G65" s="274">
        <v>0</v>
      </c>
      <c r="H65" s="275">
        <f t="shared" si="6"/>
        <v>0</v>
      </c>
    </row>
    <row r="66" spans="1:8" x14ac:dyDescent="0.25">
      <c r="A66" s="271" t="s">
        <v>478</v>
      </c>
      <c r="B66" s="272"/>
      <c r="C66" s="273">
        <v>0</v>
      </c>
      <c r="D66" s="274">
        <v>0</v>
      </c>
      <c r="E66" s="270">
        <f t="shared" si="14"/>
        <v>0</v>
      </c>
      <c r="F66" s="274">
        <v>0</v>
      </c>
      <c r="G66" s="274">
        <v>0</v>
      </c>
      <c r="H66" s="275">
        <f t="shared" si="6"/>
        <v>0</v>
      </c>
    </row>
    <row r="67" spans="1:8" x14ac:dyDescent="0.25">
      <c r="A67" s="271" t="s">
        <v>479</v>
      </c>
      <c r="B67" s="272"/>
      <c r="C67" s="273">
        <v>0</v>
      </c>
      <c r="D67" s="274">
        <v>0</v>
      </c>
      <c r="E67" s="270">
        <v>0</v>
      </c>
      <c r="F67" s="274">
        <v>0</v>
      </c>
      <c r="G67" s="274">
        <v>0</v>
      </c>
      <c r="H67" s="275">
        <f t="shared" si="6"/>
        <v>0</v>
      </c>
    </row>
    <row r="68" spans="1:8" x14ac:dyDescent="0.25">
      <c r="A68" s="271" t="s">
        <v>480</v>
      </c>
      <c r="B68" s="272"/>
      <c r="C68" s="273">
        <v>0</v>
      </c>
      <c r="D68" s="274">
        <v>0</v>
      </c>
      <c r="E68" s="270">
        <f t="shared" si="14"/>
        <v>0</v>
      </c>
      <c r="F68" s="274">
        <v>0</v>
      </c>
      <c r="G68" s="274">
        <v>0</v>
      </c>
      <c r="H68" s="275">
        <f t="shared" si="6"/>
        <v>0</v>
      </c>
    </row>
    <row r="69" spans="1:8" x14ac:dyDescent="0.25">
      <c r="A69" s="271" t="s">
        <v>481</v>
      </c>
      <c r="B69" s="272"/>
      <c r="C69" s="273">
        <v>0</v>
      </c>
      <c r="D69" s="274">
        <v>0</v>
      </c>
      <c r="E69" s="270">
        <f t="shared" si="14"/>
        <v>0</v>
      </c>
      <c r="F69" s="274">
        <v>0</v>
      </c>
      <c r="G69" s="274">
        <v>0</v>
      </c>
      <c r="H69" s="275">
        <f t="shared" si="6"/>
        <v>0</v>
      </c>
    </row>
    <row r="70" spans="1:8" x14ac:dyDescent="0.25">
      <c r="A70" s="271" t="s">
        <v>482</v>
      </c>
      <c r="B70" s="272"/>
      <c r="C70" s="273">
        <v>0</v>
      </c>
      <c r="D70" s="274">
        <v>0</v>
      </c>
      <c r="E70" s="270">
        <f t="shared" si="14"/>
        <v>0</v>
      </c>
      <c r="F70" s="274">
        <v>0</v>
      </c>
      <c r="G70" s="274">
        <v>0</v>
      </c>
      <c r="H70" s="275">
        <f t="shared" si="6"/>
        <v>0</v>
      </c>
    </row>
    <row r="71" spans="1:8" x14ac:dyDescent="0.25">
      <c r="A71" s="268" t="s">
        <v>483</v>
      </c>
      <c r="B71" s="269"/>
      <c r="C71" s="270">
        <f>SUM(C72:C74)</f>
        <v>0</v>
      </c>
      <c r="D71" s="270">
        <f>SUM(D72:D74)</f>
        <v>0</v>
      </c>
      <c r="E71" s="270">
        <f>SUM(E72:E74)</f>
        <v>0</v>
      </c>
      <c r="F71" s="270">
        <f>SUM(F72:F74)</f>
        <v>0</v>
      </c>
      <c r="G71" s="270">
        <f>SUM(G72:G74)</f>
        <v>0</v>
      </c>
      <c r="H71" s="275">
        <f t="shared" si="6"/>
        <v>0</v>
      </c>
    </row>
    <row r="72" spans="1:8" x14ac:dyDescent="0.25">
      <c r="A72" s="271" t="s">
        <v>484</v>
      </c>
      <c r="B72" s="272"/>
      <c r="C72" s="273">
        <v>0</v>
      </c>
      <c r="D72" s="274">
        <v>0</v>
      </c>
      <c r="E72" s="270">
        <f t="shared" si="14"/>
        <v>0</v>
      </c>
      <c r="F72" s="274">
        <v>0</v>
      </c>
      <c r="G72" s="274">
        <v>0</v>
      </c>
      <c r="H72" s="275">
        <f t="shared" si="6"/>
        <v>0</v>
      </c>
    </row>
    <row r="73" spans="1:8" x14ac:dyDescent="0.25">
      <c r="A73" s="271" t="s">
        <v>485</v>
      </c>
      <c r="B73" s="272"/>
      <c r="C73" s="273">
        <v>0</v>
      </c>
      <c r="D73" s="274">
        <v>0</v>
      </c>
      <c r="E73" s="270">
        <f t="shared" si="14"/>
        <v>0</v>
      </c>
      <c r="F73" s="274">
        <v>0</v>
      </c>
      <c r="G73" s="274">
        <v>0</v>
      </c>
      <c r="H73" s="275">
        <f t="shared" si="6"/>
        <v>0</v>
      </c>
    </row>
    <row r="74" spans="1:8" x14ac:dyDescent="0.25">
      <c r="A74" s="271" t="s">
        <v>486</v>
      </c>
      <c r="B74" s="272"/>
      <c r="C74" s="273">
        <v>0</v>
      </c>
      <c r="D74" s="274">
        <v>0</v>
      </c>
      <c r="E74" s="270">
        <f t="shared" si="14"/>
        <v>0</v>
      </c>
      <c r="F74" s="274">
        <v>0</v>
      </c>
      <c r="G74" s="274">
        <v>0</v>
      </c>
      <c r="H74" s="275">
        <f t="shared" si="6"/>
        <v>0</v>
      </c>
    </row>
    <row r="75" spans="1:8" x14ac:dyDescent="0.25">
      <c r="A75" s="268" t="s">
        <v>487</v>
      </c>
      <c r="B75" s="269"/>
      <c r="C75" s="270">
        <f>SUM(C76:C82)</f>
        <v>0</v>
      </c>
      <c r="D75" s="270">
        <f>SUM(D76:D82)</f>
        <v>52596723.420000002</v>
      </c>
      <c r="E75" s="270">
        <f>SUM(E76:E82)</f>
        <v>52596723.420000002</v>
      </c>
      <c r="F75" s="270">
        <f>SUM(F76:F82)</f>
        <v>49920939.270000003</v>
      </c>
      <c r="G75" s="270">
        <f>SUM(G76:G82)</f>
        <v>34594027.419999994</v>
      </c>
      <c r="H75" s="275">
        <f t="shared" si="6"/>
        <v>2675784.1499999985</v>
      </c>
    </row>
    <row r="76" spans="1:8" x14ac:dyDescent="0.25">
      <c r="A76" s="271" t="s">
        <v>488</v>
      </c>
      <c r="B76" s="272"/>
      <c r="C76" s="273">
        <v>0</v>
      </c>
      <c r="D76" s="274">
        <v>0</v>
      </c>
      <c r="E76" s="270">
        <f t="shared" si="14"/>
        <v>0</v>
      </c>
      <c r="F76" s="274">
        <v>0</v>
      </c>
      <c r="G76" s="274">
        <v>0</v>
      </c>
      <c r="H76" s="275">
        <f t="shared" si="6"/>
        <v>0</v>
      </c>
    </row>
    <row r="77" spans="1:8" x14ac:dyDescent="0.25">
      <c r="A77" s="271" t="s">
        <v>489</v>
      </c>
      <c r="B77" s="272"/>
      <c r="C77" s="273">
        <v>0</v>
      </c>
      <c r="D77" s="274">
        <v>0</v>
      </c>
      <c r="E77" s="270">
        <f t="shared" si="14"/>
        <v>0</v>
      </c>
      <c r="F77" s="274">
        <v>0</v>
      </c>
      <c r="G77" s="274">
        <v>0</v>
      </c>
      <c r="H77" s="275">
        <f t="shared" si="6"/>
        <v>0</v>
      </c>
    </row>
    <row r="78" spans="1:8" x14ac:dyDescent="0.25">
      <c r="A78" s="271" t="s">
        <v>490</v>
      </c>
      <c r="B78" s="272"/>
      <c r="C78" s="273">
        <v>0</v>
      </c>
      <c r="D78" s="274">
        <v>0</v>
      </c>
      <c r="E78" s="270">
        <f t="shared" si="14"/>
        <v>0</v>
      </c>
      <c r="F78" s="274">
        <v>0</v>
      </c>
      <c r="G78" s="274">
        <v>0</v>
      </c>
      <c r="H78" s="275">
        <f t="shared" si="6"/>
        <v>0</v>
      </c>
    </row>
    <row r="79" spans="1:8" x14ac:dyDescent="0.25">
      <c r="A79" s="271" t="s">
        <v>491</v>
      </c>
      <c r="B79" s="272"/>
      <c r="C79" s="273">
        <v>0</v>
      </c>
      <c r="D79" s="274">
        <v>0</v>
      </c>
      <c r="E79" s="270">
        <f t="shared" si="14"/>
        <v>0</v>
      </c>
      <c r="F79" s="274">
        <v>0</v>
      </c>
      <c r="G79" s="274">
        <v>0</v>
      </c>
      <c r="H79" s="275">
        <f t="shared" si="6"/>
        <v>0</v>
      </c>
    </row>
    <row r="80" spans="1:8" x14ac:dyDescent="0.25">
      <c r="A80" s="271" t="s">
        <v>492</v>
      </c>
      <c r="B80" s="272"/>
      <c r="C80" s="273">
        <v>0</v>
      </c>
      <c r="D80" s="274">
        <v>0</v>
      </c>
      <c r="E80" s="270">
        <v>0</v>
      </c>
      <c r="F80" s="274">
        <v>0</v>
      </c>
      <c r="G80" s="274">
        <v>0</v>
      </c>
      <c r="H80" s="275">
        <f t="shared" si="6"/>
        <v>0</v>
      </c>
    </row>
    <row r="81" spans="1:8" x14ac:dyDescent="0.25">
      <c r="A81" s="271" t="s">
        <v>493</v>
      </c>
      <c r="B81" s="272"/>
      <c r="C81" s="273">
        <v>0</v>
      </c>
      <c r="D81" s="274">
        <v>0</v>
      </c>
      <c r="E81" s="270">
        <f t="shared" si="14"/>
        <v>0</v>
      </c>
      <c r="F81" s="274">
        <v>0</v>
      </c>
      <c r="G81" s="274">
        <v>0</v>
      </c>
      <c r="H81" s="275">
        <f t="shared" si="6"/>
        <v>0</v>
      </c>
    </row>
    <row r="82" spans="1:8" x14ac:dyDescent="0.25">
      <c r="A82" s="271" t="s">
        <v>494</v>
      </c>
      <c r="B82" s="272"/>
      <c r="C82" s="273">
        <v>0</v>
      </c>
      <c r="D82" s="274">
        <v>52596723.420000002</v>
      </c>
      <c r="E82" s="270">
        <v>52596723.420000002</v>
      </c>
      <c r="F82" s="274">
        <v>49920939.270000003</v>
      </c>
      <c r="G82" s="274">
        <v>34594027.419999994</v>
      </c>
      <c r="H82" s="275">
        <f t="shared" si="6"/>
        <v>2675784.1499999985</v>
      </c>
    </row>
    <row r="83" spans="1:8" x14ac:dyDescent="0.25">
      <c r="A83" s="276"/>
      <c r="B83" s="277"/>
      <c r="C83" s="278"/>
      <c r="D83" s="279"/>
      <c r="E83" s="279"/>
      <c r="F83" s="279"/>
      <c r="G83" s="279"/>
      <c r="H83" s="279"/>
    </row>
    <row r="84" spans="1:8" x14ac:dyDescent="0.25">
      <c r="A84" s="280" t="s">
        <v>495</v>
      </c>
      <c r="B84" s="281"/>
      <c r="C84" s="282">
        <f t="shared" ref="C84:H84" si="15">C85+C103+C93+C113+C123+C133+C137+C146+C150</f>
        <v>140318372</v>
      </c>
      <c r="D84" s="282">
        <f>D85+D103+D93+D113+D123+D133+D137+D146+D150</f>
        <v>75170621.879999995</v>
      </c>
      <c r="E84" s="282">
        <f t="shared" si="15"/>
        <v>215488993.88</v>
      </c>
      <c r="F84" s="282">
        <f>F85+F103+F93+F113+F123+F133+F137+F146+F150</f>
        <v>53554082.379999995</v>
      </c>
      <c r="G84" s="282">
        <f>G85+G103+G93+G113+G123+G133+G137+G146+G150</f>
        <v>53554082.379999995</v>
      </c>
      <c r="H84" s="282">
        <f t="shared" si="15"/>
        <v>161934911.5</v>
      </c>
    </row>
    <row r="85" spans="1:8" x14ac:dyDescent="0.25">
      <c r="A85" s="268" t="s">
        <v>422</v>
      </c>
      <c r="B85" s="269"/>
      <c r="C85" s="270">
        <f>SUM(C86:C92)</f>
        <v>0</v>
      </c>
      <c r="D85" s="270">
        <f>SUM(D86:D92)</f>
        <v>0</v>
      </c>
      <c r="E85" s="270">
        <f>SUM(E86:E92)</f>
        <v>0</v>
      </c>
      <c r="F85" s="270">
        <f>SUM(F86:F92)</f>
        <v>0</v>
      </c>
      <c r="G85" s="270">
        <f>SUM(G86:G92)</f>
        <v>0</v>
      </c>
      <c r="H85" s="275">
        <f t="shared" ref="H85:H148" si="16">E85-F85</f>
        <v>0</v>
      </c>
    </row>
    <row r="86" spans="1:8" x14ac:dyDescent="0.25">
      <c r="A86" s="271" t="s">
        <v>423</v>
      </c>
      <c r="B86" s="272"/>
      <c r="C86" s="273">
        <v>0</v>
      </c>
      <c r="D86" s="274">
        <v>0</v>
      </c>
      <c r="E86" s="270">
        <v>0</v>
      </c>
      <c r="F86" s="274">
        <v>0</v>
      </c>
      <c r="G86" s="274">
        <v>0</v>
      </c>
      <c r="H86" s="275">
        <f t="shared" si="16"/>
        <v>0</v>
      </c>
    </row>
    <row r="87" spans="1:8" x14ac:dyDescent="0.25">
      <c r="A87" s="271" t="s">
        <v>424</v>
      </c>
      <c r="B87" s="272"/>
      <c r="C87" s="273">
        <v>0</v>
      </c>
      <c r="D87" s="274">
        <v>0</v>
      </c>
      <c r="E87" s="270">
        <v>0</v>
      </c>
      <c r="F87" s="274">
        <v>0</v>
      </c>
      <c r="G87" s="274">
        <v>0</v>
      </c>
      <c r="H87" s="275">
        <f t="shared" si="16"/>
        <v>0</v>
      </c>
    </row>
    <row r="88" spans="1:8" x14ac:dyDescent="0.25">
      <c r="A88" s="271" t="s">
        <v>425</v>
      </c>
      <c r="B88" s="272"/>
      <c r="C88" s="273">
        <v>0</v>
      </c>
      <c r="D88" s="274">
        <v>0</v>
      </c>
      <c r="E88" s="270">
        <v>0</v>
      </c>
      <c r="F88" s="274">
        <v>0</v>
      </c>
      <c r="G88" s="274">
        <v>0</v>
      </c>
      <c r="H88" s="275">
        <f t="shared" si="16"/>
        <v>0</v>
      </c>
    </row>
    <row r="89" spans="1:8" x14ac:dyDescent="0.25">
      <c r="A89" s="271" t="s">
        <v>426</v>
      </c>
      <c r="B89" s="272"/>
      <c r="C89" s="273">
        <v>0</v>
      </c>
      <c r="D89" s="274">
        <v>0</v>
      </c>
      <c r="E89" s="270">
        <v>0</v>
      </c>
      <c r="F89" s="274">
        <v>0</v>
      </c>
      <c r="G89" s="274">
        <v>0</v>
      </c>
      <c r="H89" s="275">
        <f t="shared" si="16"/>
        <v>0</v>
      </c>
    </row>
    <row r="90" spans="1:8" x14ac:dyDescent="0.25">
      <c r="A90" s="271" t="s">
        <v>427</v>
      </c>
      <c r="B90" s="272"/>
      <c r="C90" s="273">
        <v>0</v>
      </c>
      <c r="D90" s="274">
        <v>0</v>
      </c>
      <c r="E90" s="270">
        <v>0</v>
      </c>
      <c r="F90" s="274">
        <v>0</v>
      </c>
      <c r="G90" s="274">
        <v>0</v>
      </c>
      <c r="H90" s="275">
        <f t="shared" si="16"/>
        <v>0</v>
      </c>
    </row>
    <row r="91" spans="1:8" x14ac:dyDescent="0.25">
      <c r="A91" s="271" t="s">
        <v>428</v>
      </c>
      <c r="B91" s="272"/>
      <c r="C91" s="273">
        <v>0</v>
      </c>
      <c r="D91" s="274">
        <v>0</v>
      </c>
      <c r="E91" s="270">
        <v>0</v>
      </c>
      <c r="F91" s="274">
        <v>0</v>
      </c>
      <c r="G91" s="274">
        <v>0</v>
      </c>
      <c r="H91" s="275">
        <f t="shared" si="16"/>
        <v>0</v>
      </c>
    </row>
    <row r="92" spans="1:8" x14ac:dyDescent="0.25">
      <c r="A92" s="271" t="s">
        <v>429</v>
      </c>
      <c r="B92" s="272"/>
      <c r="C92" s="273">
        <v>0</v>
      </c>
      <c r="D92" s="274">
        <v>0</v>
      </c>
      <c r="E92" s="270">
        <f t="shared" ref="E92" si="17">C92+D92</f>
        <v>0</v>
      </c>
      <c r="F92" s="274">
        <v>0</v>
      </c>
      <c r="G92" s="274">
        <v>0</v>
      </c>
      <c r="H92" s="275">
        <f t="shared" si="16"/>
        <v>0</v>
      </c>
    </row>
    <row r="93" spans="1:8" x14ac:dyDescent="0.25">
      <c r="A93" s="268" t="s">
        <v>430</v>
      </c>
      <c r="B93" s="269"/>
      <c r="C93" s="270">
        <f>SUM(C94:C102)</f>
        <v>0</v>
      </c>
      <c r="D93" s="270">
        <f>SUM(D94:D102)</f>
        <v>320108.95999999996</v>
      </c>
      <c r="E93" s="270">
        <f>SUM(E94:E102)</f>
        <v>320108.95999999996</v>
      </c>
      <c r="F93" s="270">
        <f>SUM(F94:F102)</f>
        <v>320108.95999999996</v>
      </c>
      <c r="G93" s="270">
        <f>SUM(G94:G102)</f>
        <v>320108.95999999996</v>
      </c>
      <c r="H93" s="275">
        <f t="shared" si="16"/>
        <v>0</v>
      </c>
    </row>
    <row r="94" spans="1:8" x14ac:dyDescent="0.25">
      <c r="A94" s="271" t="s">
        <v>431</v>
      </c>
      <c r="B94" s="272"/>
      <c r="C94" s="273">
        <v>0</v>
      </c>
      <c r="D94" s="274">
        <v>0</v>
      </c>
      <c r="E94" s="270">
        <v>0</v>
      </c>
      <c r="F94" s="274">
        <v>0</v>
      </c>
      <c r="G94" s="274">
        <v>0</v>
      </c>
      <c r="H94" s="275">
        <f t="shared" si="16"/>
        <v>0</v>
      </c>
    </row>
    <row r="95" spans="1:8" x14ac:dyDescent="0.25">
      <c r="A95" s="271" t="s">
        <v>432</v>
      </c>
      <c r="B95" s="272"/>
      <c r="C95" s="273">
        <v>0</v>
      </c>
      <c r="D95" s="274">
        <v>0</v>
      </c>
      <c r="E95" s="270">
        <v>0</v>
      </c>
      <c r="F95" s="274">
        <v>0</v>
      </c>
      <c r="G95" s="274">
        <v>0</v>
      </c>
      <c r="H95" s="275">
        <f t="shared" si="16"/>
        <v>0</v>
      </c>
    </row>
    <row r="96" spans="1:8" x14ac:dyDescent="0.25">
      <c r="A96" s="271" t="s">
        <v>433</v>
      </c>
      <c r="B96" s="272"/>
      <c r="C96" s="273">
        <v>0</v>
      </c>
      <c r="D96" s="274">
        <v>0</v>
      </c>
      <c r="E96" s="270">
        <v>0</v>
      </c>
      <c r="F96" s="274">
        <v>0</v>
      </c>
      <c r="G96" s="274">
        <v>0</v>
      </c>
      <c r="H96" s="275">
        <f t="shared" si="16"/>
        <v>0</v>
      </c>
    </row>
    <row r="97" spans="1:8" x14ac:dyDescent="0.25">
      <c r="A97" s="271" t="s">
        <v>434</v>
      </c>
      <c r="B97" s="272"/>
      <c r="C97" s="273">
        <v>0</v>
      </c>
      <c r="D97" s="274">
        <v>0</v>
      </c>
      <c r="E97" s="270">
        <v>0</v>
      </c>
      <c r="F97" s="274">
        <v>0</v>
      </c>
      <c r="G97" s="274">
        <v>0</v>
      </c>
      <c r="H97" s="275">
        <f t="shared" si="16"/>
        <v>0</v>
      </c>
    </row>
    <row r="98" spans="1:8" x14ac:dyDescent="0.25">
      <c r="A98" s="271" t="s">
        <v>435</v>
      </c>
      <c r="B98" s="272"/>
      <c r="C98" s="273">
        <v>0</v>
      </c>
      <c r="D98" s="274">
        <v>0</v>
      </c>
      <c r="E98" s="270">
        <v>0</v>
      </c>
      <c r="F98" s="274">
        <v>0</v>
      </c>
      <c r="G98" s="274">
        <v>0</v>
      </c>
      <c r="H98" s="275">
        <f t="shared" si="16"/>
        <v>0</v>
      </c>
    </row>
    <row r="99" spans="1:8" x14ac:dyDescent="0.25">
      <c r="A99" s="271" t="s">
        <v>436</v>
      </c>
      <c r="B99" s="272"/>
      <c r="C99" s="273">
        <v>0</v>
      </c>
      <c r="D99" s="274">
        <v>0</v>
      </c>
      <c r="E99" s="270">
        <v>0</v>
      </c>
      <c r="F99" s="274">
        <v>0</v>
      </c>
      <c r="G99" s="274">
        <v>0</v>
      </c>
      <c r="H99" s="275">
        <f t="shared" si="16"/>
        <v>0</v>
      </c>
    </row>
    <row r="100" spans="1:8" x14ac:dyDescent="0.25">
      <c r="A100" s="271" t="s">
        <v>437</v>
      </c>
      <c r="B100" s="272"/>
      <c r="C100" s="273">
        <v>0</v>
      </c>
      <c r="D100" s="274">
        <v>320108.95999999996</v>
      </c>
      <c r="E100" s="275">
        <f t="shared" ref="E100" si="18">C100+D100</f>
        <v>320108.95999999996</v>
      </c>
      <c r="F100" s="274">
        <v>320108.95999999996</v>
      </c>
      <c r="G100" s="274">
        <v>320108.95999999996</v>
      </c>
      <c r="H100" s="275">
        <f>E100-F100</f>
        <v>0</v>
      </c>
    </row>
    <row r="101" spans="1:8" x14ac:dyDescent="0.25">
      <c r="A101" s="271" t="s">
        <v>438</v>
      </c>
      <c r="B101" s="272"/>
      <c r="C101" s="273">
        <v>0</v>
      </c>
      <c r="D101" s="274">
        <v>0</v>
      </c>
      <c r="E101" s="270">
        <v>0</v>
      </c>
      <c r="F101" s="274">
        <v>0</v>
      </c>
      <c r="G101" s="274">
        <v>0</v>
      </c>
      <c r="H101" s="275">
        <f t="shared" si="16"/>
        <v>0</v>
      </c>
    </row>
    <row r="102" spans="1:8" x14ac:dyDescent="0.25">
      <c r="A102" s="271" t="s">
        <v>439</v>
      </c>
      <c r="B102" s="272"/>
      <c r="C102" s="273">
        <v>0</v>
      </c>
      <c r="D102" s="274">
        <v>0</v>
      </c>
      <c r="E102" s="270">
        <v>0</v>
      </c>
      <c r="F102" s="274">
        <v>0</v>
      </c>
      <c r="G102" s="274">
        <v>0</v>
      </c>
      <c r="H102" s="275">
        <f t="shared" si="16"/>
        <v>0</v>
      </c>
    </row>
    <row r="103" spans="1:8" x14ac:dyDescent="0.25">
      <c r="A103" s="268" t="s">
        <v>440</v>
      </c>
      <c r="B103" s="269"/>
      <c r="C103" s="270">
        <f>SUM(C104:C112)</f>
        <v>71962502.739999995</v>
      </c>
      <c r="D103" s="270">
        <f>SUM(D104:D112)</f>
        <v>123129.65</v>
      </c>
      <c r="E103" s="270">
        <f>SUM(E104:E112)</f>
        <v>72085632.390000001</v>
      </c>
      <c r="F103" s="270">
        <f>SUM(F104:F112)</f>
        <v>17899600.57</v>
      </c>
      <c r="G103" s="270">
        <f>SUM(G104:G112)</f>
        <v>17899600.57</v>
      </c>
      <c r="H103" s="275">
        <f t="shared" si="16"/>
        <v>54186031.82</v>
      </c>
    </row>
    <row r="104" spans="1:8" x14ac:dyDescent="0.25">
      <c r="A104" s="271" t="s">
        <v>441</v>
      </c>
      <c r="B104" s="272"/>
      <c r="C104" s="273">
        <v>23060618.300000001</v>
      </c>
      <c r="D104" s="274">
        <v>0</v>
      </c>
      <c r="E104" s="275">
        <f t="shared" ref="E104:E112" si="19">C104+D104</f>
        <v>23060618.300000001</v>
      </c>
      <c r="F104" s="274">
        <v>2341625</v>
      </c>
      <c r="G104" s="274">
        <v>2341625</v>
      </c>
      <c r="H104" s="275">
        <f t="shared" si="16"/>
        <v>20718993.300000001</v>
      </c>
    </row>
    <row r="105" spans="1:8" x14ac:dyDescent="0.25">
      <c r="A105" s="271" t="s">
        <v>442</v>
      </c>
      <c r="B105" s="272"/>
      <c r="C105" s="273">
        <v>0</v>
      </c>
      <c r="D105" s="274">
        <v>0</v>
      </c>
      <c r="E105" s="275">
        <f t="shared" si="19"/>
        <v>0</v>
      </c>
      <c r="F105" s="274">
        <v>0</v>
      </c>
      <c r="G105" s="274">
        <v>0</v>
      </c>
      <c r="H105" s="275">
        <f t="shared" si="16"/>
        <v>0</v>
      </c>
    </row>
    <row r="106" spans="1:8" x14ac:dyDescent="0.25">
      <c r="A106" s="271" t="s">
        <v>443</v>
      </c>
      <c r="B106" s="272"/>
      <c r="C106" s="273">
        <v>0</v>
      </c>
      <c r="D106" s="274">
        <v>0</v>
      </c>
      <c r="E106" s="275">
        <f t="shared" si="19"/>
        <v>0</v>
      </c>
      <c r="F106" s="274">
        <v>11600000</v>
      </c>
      <c r="G106" s="274">
        <v>11600000</v>
      </c>
      <c r="H106" s="275">
        <f t="shared" si="16"/>
        <v>-11600000</v>
      </c>
    </row>
    <row r="107" spans="1:8" x14ac:dyDescent="0.25">
      <c r="A107" s="271" t="s">
        <v>444</v>
      </c>
      <c r="B107" s="272"/>
      <c r="C107" s="273">
        <v>0</v>
      </c>
      <c r="D107" s="274">
        <v>123129.65</v>
      </c>
      <c r="E107" s="275">
        <f t="shared" si="19"/>
        <v>123129.65</v>
      </c>
      <c r="F107" s="274">
        <v>90188.28</v>
      </c>
      <c r="G107" s="274">
        <v>90188.28</v>
      </c>
      <c r="H107" s="275">
        <f t="shared" si="16"/>
        <v>32941.369999999995</v>
      </c>
    </row>
    <row r="108" spans="1:8" x14ac:dyDescent="0.25">
      <c r="A108" s="271" t="s">
        <v>445</v>
      </c>
      <c r="B108" s="272"/>
      <c r="C108" s="273">
        <v>40467399</v>
      </c>
      <c r="D108" s="274">
        <v>0</v>
      </c>
      <c r="E108" s="275">
        <f t="shared" si="19"/>
        <v>40467399</v>
      </c>
      <c r="F108" s="274">
        <v>2589834.9500000002</v>
      </c>
      <c r="G108" s="274">
        <v>2589834.9500000002</v>
      </c>
      <c r="H108" s="275">
        <f t="shared" si="16"/>
        <v>37877564.049999997</v>
      </c>
    </row>
    <row r="109" spans="1:8" x14ac:dyDescent="0.25">
      <c r="A109" s="271" t="s">
        <v>446</v>
      </c>
      <c r="B109" s="272"/>
      <c r="C109" s="273">
        <v>0</v>
      </c>
      <c r="D109" s="274">
        <v>0</v>
      </c>
      <c r="E109" s="275">
        <f t="shared" si="19"/>
        <v>0</v>
      </c>
      <c r="F109" s="274">
        <v>0</v>
      </c>
      <c r="G109" s="274">
        <v>0</v>
      </c>
      <c r="H109" s="275">
        <f t="shared" si="16"/>
        <v>0</v>
      </c>
    </row>
    <row r="110" spans="1:8" x14ac:dyDescent="0.25">
      <c r="A110" s="271" t="s">
        <v>447</v>
      </c>
      <c r="B110" s="272"/>
      <c r="C110" s="273">
        <v>0</v>
      </c>
      <c r="D110" s="274">
        <v>0</v>
      </c>
      <c r="E110" s="275">
        <f t="shared" si="19"/>
        <v>0</v>
      </c>
      <c r="F110" s="274">
        <v>0</v>
      </c>
      <c r="G110" s="274">
        <v>0</v>
      </c>
      <c r="H110" s="275">
        <f t="shared" si="16"/>
        <v>0</v>
      </c>
    </row>
    <row r="111" spans="1:8" x14ac:dyDescent="0.25">
      <c r="A111" s="271" t="s">
        <v>448</v>
      </c>
      <c r="B111" s="272"/>
      <c r="C111" s="273">
        <v>0</v>
      </c>
      <c r="D111" s="274">
        <v>0</v>
      </c>
      <c r="E111" s="275">
        <f t="shared" si="19"/>
        <v>0</v>
      </c>
      <c r="F111" s="274">
        <v>0</v>
      </c>
      <c r="G111" s="274">
        <v>0</v>
      </c>
      <c r="H111" s="275">
        <f t="shared" si="16"/>
        <v>0</v>
      </c>
    </row>
    <row r="112" spans="1:8" x14ac:dyDescent="0.25">
      <c r="A112" s="271" t="s">
        <v>449</v>
      </c>
      <c r="B112" s="272"/>
      <c r="C112" s="273">
        <v>8434485.4399999995</v>
      </c>
      <c r="D112" s="274">
        <v>0</v>
      </c>
      <c r="E112" s="275">
        <f t="shared" si="19"/>
        <v>8434485.4399999995</v>
      </c>
      <c r="F112" s="274">
        <v>1277952.3400000001</v>
      </c>
      <c r="G112" s="274">
        <v>1277952.3400000001</v>
      </c>
      <c r="H112" s="275">
        <f t="shared" si="16"/>
        <v>7156533.0999999996</v>
      </c>
    </row>
    <row r="113" spans="1:8" ht="28.5" customHeight="1" x14ac:dyDescent="0.25">
      <c r="A113" s="414" t="s">
        <v>450</v>
      </c>
      <c r="B113" s="415"/>
      <c r="C113" s="270">
        <f>SUM(C114:C122)</f>
        <v>3526803.62</v>
      </c>
      <c r="D113" s="270">
        <f>SUM(D114:D122)</f>
        <v>0</v>
      </c>
      <c r="E113" s="270">
        <f>SUM(E114:E122)</f>
        <v>3526803.62</v>
      </c>
      <c r="F113" s="270">
        <f>SUM(F114:F122)</f>
        <v>0</v>
      </c>
      <c r="G113" s="270">
        <f>SUM(G114:G122)</f>
        <v>0</v>
      </c>
      <c r="H113" s="275">
        <f t="shared" si="16"/>
        <v>3526803.62</v>
      </c>
    </row>
    <row r="114" spans="1:8" x14ac:dyDescent="0.25">
      <c r="A114" s="271" t="s">
        <v>451</v>
      </c>
      <c r="B114" s="272"/>
      <c r="C114" s="273">
        <v>0</v>
      </c>
      <c r="D114" s="274">
        <v>0</v>
      </c>
      <c r="E114" s="275">
        <f>C114+D114</f>
        <v>0</v>
      </c>
      <c r="F114" s="274">
        <v>0</v>
      </c>
      <c r="G114" s="274">
        <v>0</v>
      </c>
      <c r="H114" s="275">
        <f t="shared" si="16"/>
        <v>0</v>
      </c>
    </row>
    <row r="115" spans="1:8" x14ac:dyDescent="0.25">
      <c r="A115" s="271" t="s">
        <v>452</v>
      </c>
      <c r="B115" s="272"/>
      <c r="C115" s="273">
        <v>0</v>
      </c>
      <c r="D115" s="274">
        <v>0</v>
      </c>
      <c r="E115" s="275">
        <f t="shared" ref="E115:E122" si="20">C115+D115</f>
        <v>0</v>
      </c>
      <c r="F115" s="274">
        <v>0</v>
      </c>
      <c r="G115" s="274">
        <v>0</v>
      </c>
      <c r="H115" s="275">
        <f t="shared" si="16"/>
        <v>0</v>
      </c>
    </row>
    <row r="116" spans="1:8" x14ac:dyDescent="0.25">
      <c r="A116" s="271" t="s">
        <v>453</v>
      </c>
      <c r="B116" s="272"/>
      <c r="C116" s="273">
        <v>3526803.62</v>
      </c>
      <c r="D116" s="274">
        <v>0</v>
      </c>
      <c r="E116" s="275">
        <f t="shared" si="20"/>
        <v>3526803.62</v>
      </c>
      <c r="F116" s="274">
        <v>0</v>
      </c>
      <c r="G116" s="274">
        <v>0</v>
      </c>
      <c r="H116" s="275">
        <f t="shared" si="16"/>
        <v>3526803.62</v>
      </c>
    </row>
    <row r="117" spans="1:8" x14ac:dyDescent="0.25">
      <c r="A117" s="271" t="s">
        <v>454</v>
      </c>
      <c r="B117" s="272"/>
      <c r="C117" s="273">
        <v>0</v>
      </c>
      <c r="D117" s="274">
        <v>0</v>
      </c>
      <c r="E117" s="275">
        <v>0</v>
      </c>
      <c r="F117" s="274">
        <v>0</v>
      </c>
      <c r="G117" s="274">
        <v>0</v>
      </c>
      <c r="H117" s="275">
        <f t="shared" si="16"/>
        <v>0</v>
      </c>
    </row>
    <row r="118" spans="1:8" x14ac:dyDescent="0.25">
      <c r="A118" s="271" t="s">
        <v>455</v>
      </c>
      <c r="B118" s="272"/>
      <c r="C118" s="273">
        <v>0</v>
      </c>
      <c r="D118" s="274">
        <v>0</v>
      </c>
      <c r="E118" s="275">
        <f t="shared" si="20"/>
        <v>0</v>
      </c>
      <c r="F118" s="274">
        <v>0</v>
      </c>
      <c r="G118" s="274">
        <v>0</v>
      </c>
      <c r="H118" s="275">
        <f t="shared" si="16"/>
        <v>0</v>
      </c>
    </row>
    <row r="119" spans="1:8" x14ac:dyDescent="0.25">
      <c r="A119" s="271" t="s">
        <v>456</v>
      </c>
      <c r="B119" s="272"/>
      <c r="C119" s="273">
        <v>0</v>
      </c>
      <c r="D119" s="274">
        <v>0</v>
      </c>
      <c r="E119" s="275">
        <f t="shared" si="20"/>
        <v>0</v>
      </c>
      <c r="F119" s="274">
        <v>0</v>
      </c>
      <c r="G119" s="274">
        <v>0</v>
      </c>
      <c r="H119" s="275">
        <f t="shared" si="16"/>
        <v>0</v>
      </c>
    </row>
    <row r="120" spans="1:8" x14ac:dyDescent="0.25">
      <c r="A120" s="271" t="s">
        <v>457</v>
      </c>
      <c r="B120" s="272"/>
      <c r="C120" s="273">
        <v>0</v>
      </c>
      <c r="D120" s="274">
        <v>0</v>
      </c>
      <c r="E120" s="275">
        <f t="shared" si="20"/>
        <v>0</v>
      </c>
      <c r="F120" s="274">
        <v>0</v>
      </c>
      <c r="G120" s="274">
        <v>0</v>
      </c>
      <c r="H120" s="275">
        <f t="shared" si="16"/>
        <v>0</v>
      </c>
    </row>
    <row r="121" spans="1:8" x14ac:dyDescent="0.25">
      <c r="A121" s="271" t="s">
        <v>458</v>
      </c>
      <c r="B121" s="272"/>
      <c r="C121" s="273">
        <v>0</v>
      </c>
      <c r="D121" s="274">
        <v>0</v>
      </c>
      <c r="E121" s="275">
        <f t="shared" si="20"/>
        <v>0</v>
      </c>
      <c r="F121" s="274">
        <v>0</v>
      </c>
      <c r="G121" s="274">
        <v>0</v>
      </c>
      <c r="H121" s="275">
        <f t="shared" si="16"/>
        <v>0</v>
      </c>
    </row>
    <row r="122" spans="1:8" x14ac:dyDescent="0.25">
      <c r="A122" s="271" t="s">
        <v>459</v>
      </c>
      <c r="B122" s="272"/>
      <c r="C122" s="273">
        <v>0</v>
      </c>
      <c r="D122" s="274">
        <v>0</v>
      </c>
      <c r="E122" s="275">
        <f t="shared" si="20"/>
        <v>0</v>
      </c>
      <c r="F122" s="274">
        <v>0</v>
      </c>
      <c r="G122" s="274">
        <v>0</v>
      </c>
      <c r="H122" s="275">
        <f t="shared" si="16"/>
        <v>0</v>
      </c>
    </row>
    <row r="123" spans="1:8" x14ac:dyDescent="0.25">
      <c r="A123" s="268" t="s">
        <v>460</v>
      </c>
      <c r="B123" s="269"/>
      <c r="C123" s="270">
        <f>SUM(C124:C132)</f>
        <v>0</v>
      </c>
      <c r="D123" s="270">
        <f>SUM(D124:D132)</f>
        <v>1392000</v>
      </c>
      <c r="E123" s="270">
        <f>SUM(E124:E132)</f>
        <v>1392000</v>
      </c>
      <c r="F123" s="270">
        <f>SUM(F124:F132)</f>
        <v>1376421.09</v>
      </c>
      <c r="G123" s="270">
        <f>SUM(G124:G132)</f>
        <v>1376421.09</v>
      </c>
      <c r="H123" s="275">
        <f t="shared" si="16"/>
        <v>15578.909999999916</v>
      </c>
    </row>
    <row r="124" spans="1:8" x14ac:dyDescent="0.25">
      <c r="A124" s="271" t="s">
        <v>461</v>
      </c>
      <c r="B124" s="272"/>
      <c r="C124" s="273">
        <v>0</v>
      </c>
      <c r="D124" s="274">
        <v>0</v>
      </c>
      <c r="E124" s="275">
        <v>0</v>
      </c>
      <c r="F124" s="274">
        <v>0</v>
      </c>
      <c r="G124" s="274">
        <v>0</v>
      </c>
      <c r="H124" s="275">
        <f t="shared" si="16"/>
        <v>0</v>
      </c>
    </row>
    <row r="125" spans="1:8" x14ac:dyDescent="0.25">
      <c r="A125" s="271" t="s">
        <v>462</v>
      </c>
      <c r="B125" s="272"/>
      <c r="C125" s="273">
        <v>0</v>
      </c>
      <c r="D125" s="274">
        <v>1392000</v>
      </c>
      <c r="E125" s="275">
        <f t="shared" ref="E125:E130" si="21">C125+D125</f>
        <v>1392000</v>
      </c>
      <c r="F125" s="274">
        <v>1376421.09</v>
      </c>
      <c r="G125" s="274">
        <v>1376421.09</v>
      </c>
      <c r="H125" s="275">
        <f t="shared" si="16"/>
        <v>15578.909999999916</v>
      </c>
    </row>
    <row r="126" spans="1:8" x14ac:dyDescent="0.25">
      <c r="A126" s="271" t="s">
        <v>463</v>
      </c>
      <c r="B126" s="272"/>
      <c r="C126" s="273">
        <v>0</v>
      </c>
      <c r="D126" s="274">
        <v>0</v>
      </c>
      <c r="E126" s="275">
        <v>0</v>
      </c>
      <c r="F126" s="274">
        <v>0</v>
      </c>
      <c r="G126" s="274">
        <v>0</v>
      </c>
      <c r="H126" s="275">
        <f t="shared" si="16"/>
        <v>0</v>
      </c>
    </row>
    <row r="127" spans="1:8" x14ac:dyDescent="0.25">
      <c r="A127" s="271" t="s">
        <v>464</v>
      </c>
      <c r="B127" s="272"/>
      <c r="C127" s="273">
        <v>0</v>
      </c>
      <c r="D127" s="274">
        <v>0</v>
      </c>
      <c r="E127" s="275">
        <f t="shared" si="21"/>
        <v>0</v>
      </c>
      <c r="F127" s="274">
        <v>0</v>
      </c>
      <c r="G127" s="274">
        <v>0</v>
      </c>
      <c r="H127" s="275">
        <f t="shared" si="16"/>
        <v>0</v>
      </c>
    </row>
    <row r="128" spans="1:8" x14ac:dyDescent="0.25">
      <c r="A128" s="271" t="s">
        <v>465</v>
      </c>
      <c r="B128" s="272"/>
      <c r="C128" s="273">
        <v>0</v>
      </c>
      <c r="D128" s="274">
        <v>0</v>
      </c>
      <c r="E128" s="275">
        <f t="shared" si="21"/>
        <v>0</v>
      </c>
      <c r="F128" s="274">
        <v>0</v>
      </c>
      <c r="G128" s="274">
        <v>0</v>
      </c>
      <c r="H128" s="275">
        <f t="shared" si="16"/>
        <v>0</v>
      </c>
    </row>
    <row r="129" spans="1:8" x14ac:dyDescent="0.25">
      <c r="A129" s="271" t="s">
        <v>466</v>
      </c>
      <c r="B129" s="272"/>
      <c r="C129" s="273">
        <v>0</v>
      </c>
      <c r="D129" s="274">
        <v>0</v>
      </c>
      <c r="E129" s="275">
        <v>0</v>
      </c>
      <c r="F129" s="274">
        <v>0</v>
      </c>
      <c r="G129" s="274">
        <v>0</v>
      </c>
      <c r="H129" s="275">
        <f t="shared" si="16"/>
        <v>0</v>
      </c>
    </row>
    <row r="130" spans="1:8" x14ac:dyDescent="0.25">
      <c r="A130" s="271" t="s">
        <v>467</v>
      </c>
      <c r="B130" s="272"/>
      <c r="C130" s="273">
        <v>0</v>
      </c>
      <c r="D130" s="274">
        <v>0</v>
      </c>
      <c r="E130" s="275">
        <f t="shared" si="21"/>
        <v>0</v>
      </c>
      <c r="F130" s="274">
        <v>0</v>
      </c>
      <c r="G130" s="274">
        <v>0</v>
      </c>
      <c r="H130" s="275">
        <f t="shared" si="16"/>
        <v>0</v>
      </c>
    </row>
    <row r="131" spans="1:8" x14ac:dyDescent="0.25">
      <c r="A131" s="271" t="s">
        <v>468</v>
      </c>
      <c r="B131" s="272"/>
      <c r="C131" s="273">
        <v>0</v>
      </c>
      <c r="D131" s="274">
        <v>0</v>
      </c>
      <c r="E131" s="275">
        <v>0</v>
      </c>
      <c r="F131" s="274">
        <v>0</v>
      </c>
      <c r="G131" s="274">
        <v>0</v>
      </c>
      <c r="H131" s="275">
        <f t="shared" si="16"/>
        <v>0</v>
      </c>
    </row>
    <row r="132" spans="1:8" x14ac:dyDescent="0.25">
      <c r="A132" s="271" t="s">
        <v>469</v>
      </c>
      <c r="B132" s="272"/>
      <c r="C132" s="273">
        <v>0</v>
      </c>
      <c r="D132" s="274">
        <v>0</v>
      </c>
      <c r="E132" s="275">
        <v>0</v>
      </c>
      <c r="F132" s="274">
        <v>0</v>
      </c>
      <c r="G132" s="274">
        <v>0</v>
      </c>
      <c r="H132" s="275">
        <f t="shared" si="16"/>
        <v>0</v>
      </c>
    </row>
    <row r="133" spans="1:8" x14ac:dyDescent="0.25">
      <c r="A133" s="268" t="s">
        <v>470</v>
      </c>
      <c r="B133" s="269"/>
      <c r="C133" s="270">
        <f>SUM(C134:C136)</f>
        <v>48829065.640000001</v>
      </c>
      <c r="D133" s="270">
        <f>SUM(D134:D136)</f>
        <v>57162872.869999997</v>
      </c>
      <c r="E133" s="270">
        <f>SUM(E134:E136)</f>
        <v>105991938.50999999</v>
      </c>
      <c r="F133" s="270">
        <f>SUM(F134:F136)</f>
        <v>14731484.130000001</v>
      </c>
      <c r="G133" s="270">
        <f>SUM(G134:G136)</f>
        <v>14731484.130000001</v>
      </c>
      <c r="H133" s="275">
        <f t="shared" si="16"/>
        <v>91260454.379999995</v>
      </c>
    </row>
    <row r="134" spans="1:8" x14ac:dyDescent="0.25">
      <c r="A134" s="271" t="s">
        <v>471</v>
      </c>
      <c r="B134" s="272"/>
      <c r="C134" s="273">
        <v>48829065.640000001</v>
      </c>
      <c r="D134" s="274">
        <v>57162872.869999997</v>
      </c>
      <c r="E134" s="275">
        <f t="shared" ref="E134" si="22">C134+D134</f>
        <v>105991938.50999999</v>
      </c>
      <c r="F134" s="274">
        <v>14731484.130000001</v>
      </c>
      <c r="G134" s="274">
        <v>14731484.130000001</v>
      </c>
      <c r="H134" s="275">
        <f t="shared" si="16"/>
        <v>91260454.379999995</v>
      </c>
    </row>
    <row r="135" spans="1:8" x14ac:dyDescent="0.25">
      <c r="A135" s="271" t="s">
        <v>472</v>
      </c>
      <c r="B135" s="272"/>
      <c r="C135" s="273">
        <v>0</v>
      </c>
      <c r="D135" s="274">
        <v>0</v>
      </c>
      <c r="E135" s="275">
        <f>C135+D135</f>
        <v>0</v>
      </c>
      <c r="F135" s="274">
        <v>0</v>
      </c>
      <c r="G135" s="274">
        <v>0</v>
      </c>
      <c r="H135" s="275">
        <f t="shared" si="16"/>
        <v>0</v>
      </c>
    </row>
    <row r="136" spans="1:8" x14ac:dyDescent="0.25">
      <c r="A136" s="271" t="s">
        <v>473</v>
      </c>
      <c r="B136" s="272"/>
      <c r="C136" s="273">
        <v>0</v>
      </c>
      <c r="D136" s="274">
        <v>0</v>
      </c>
      <c r="E136" s="275">
        <f>C136+D136</f>
        <v>0</v>
      </c>
      <c r="F136" s="274">
        <v>0</v>
      </c>
      <c r="G136" s="274">
        <v>0</v>
      </c>
      <c r="H136" s="275">
        <f t="shared" si="16"/>
        <v>0</v>
      </c>
    </row>
    <row r="137" spans="1:8" x14ac:dyDescent="0.25">
      <c r="A137" s="268" t="s">
        <v>474</v>
      </c>
      <c r="B137" s="269"/>
      <c r="C137" s="270">
        <f>SUM(C138:C145)</f>
        <v>0</v>
      </c>
      <c r="D137" s="270">
        <f>SUM(D138:D145)</f>
        <v>0</v>
      </c>
      <c r="E137" s="270">
        <f>E138+E139+E140+E141+E142+E144+E145</f>
        <v>0</v>
      </c>
      <c r="F137" s="270">
        <f>SUM(F138:F145)</f>
        <v>0</v>
      </c>
      <c r="G137" s="270">
        <f>SUM(G138:G145)</f>
        <v>0</v>
      </c>
      <c r="H137" s="275">
        <f t="shared" si="16"/>
        <v>0</v>
      </c>
    </row>
    <row r="138" spans="1:8" x14ac:dyDescent="0.25">
      <c r="A138" s="271" t="s">
        <v>475</v>
      </c>
      <c r="B138" s="272"/>
      <c r="C138" s="273">
        <v>0</v>
      </c>
      <c r="D138" s="274">
        <v>0</v>
      </c>
      <c r="E138" s="275">
        <f>C138+D138</f>
        <v>0</v>
      </c>
      <c r="F138" s="274">
        <v>0</v>
      </c>
      <c r="G138" s="274">
        <v>0</v>
      </c>
      <c r="H138" s="275">
        <f t="shared" si="16"/>
        <v>0</v>
      </c>
    </row>
    <row r="139" spans="1:8" x14ac:dyDescent="0.25">
      <c r="A139" s="271" t="s">
        <v>476</v>
      </c>
      <c r="B139" s="272"/>
      <c r="C139" s="273">
        <v>0</v>
      </c>
      <c r="D139" s="274">
        <v>0</v>
      </c>
      <c r="E139" s="275">
        <f t="shared" ref="E139:E145" si="23">C139+D139</f>
        <v>0</v>
      </c>
      <c r="F139" s="274">
        <v>0</v>
      </c>
      <c r="G139" s="274">
        <v>0</v>
      </c>
      <c r="H139" s="275">
        <f t="shared" si="16"/>
        <v>0</v>
      </c>
    </row>
    <row r="140" spans="1:8" x14ac:dyDescent="0.25">
      <c r="A140" s="271" t="s">
        <v>477</v>
      </c>
      <c r="B140" s="272"/>
      <c r="C140" s="273">
        <v>0</v>
      </c>
      <c r="D140" s="274">
        <v>0</v>
      </c>
      <c r="E140" s="275">
        <f t="shared" si="23"/>
        <v>0</v>
      </c>
      <c r="F140" s="274">
        <v>0</v>
      </c>
      <c r="G140" s="274">
        <v>0</v>
      </c>
      <c r="H140" s="275">
        <f t="shared" si="16"/>
        <v>0</v>
      </c>
    </row>
    <row r="141" spans="1:8" x14ac:dyDescent="0.25">
      <c r="A141" s="271" t="s">
        <v>478</v>
      </c>
      <c r="B141" s="272"/>
      <c r="C141" s="273">
        <v>0</v>
      </c>
      <c r="D141" s="274">
        <v>0</v>
      </c>
      <c r="E141" s="275">
        <f t="shared" si="23"/>
        <v>0</v>
      </c>
      <c r="F141" s="274">
        <v>0</v>
      </c>
      <c r="G141" s="274">
        <v>0</v>
      </c>
      <c r="H141" s="275">
        <f t="shared" si="16"/>
        <v>0</v>
      </c>
    </row>
    <row r="142" spans="1:8" x14ac:dyDescent="0.25">
      <c r="A142" s="271" t="s">
        <v>479</v>
      </c>
      <c r="B142" s="272"/>
      <c r="C142" s="273">
        <v>0</v>
      </c>
      <c r="D142" s="274">
        <v>0</v>
      </c>
      <c r="E142" s="275">
        <f t="shared" si="23"/>
        <v>0</v>
      </c>
      <c r="F142" s="274">
        <v>0</v>
      </c>
      <c r="G142" s="274">
        <v>0</v>
      </c>
      <c r="H142" s="275">
        <f t="shared" si="16"/>
        <v>0</v>
      </c>
    </row>
    <row r="143" spans="1:8" x14ac:dyDescent="0.25">
      <c r="A143" s="271" t="s">
        <v>480</v>
      </c>
      <c r="B143" s="272"/>
      <c r="C143" s="273">
        <v>0</v>
      </c>
      <c r="D143" s="274">
        <v>0</v>
      </c>
      <c r="E143" s="275">
        <f t="shared" si="23"/>
        <v>0</v>
      </c>
      <c r="F143" s="274">
        <v>0</v>
      </c>
      <c r="G143" s="274">
        <v>0</v>
      </c>
      <c r="H143" s="275">
        <f t="shared" si="16"/>
        <v>0</v>
      </c>
    </row>
    <row r="144" spans="1:8" x14ac:dyDescent="0.25">
      <c r="A144" s="271" t="s">
        <v>481</v>
      </c>
      <c r="B144" s="272"/>
      <c r="C144" s="273">
        <v>0</v>
      </c>
      <c r="D144" s="274">
        <v>0</v>
      </c>
      <c r="E144" s="275">
        <f t="shared" si="23"/>
        <v>0</v>
      </c>
      <c r="F144" s="274">
        <v>0</v>
      </c>
      <c r="G144" s="274">
        <v>0</v>
      </c>
      <c r="H144" s="275">
        <f t="shared" si="16"/>
        <v>0</v>
      </c>
    </row>
    <row r="145" spans="1:8" x14ac:dyDescent="0.25">
      <c r="A145" s="271" t="s">
        <v>482</v>
      </c>
      <c r="B145" s="272"/>
      <c r="C145" s="273">
        <v>0</v>
      </c>
      <c r="D145" s="274">
        <v>0</v>
      </c>
      <c r="E145" s="275">
        <f t="shared" si="23"/>
        <v>0</v>
      </c>
      <c r="F145" s="274">
        <v>0</v>
      </c>
      <c r="G145" s="274">
        <v>0</v>
      </c>
      <c r="H145" s="275">
        <f t="shared" si="16"/>
        <v>0</v>
      </c>
    </row>
    <row r="146" spans="1:8" x14ac:dyDescent="0.25">
      <c r="A146" s="268" t="s">
        <v>483</v>
      </c>
      <c r="B146" s="269"/>
      <c r="C146" s="270">
        <f>SUM(C147:C149)</f>
        <v>0</v>
      </c>
      <c r="D146" s="270">
        <f>SUM(D147:D149)</f>
        <v>0</v>
      </c>
      <c r="E146" s="270">
        <f>SUM(E147:E149)</f>
        <v>0</v>
      </c>
      <c r="F146" s="270">
        <f>SUM(F147:F149)</f>
        <v>0</v>
      </c>
      <c r="G146" s="270">
        <f>SUM(G147:G149)</f>
        <v>0</v>
      </c>
      <c r="H146" s="275">
        <f t="shared" si="16"/>
        <v>0</v>
      </c>
    </row>
    <row r="147" spans="1:8" x14ac:dyDescent="0.25">
      <c r="A147" s="271" t="s">
        <v>484</v>
      </c>
      <c r="B147" s="272"/>
      <c r="C147" s="273">
        <v>0</v>
      </c>
      <c r="D147" s="274">
        <v>0</v>
      </c>
      <c r="E147" s="275">
        <f>C147+D147</f>
        <v>0</v>
      </c>
      <c r="F147" s="274">
        <v>0</v>
      </c>
      <c r="G147" s="274">
        <v>0</v>
      </c>
      <c r="H147" s="275">
        <f t="shared" si="16"/>
        <v>0</v>
      </c>
    </row>
    <row r="148" spans="1:8" x14ac:dyDescent="0.25">
      <c r="A148" s="271" t="s">
        <v>485</v>
      </c>
      <c r="B148" s="272"/>
      <c r="C148" s="273">
        <v>0</v>
      </c>
      <c r="D148" s="274">
        <v>0</v>
      </c>
      <c r="E148" s="275">
        <f>C148+D148</f>
        <v>0</v>
      </c>
      <c r="F148" s="274">
        <v>0</v>
      </c>
      <c r="G148" s="274">
        <v>0</v>
      </c>
      <c r="H148" s="275">
        <f t="shared" si="16"/>
        <v>0</v>
      </c>
    </row>
    <row r="149" spans="1:8" x14ac:dyDescent="0.25">
      <c r="A149" s="271" t="s">
        <v>486</v>
      </c>
      <c r="B149" s="272"/>
      <c r="C149" s="273">
        <v>0</v>
      </c>
      <c r="D149" s="274">
        <v>0</v>
      </c>
      <c r="E149" s="275">
        <f>C149+D149</f>
        <v>0</v>
      </c>
      <c r="F149" s="274">
        <v>0</v>
      </c>
      <c r="G149" s="274">
        <v>0</v>
      </c>
      <c r="H149" s="275">
        <f t="shared" ref="H149:H157" si="24">E149-F149</f>
        <v>0</v>
      </c>
    </row>
    <row r="150" spans="1:8" x14ac:dyDescent="0.25">
      <c r="A150" s="268" t="s">
        <v>487</v>
      </c>
      <c r="B150" s="269"/>
      <c r="C150" s="270">
        <f>SUM(C151:C157)</f>
        <v>16000000</v>
      </c>
      <c r="D150" s="270">
        <f>SUM(D151:D157)</f>
        <v>16172510.4</v>
      </c>
      <c r="E150" s="270">
        <f>SUM(E151:E157)</f>
        <v>32172510.399999999</v>
      </c>
      <c r="F150" s="270">
        <f>SUM(F151:F157)</f>
        <v>19226467.629999999</v>
      </c>
      <c r="G150" s="270">
        <f>SUM(G151:G157)</f>
        <v>19226467.629999999</v>
      </c>
      <c r="H150" s="275">
        <f t="shared" si="24"/>
        <v>12946042.77</v>
      </c>
    </row>
    <row r="151" spans="1:8" x14ac:dyDescent="0.25">
      <c r="A151" s="271" t="s">
        <v>488</v>
      </c>
      <c r="B151" s="272"/>
      <c r="C151" s="273">
        <v>7818180</v>
      </c>
      <c r="D151" s="274">
        <v>0</v>
      </c>
      <c r="E151" s="275">
        <f t="shared" ref="E151:E157" si="25">C151+D151</f>
        <v>7818180</v>
      </c>
      <c r="F151" s="274">
        <v>1954545</v>
      </c>
      <c r="G151" s="274">
        <v>1954545</v>
      </c>
      <c r="H151" s="275">
        <f t="shared" si="24"/>
        <v>5863635</v>
      </c>
    </row>
    <row r="152" spans="1:8" x14ac:dyDescent="0.25">
      <c r="A152" s="271" t="s">
        <v>489</v>
      </c>
      <c r="B152" s="272"/>
      <c r="C152" s="273">
        <v>8181820</v>
      </c>
      <c r="D152" s="274">
        <v>0</v>
      </c>
      <c r="E152" s="275">
        <f t="shared" si="25"/>
        <v>8181820</v>
      </c>
      <c r="F152" s="274">
        <v>1099412.23</v>
      </c>
      <c r="G152" s="274">
        <v>1099412.23</v>
      </c>
      <c r="H152" s="275">
        <f t="shared" si="24"/>
        <v>7082407.7699999996</v>
      </c>
    </row>
    <row r="153" spans="1:8" x14ac:dyDescent="0.25">
      <c r="A153" s="271" t="s">
        <v>490</v>
      </c>
      <c r="B153" s="272"/>
      <c r="C153" s="273">
        <v>0</v>
      </c>
      <c r="D153" s="274">
        <v>0</v>
      </c>
      <c r="E153" s="275">
        <f t="shared" si="25"/>
        <v>0</v>
      </c>
      <c r="F153" s="274">
        <v>0</v>
      </c>
      <c r="G153" s="274">
        <v>0</v>
      </c>
      <c r="H153" s="275">
        <f t="shared" si="24"/>
        <v>0</v>
      </c>
    </row>
    <row r="154" spans="1:8" x14ac:dyDescent="0.25">
      <c r="A154" s="271" t="s">
        <v>491</v>
      </c>
      <c r="B154" s="272"/>
      <c r="C154" s="273">
        <v>0</v>
      </c>
      <c r="D154" s="274">
        <v>0</v>
      </c>
      <c r="E154" s="275">
        <f t="shared" si="25"/>
        <v>0</v>
      </c>
      <c r="F154" s="274">
        <v>0</v>
      </c>
      <c r="G154" s="274">
        <v>0</v>
      </c>
      <c r="H154" s="275">
        <f t="shared" si="24"/>
        <v>0</v>
      </c>
    </row>
    <row r="155" spans="1:8" x14ac:dyDescent="0.25">
      <c r="A155" s="271" t="s">
        <v>492</v>
      </c>
      <c r="B155" s="272"/>
      <c r="C155" s="273">
        <v>0</v>
      </c>
      <c r="D155" s="274">
        <v>0</v>
      </c>
      <c r="E155" s="275">
        <f t="shared" si="25"/>
        <v>0</v>
      </c>
      <c r="F155" s="274">
        <v>0</v>
      </c>
      <c r="G155" s="274">
        <v>0</v>
      </c>
      <c r="H155" s="275">
        <f t="shared" si="24"/>
        <v>0</v>
      </c>
    </row>
    <row r="156" spans="1:8" x14ac:dyDescent="0.25">
      <c r="A156" s="271" t="s">
        <v>493</v>
      </c>
      <c r="B156" s="272"/>
      <c r="C156" s="273">
        <v>0</v>
      </c>
      <c r="D156" s="274">
        <v>0</v>
      </c>
      <c r="E156" s="275">
        <f t="shared" si="25"/>
        <v>0</v>
      </c>
      <c r="F156" s="274">
        <v>0</v>
      </c>
      <c r="G156" s="274">
        <v>0</v>
      </c>
      <c r="H156" s="275">
        <f t="shared" si="24"/>
        <v>0</v>
      </c>
    </row>
    <row r="157" spans="1:8" x14ac:dyDescent="0.25">
      <c r="A157" s="271" t="s">
        <v>494</v>
      </c>
      <c r="B157" s="272"/>
      <c r="C157" s="273">
        <v>0</v>
      </c>
      <c r="D157" s="274">
        <v>16172510.4</v>
      </c>
      <c r="E157" s="275">
        <f t="shared" si="25"/>
        <v>16172510.4</v>
      </c>
      <c r="F157" s="274">
        <v>16172510.4</v>
      </c>
      <c r="G157" s="274">
        <v>16172510.4</v>
      </c>
      <c r="H157" s="275">
        <f t="shared" si="24"/>
        <v>0</v>
      </c>
    </row>
    <row r="158" spans="1:8" x14ac:dyDescent="0.25">
      <c r="A158" s="268"/>
      <c r="B158" s="269"/>
      <c r="C158" s="270"/>
      <c r="D158" s="275"/>
      <c r="E158" s="275"/>
      <c r="F158" s="275"/>
      <c r="G158" s="275"/>
      <c r="H158" s="275"/>
    </row>
    <row r="159" spans="1:8" x14ac:dyDescent="0.25">
      <c r="A159" s="283" t="s">
        <v>496</v>
      </c>
      <c r="B159" s="284"/>
      <c r="C159" s="267">
        <f t="shared" ref="C159:H159" si="26">C9+C84</f>
        <v>1410330210</v>
      </c>
      <c r="D159" s="267">
        <f t="shared" si="26"/>
        <v>353716722.94900006</v>
      </c>
      <c r="E159" s="267">
        <f t="shared" si="26"/>
        <v>1764046932.9490004</v>
      </c>
      <c r="F159" s="267">
        <f t="shared" si="26"/>
        <v>361806049.73000002</v>
      </c>
      <c r="G159" s="267">
        <f t="shared" si="26"/>
        <v>314770973.25999999</v>
      </c>
      <c r="H159" s="267">
        <f t="shared" si="26"/>
        <v>1402240883.2189999</v>
      </c>
    </row>
    <row r="160" spans="1:8" ht="15.75" thickBot="1" x14ac:dyDescent="0.3">
      <c r="A160" s="285"/>
      <c r="B160" s="286"/>
      <c r="C160" s="287"/>
      <c r="D160" s="288"/>
      <c r="E160" s="288"/>
      <c r="F160" s="288"/>
      <c r="G160" s="288"/>
      <c r="H160" s="288"/>
    </row>
    <row r="161" spans="1:1" x14ac:dyDescent="0.25">
      <c r="A161" t="s">
        <v>497</v>
      </c>
    </row>
    <row r="162" spans="1:1" x14ac:dyDescent="0.25">
      <c r="A162" t="s">
        <v>339</v>
      </c>
    </row>
  </sheetData>
  <mergeCells count="12">
    <mergeCell ref="A38:B38"/>
    <mergeCell ref="A48:B48"/>
    <mergeCell ref="A62:B62"/>
    <mergeCell ref="A113:B113"/>
    <mergeCell ref="A1:H1"/>
    <mergeCell ref="A2:H2"/>
    <mergeCell ref="A3:H3"/>
    <mergeCell ref="A4:H4"/>
    <mergeCell ref="A5:H5"/>
    <mergeCell ref="A6:B8"/>
    <mergeCell ref="C6:G7"/>
    <mergeCell ref="H6:H8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0"/>
  <sheetViews>
    <sheetView workbookViewId="0">
      <selection activeCell="B17" sqref="B17"/>
    </sheetView>
  </sheetViews>
  <sheetFormatPr baseColWidth="10" defaultColWidth="11" defaultRowHeight="12.75" x14ac:dyDescent="0.2"/>
  <cols>
    <col min="1" max="1" width="4.42578125" style="109" customWidth="1"/>
    <col min="2" max="2" width="56.42578125" style="109" customWidth="1"/>
    <col min="3" max="3" width="14" style="109" customWidth="1"/>
    <col min="4" max="4" width="13.28515625" style="109" customWidth="1"/>
    <col min="5" max="5" width="12.85546875" style="109" customWidth="1"/>
    <col min="6" max="6" width="13" style="109" customWidth="1"/>
    <col min="7" max="7" width="14.28515625" style="109" customWidth="1"/>
    <col min="8" max="8" width="13.5703125" style="109" customWidth="1"/>
    <col min="9" max="16384" width="11" style="109"/>
  </cols>
  <sheetData>
    <row r="1" spans="2:8" ht="13.5" thickBot="1" x14ac:dyDescent="0.25"/>
    <row r="2" spans="2:8" x14ac:dyDescent="0.2">
      <c r="B2" s="425" t="s">
        <v>414</v>
      </c>
      <c r="C2" s="426"/>
      <c r="D2" s="426"/>
      <c r="E2" s="426"/>
      <c r="F2" s="426"/>
      <c r="G2" s="426"/>
      <c r="H2" s="427"/>
    </row>
    <row r="3" spans="2:8" x14ac:dyDescent="0.2">
      <c r="B3" s="428" t="s">
        <v>415</v>
      </c>
      <c r="C3" s="429"/>
      <c r="D3" s="429"/>
      <c r="E3" s="429"/>
      <c r="F3" s="429"/>
      <c r="G3" s="429"/>
      <c r="H3" s="430"/>
    </row>
    <row r="4" spans="2:8" x14ac:dyDescent="0.2">
      <c r="B4" s="428" t="s">
        <v>498</v>
      </c>
      <c r="C4" s="429"/>
      <c r="D4" s="429"/>
      <c r="E4" s="429"/>
      <c r="F4" s="429"/>
      <c r="G4" s="429"/>
      <c r="H4" s="430"/>
    </row>
    <row r="5" spans="2:8" x14ac:dyDescent="0.2">
      <c r="B5" s="428" t="s">
        <v>196</v>
      </c>
      <c r="C5" s="429"/>
      <c r="D5" s="429"/>
      <c r="E5" s="429"/>
      <c r="F5" s="429"/>
      <c r="G5" s="429"/>
      <c r="H5" s="430"/>
    </row>
    <row r="6" spans="2:8" ht="13.5" thickBot="1" x14ac:dyDescent="0.25">
      <c r="B6" s="431" t="s">
        <v>2</v>
      </c>
      <c r="C6" s="432"/>
      <c r="D6" s="432"/>
      <c r="E6" s="432"/>
      <c r="F6" s="432"/>
      <c r="G6" s="432"/>
      <c r="H6" s="433"/>
    </row>
    <row r="7" spans="2:8" ht="13.5" thickBot="1" x14ac:dyDescent="0.25">
      <c r="B7" s="381" t="s">
        <v>3</v>
      </c>
      <c r="C7" s="434" t="s">
        <v>417</v>
      </c>
      <c r="D7" s="435"/>
      <c r="E7" s="435"/>
      <c r="F7" s="435"/>
      <c r="G7" s="436"/>
      <c r="H7" s="381" t="s">
        <v>418</v>
      </c>
    </row>
    <row r="8" spans="2:8" ht="26.25" thickBot="1" x14ac:dyDescent="0.25">
      <c r="B8" s="382"/>
      <c r="C8" s="167" t="s">
        <v>301</v>
      </c>
      <c r="D8" s="167" t="s">
        <v>346</v>
      </c>
      <c r="E8" s="167" t="s">
        <v>347</v>
      </c>
      <c r="F8" s="167" t="s">
        <v>299</v>
      </c>
      <c r="G8" s="167" t="s">
        <v>318</v>
      </c>
      <c r="H8" s="382"/>
    </row>
    <row r="9" spans="2:8" x14ac:dyDescent="0.2">
      <c r="B9" s="289" t="s">
        <v>499</v>
      </c>
      <c r="C9" s="290">
        <f t="shared" ref="C9:H9" si="0">SUM(C10:C11)</f>
        <v>1270011838.0000007</v>
      </c>
      <c r="D9" s="290">
        <f t="shared" si="0"/>
        <v>278546101.06900001</v>
      </c>
      <c r="E9" s="290">
        <f t="shared" si="0"/>
        <v>1548557939.0690007</v>
      </c>
      <c r="F9" s="290">
        <f t="shared" si="0"/>
        <v>308251967.35000002</v>
      </c>
      <c r="G9" s="290">
        <f t="shared" si="0"/>
        <v>261216890.87999991</v>
      </c>
      <c r="H9" s="290">
        <f t="shared" si="0"/>
        <v>1240305971.7190006</v>
      </c>
    </row>
    <row r="10" spans="2:8" x14ac:dyDescent="0.2">
      <c r="B10" s="291" t="s">
        <v>500</v>
      </c>
      <c r="C10" s="292">
        <v>1226493859.8900008</v>
      </c>
      <c r="D10" s="292">
        <v>278546101.06900001</v>
      </c>
      <c r="E10" s="292">
        <f t="shared" ref="E10:E11" si="1">C10+D10</f>
        <v>1505039960.9590008</v>
      </c>
      <c r="F10" s="292">
        <v>297821967.35000002</v>
      </c>
      <c r="G10" s="292">
        <v>250786890.87999991</v>
      </c>
      <c r="H10" s="275">
        <f t="shared" ref="H10:H11" si="2">E10-F10</f>
        <v>1207217993.6090007</v>
      </c>
    </row>
    <row r="11" spans="2:8" x14ac:dyDescent="0.2">
      <c r="B11" s="291" t="s">
        <v>501</v>
      </c>
      <c r="C11" s="293">
        <v>43517978.109999999</v>
      </c>
      <c r="D11" s="293">
        <v>0</v>
      </c>
      <c r="E11" s="292">
        <f t="shared" si="1"/>
        <v>43517978.109999999</v>
      </c>
      <c r="F11" s="293">
        <v>10430000</v>
      </c>
      <c r="G11" s="293">
        <v>10430000</v>
      </c>
      <c r="H11" s="275">
        <f t="shared" si="2"/>
        <v>33087978.109999999</v>
      </c>
    </row>
    <row r="12" spans="2:8" x14ac:dyDescent="0.2">
      <c r="B12" s="294"/>
      <c r="C12" s="293"/>
      <c r="D12" s="293"/>
      <c r="E12" s="293"/>
      <c r="F12" s="293"/>
      <c r="G12" s="293"/>
      <c r="H12" s="293"/>
    </row>
    <row r="13" spans="2:8" x14ac:dyDescent="0.2">
      <c r="B13" s="295" t="s">
        <v>502</v>
      </c>
      <c r="C13" s="296">
        <f t="shared" ref="C13:H13" si="3">SUM(C14:C15)</f>
        <v>140318372</v>
      </c>
      <c r="D13" s="296">
        <f t="shared" si="3"/>
        <v>75170621.879999995</v>
      </c>
      <c r="E13" s="296">
        <f t="shared" si="3"/>
        <v>215488993.88</v>
      </c>
      <c r="F13" s="296">
        <f t="shared" si="3"/>
        <v>53554082.379999995</v>
      </c>
      <c r="G13" s="296">
        <f t="shared" si="3"/>
        <v>53554082.379999995</v>
      </c>
      <c r="H13" s="296">
        <f t="shared" si="3"/>
        <v>161934911.5</v>
      </c>
    </row>
    <row r="14" spans="2:8" x14ac:dyDescent="0.2">
      <c r="B14" s="291" t="s">
        <v>500</v>
      </c>
      <c r="C14" s="292">
        <v>140318372</v>
      </c>
      <c r="D14" s="292">
        <v>75170621.879999995</v>
      </c>
      <c r="E14" s="292">
        <f>C14+D14</f>
        <v>215488993.88</v>
      </c>
      <c r="F14" s="292">
        <v>53554082.379999995</v>
      </c>
      <c r="G14" s="292">
        <v>53554082.379999995</v>
      </c>
      <c r="H14" s="275">
        <f>E14-F14</f>
        <v>161934911.5</v>
      </c>
    </row>
    <row r="15" spans="2:8" x14ac:dyDescent="0.2">
      <c r="B15" s="291" t="s">
        <v>501</v>
      </c>
      <c r="C15" s="292">
        <v>0</v>
      </c>
      <c r="D15" s="292">
        <v>0</v>
      </c>
      <c r="E15" s="292">
        <f>C15+D15</f>
        <v>0</v>
      </c>
      <c r="F15" s="292">
        <v>0</v>
      </c>
      <c r="G15" s="292">
        <v>0</v>
      </c>
      <c r="H15" s="275">
        <f>E15-F15</f>
        <v>0</v>
      </c>
    </row>
    <row r="16" spans="2:8" x14ac:dyDescent="0.2">
      <c r="B16" s="294"/>
      <c r="C16" s="293"/>
      <c r="D16" s="293"/>
      <c r="E16" s="293"/>
      <c r="F16" s="293"/>
      <c r="G16" s="293"/>
      <c r="H16" s="275"/>
    </row>
    <row r="17" spans="2:8" x14ac:dyDescent="0.2">
      <c r="B17" s="289" t="s">
        <v>496</v>
      </c>
      <c r="C17" s="297">
        <f t="shared" ref="C17:H17" si="4">C9+C13</f>
        <v>1410330210.0000007</v>
      </c>
      <c r="D17" s="297">
        <f t="shared" si="4"/>
        <v>353716722.949</v>
      </c>
      <c r="E17" s="297">
        <f t="shared" si="4"/>
        <v>1764046932.9490008</v>
      </c>
      <c r="F17" s="297">
        <f t="shared" si="4"/>
        <v>361806049.73000002</v>
      </c>
      <c r="G17" s="297">
        <f t="shared" si="4"/>
        <v>314770973.25999987</v>
      </c>
      <c r="H17" s="297">
        <f t="shared" si="4"/>
        <v>1402240883.2190006</v>
      </c>
    </row>
    <row r="18" spans="2:8" ht="13.5" thickBot="1" x14ac:dyDescent="0.25">
      <c r="B18" s="298"/>
      <c r="C18" s="299"/>
      <c r="D18" s="299"/>
      <c r="E18" s="299"/>
      <c r="F18" s="299"/>
      <c r="G18" s="299"/>
      <c r="H18" s="299"/>
    </row>
    <row r="19" spans="2:8" x14ac:dyDescent="0.2">
      <c r="B19" s="109" t="s">
        <v>497</v>
      </c>
    </row>
    <row r="20" spans="2:8" x14ac:dyDescent="0.2">
      <c r="B20" s="109" t="s">
        <v>339</v>
      </c>
    </row>
  </sheetData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8"/>
  <sheetViews>
    <sheetView workbookViewId="0">
      <selection activeCell="E20" sqref="E20"/>
    </sheetView>
  </sheetViews>
  <sheetFormatPr baseColWidth="10" defaultColWidth="11" defaultRowHeight="12.75" x14ac:dyDescent="0.2"/>
  <cols>
    <col min="1" max="1" width="52.85546875" style="109" customWidth="1"/>
    <col min="2" max="3" width="14.42578125" style="109" customWidth="1"/>
    <col min="4" max="4" width="13.85546875" style="109" customWidth="1"/>
    <col min="5" max="5" width="14.140625" style="109" customWidth="1"/>
    <col min="6" max="6" width="14.5703125" style="109" customWidth="1"/>
    <col min="7" max="7" width="15.28515625" style="109" bestFit="1" customWidth="1"/>
    <col min="8" max="16384" width="11" style="109"/>
  </cols>
  <sheetData>
    <row r="1" spans="1:7" ht="13.5" thickBot="1" x14ac:dyDescent="0.25"/>
    <row r="2" spans="1:7" x14ac:dyDescent="0.2">
      <c r="A2" s="370" t="s">
        <v>414</v>
      </c>
      <c r="B2" s="371"/>
      <c r="C2" s="371"/>
      <c r="D2" s="371"/>
      <c r="E2" s="371"/>
      <c r="F2" s="371"/>
      <c r="G2" s="416"/>
    </row>
    <row r="3" spans="1:7" x14ac:dyDescent="0.2">
      <c r="A3" s="373" t="s">
        <v>415</v>
      </c>
      <c r="B3" s="374"/>
      <c r="C3" s="374"/>
      <c r="D3" s="374"/>
      <c r="E3" s="374"/>
      <c r="F3" s="374"/>
      <c r="G3" s="417"/>
    </row>
    <row r="4" spans="1:7" x14ac:dyDescent="0.2">
      <c r="A4" s="373" t="s">
        <v>503</v>
      </c>
      <c r="B4" s="374"/>
      <c r="C4" s="374"/>
      <c r="D4" s="374"/>
      <c r="E4" s="374"/>
      <c r="F4" s="374"/>
      <c r="G4" s="417"/>
    </row>
    <row r="5" spans="1:7" x14ac:dyDescent="0.2">
      <c r="A5" s="373" t="s">
        <v>196</v>
      </c>
      <c r="B5" s="374"/>
      <c r="C5" s="374"/>
      <c r="D5" s="374"/>
      <c r="E5" s="374"/>
      <c r="F5" s="374"/>
      <c r="G5" s="417"/>
    </row>
    <row r="6" spans="1:7" ht="13.5" thickBot="1" x14ac:dyDescent="0.25">
      <c r="A6" s="376" t="s">
        <v>2</v>
      </c>
      <c r="B6" s="377"/>
      <c r="C6" s="377"/>
      <c r="D6" s="377"/>
      <c r="E6" s="377"/>
      <c r="F6" s="377"/>
      <c r="G6" s="418"/>
    </row>
    <row r="7" spans="1:7" ht="15.75" customHeight="1" x14ac:dyDescent="0.2">
      <c r="A7" s="419" t="s">
        <v>3</v>
      </c>
      <c r="B7" s="425" t="s">
        <v>417</v>
      </c>
      <c r="C7" s="426"/>
      <c r="D7" s="426"/>
      <c r="E7" s="426"/>
      <c r="F7" s="427"/>
      <c r="G7" s="381" t="s">
        <v>418</v>
      </c>
    </row>
    <row r="8" spans="1:7" ht="15.75" customHeight="1" thickBot="1" x14ac:dyDescent="0.25">
      <c r="A8" s="373"/>
      <c r="B8" s="431"/>
      <c r="C8" s="432"/>
      <c r="D8" s="432"/>
      <c r="E8" s="432"/>
      <c r="F8" s="433"/>
      <c r="G8" s="437"/>
    </row>
    <row r="9" spans="1:7" ht="26.25" thickBot="1" x14ac:dyDescent="0.25">
      <c r="A9" s="376"/>
      <c r="B9" s="300" t="s">
        <v>301</v>
      </c>
      <c r="C9" s="167" t="s">
        <v>419</v>
      </c>
      <c r="D9" s="167" t="s">
        <v>420</v>
      </c>
      <c r="E9" s="167" t="s">
        <v>299</v>
      </c>
      <c r="F9" s="167" t="s">
        <v>318</v>
      </c>
      <c r="G9" s="382"/>
    </row>
    <row r="10" spans="1:7" x14ac:dyDescent="0.2">
      <c r="A10" s="301"/>
      <c r="B10" s="302"/>
      <c r="C10" s="302"/>
      <c r="D10" s="302"/>
      <c r="E10" s="302"/>
      <c r="F10" s="302"/>
      <c r="G10" s="302"/>
    </row>
    <row r="11" spans="1:7" x14ac:dyDescent="0.2">
      <c r="A11" s="303" t="s">
        <v>504</v>
      </c>
      <c r="B11" s="193">
        <f t="shared" ref="B11:F11" si="0">B12+B22+B31+B42</f>
        <v>1270011838</v>
      </c>
      <c r="C11" s="193">
        <f t="shared" si="0"/>
        <v>278546101.06900007</v>
      </c>
      <c r="D11" s="193">
        <f t="shared" si="0"/>
        <v>1548557939.069</v>
      </c>
      <c r="E11" s="193">
        <f t="shared" si="0"/>
        <v>308251967.35000002</v>
      </c>
      <c r="F11" s="193">
        <f t="shared" si="0"/>
        <v>261216890.87999997</v>
      </c>
      <c r="G11" s="193">
        <f>G12+G22+G31+G42</f>
        <v>1240305971.7189999</v>
      </c>
    </row>
    <row r="12" spans="1:7" x14ac:dyDescent="0.2">
      <c r="A12" s="303" t="s">
        <v>505</v>
      </c>
      <c r="B12" s="193">
        <f>SUM(B13:B20)</f>
        <v>666120373.73000002</v>
      </c>
      <c r="C12" s="193">
        <f>SUM(C13:C20)</f>
        <v>13510478.91</v>
      </c>
      <c r="D12" s="193">
        <f>SUM(D13:D20)</f>
        <v>679630852.63999999</v>
      </c>
      <c r="E12" s="193">
        <f>SUM(E13:E20)</f>
        <v>149025212.16000003</v>
      </c>
      <c r="F12" s="193">
        <f>SUM(F13:F20)</f>
        <v>129347221.05000001</v>
      </c>
      <c r="G12" s="193">
        <f>D12-E12</f>
        <v>530605640.47999996</v>
      </c>
    </row>
    <row r="13" spans="1:7" x14ac:dyDescent="0.2">
      <c r="A13" s="304" t="s">
        <v>506</v>
      </c>
      <c r="B13" s="195">
        <v>28303843.189999998</v>
      </c>
      <c r="C13" s="195">
        <v>0</v>
      </c>
      <c r="D13" s="191">
        <f t="shared" ref="D13:D20" si="1">B13+C13</f>
        <v>28303843.189999998</v>
      </c>
      <c r="E13" s="195">
        <v>5964629.4100000001</v>
      </c>
      <c r="F13" s="195">
        <v>5320608.4099999992</v>
      </c>
      <c r="G13" s="191">
        <f>D13-E13</f>
        <v>22339213.779999997</v>
      </c>
    </row>
    <row r="14" spans="1:7" x14ac:dyDescent="0.2">
      <c r="A14" s="304" t="s">
        <v>507</v>
      </c>
      <c r="B14" s="195">
        <v>0</v>
      </c>
      <c r="C14" s="195">
        <v>0</v>
      </c>
      <c r="D14" s="191">
        <f t="shared" si="1"/>
        <v>0</v>
      </c>
      <c r="E14" s="195">
        <v>0</v>
      </c>
      <c r="F14" s="195">
        <v>0</v>
      </c>
      <c r="G14" s="191">
        <f t="shared" ref="G14:G20" si="2">D14-E14</f>
        <v>0</v>
      </c>
    </row>
    <row r="15" spans="1:7" x14ac:dyDescent="0.2">
      <c r="A15" s="304" t="s">
        <v>508</v>
      </c>
      <c r="B15" s="195">
        <v>107240623.95000008</v>
      </c>
      <c r="C15" s="195">
        <v>500000</v>
      </c>
      <c r="D15" s="191">
        <f t="shared" si="1"/>
        <v>107740623.95000008</v>
      </c>
      <c r="E15" s="195">
        <v>22452335.669999998</v>
      </c>
      <c r="F15" s="195">
        <v>18702046.169999994</v>
      </c>
      <c r="G15" s="191">
        <f t="shared" si="2"/>
        <v>85288288.280000076</v>
      </c>
    </row>
    <row r="16" spans="1:7" x14ac:dyDescent="0.2">
      <c r="A16" s="304" t="s">
        <v>509</v>
      </c>
      <c r="B16" s="195">
        <v>0</v>
      </c>
      <c r="C16" s="195">
        <v>0</v>
      </c>
      <c r="D16" s="191">
        <f t="shared" si="1"/>
        <v>0</v>
      </c>
      <c r="E16" s="195">
        <v>0</v>
      </c>
      <c r="F16" s="195">
        <v>0</v>
      </c>
      <c r="G16" s="191">
        <f t="shared" si="2"/>
        <v>0</v>
      </c>
    </row>
    <row r="17" spans="1:7" x14ac:dyDescent="0.2">
      <c r="A17" s="304" t="s">
        <v>510</v>
      </c>
      <c r="B17" s="195">
        <v>58590830.13000001</v>
      </c>
      <c r="C17" s="195">
        <v>0</v>
      </c>
      <c r="D17" s="191">
        <f t="shared" si="1"/>
        <v>58590830.13000001</v>
      </c>
      <c r="E17" s="195">
        <v>27626230.650000006</v>
      </c>
      <c r="F17" s="195">
        <v>24089058.650000006</v>
      </c>
      <c r="G17" s="191">
        <f t="shared" si="2"/>
        <v>30964599.480000004</v>
      </c>
    </row>
    <row r="18" spans="1:7" x14ac:dyDescent="0.2">
      <c r="A18" s="304" t="s">
        <v>511</v>
      </c>
      <c r="B18" s="195">
        <v>0</v>
      </c>
      <c r="C18" s="195">
        <v>0</v>
      </c>
      <c r="D18" s="191">
        <f t="shared" si="1"/>
        <v>0</v>
      </c>
      <c r="E18" s="195">
        <v>0</v>
      </c>
      <c r="F18" s="195">
        <v>0</v>
      </c>
      <c r="G18" s="191">
        <f t="shared" si="2"/>
        <v>0</v>
      </c>
    </row>
    <row r="19" spans="1:7" x14ac:dyDescent="0.2">
      <c r="A19" s="304" t="s">
        <v>512</v>
      </c>
      <c r="B19" s="195">
        <v>333871888.57999986</v>
      </c>
      <c r="C19" s="195">
        <v>13010478.91</v>
      </c>
      <c r="D19" s="191">
        <f t="shared" si="1"/>
        <v>346882367.48999989</v>
      </c>
      <c r="E19" s="195">
        <v>63369789.400000013</v>
      </c>
      <c r="F19" s="195">
        <v>54904243.580000006</v>
      </c>
      <c r="G19" s="191">
        <f t="shared" si="2"/>
        <v>283512578.08999985</v>
      </c>
    </row>
    <row r="20" spans="1:7" x14ac:dyDescent="0.2">
      <c r="A20" s="304" t="s">
        <v>513</v>
      </c>
      <c r="B20" s="195">
        <v>138113187.88000003</v>
      </c>
      <c r="C20" s="195">
        <v>0</v>
      </c>
      <c r="D20" s="191">
        <f t="shared" si="1"/>
        <v>138113187.88000003</v>
      </c>
      <c r="E20" s="195">
        <v>29612227.030000005</v>
      </c>
      <c r="F20" s="195">
        <v>26331264.240000006</v>
      </c>
      <c r="G20" s="191">
        <f t="shared" si="2"/>
        <v>108500960.85000002</v>
      </c>
    </row>
    <row r="21" spans="1:7" x14ac:dyDescent="0.2">
      <c r="A21" s="305"/>
      <c r="B21" s="191"/>
      <c r="C21" s="191"/>
      <c r="D21" s="191"/>
      <c r="E21" s="191"/>
      <c r="F21" s="191"/>
      <c r="G21" s="191"/>
    </row>
    <row r="22" spans="1:7" x14ac:dyDescent="0.2">
      <c r="A22" s="303" t="s">
        <v>514</v>
      </c>
      <c r="B22" s="193">
        <f>SUM(B23:B29)</f>
        <v>578888972.86999977</v>
      </c>
      <c r="C22" s="193">
        <f>SUM(C23:C29)</f>
        <v>212438898.73900005</v>
      </c>
      <c r="D22" s="193">
        <f>SUM(D23:D29)</f>
        <v>791327871.60899985</v>
      </c>
      <c r="E22" s="193">
        <f>SUM(E23:E29)</f>
        <v>103550788.58999996</v>
      </c>
      <c r="F22" s="193">
        <f>SUM(F23:F29)</f>
        <v>93127349.119999975</v>
      </c>
      <c r="G22" s="193">
        <f t="shared" ref="G22:G29" si="3">D22-E22</f>
        <v>687777083.01899993</v>
      </c>
    </row>
    <row r="23" spans="1:7" x14ac:dyDescent="0.2">
      <c r="A23" s="304" t="s">
        <v>515</v>
      </c>
      <c r="B23" s="195">
        <v>10706307.4</v>
      </c>
      <c r="C23" s="195">
        <v>0</v>
      </c>
      <c r="D23" s="191">
        <f t="shared" ref="D23:D29" si="4">B23+C23</f>
        <v>10706307.4</v>
      </c>
      <c r="E23" s="195">
        <v>801211.54</v>
      </c>
      <c r="F23" s="195">
        <v>658147.88</v>
      </c>
      <c r="G23" s="191">
        <f t="shared" si="3"/>
        <v>9905095.8599999994</v>
      </c>
    </row>
    <row r="24" spans="1:7" x14ac:dyDescent="0.2">
      <c r="A24" s="304" t="s">
        <v>516</v>
      </c>
      <c r="B24" s="195">
        <v>436188278.97999984</v>
      </c>
      <c r="C24" s="195">
        <v>212438898.73900005</v>
      </c>
      <c r="D24" s="191">
        <f t="shared" si="4"/>
        <v>648627177.71899986</v>
      </c>
      <c r="E24" s="195">
        <v>77846667.569999948</v>
      </c>
      <c r="F24" s="195">
        <v>68802247.779999986</v>
      </c>
      <c r="G24" s="191">
        <f t="shared" si="3"/>
        <v>570780510.14899993</v>
      </c>
    </row>
    <row r="25" spans="1:7" x14ac:dyDescent="0.2">
      <c r="A25" s="304" t="s">
        <v>517</v>
      </c>
      <c r="B25" s="195">
        <v>0</v>
      </c>
      <c r="C25" s="195">
        <v>0</v>
      </c>
      <c r="D25" s="191">
        <f t="shared" si="4"/>
        <v>0</v>
      </c>
      <c r="E25" s="195">
        <v>0</v>
      </c>
      <c r="F25" s="195">
        <v>0</v>
      </c>
      <c r="G25" s="191">
        <f t="shared" si="3"/>
        <v>0</v>
      </c>
    </row>
    <row r="26" spans="1:7" x14ac:dyDescent="0.2">
      <c r="A26" s="304" t="s">
        <v>518</v>
      </c>
      <c r="B26" s="195">
        <v>48465062.07</v>
      </c>
      <c r="C26" s="195">
        <v>0</v>
      </c>
      <c r="D26" s="191">
        <f t="shared" si="4"/>
        <v>48465062.07</v>
      </c>
      <c r="E26" s="195">
        <v>12570483.98</v>
      </c>
      <c r="F26" s="195">
        <v>11594723.99</v>
      </c>
      <c r="G26" s="191">
        <f t="shared" si="3"/>
        <v>35894578.090000004</v>
      </c>
    </row>
    <row r="27" spans="1:7" x14ac:dyDescent="0.2">
      <c r="A27" s="304" t="s">
        <v>519</v>
      </c>
      <c r="B27" s="195">
        <v>37201190.069999993</v>
      </c>
      <c r="C27" s="195">
        <v>0</v>
      </c>
      <c r="D27" s="191">
        <f t="shared" si="4"/>
        <v>37201190.069999993</v>
      </c>
      <c r="E27" s="195">
        <v>1157790.24</v>
      </c>
      <c r="F27" s="195">
        <v>943953.21000000008</v>
      </c>
      <c r="G27" s="191">
        <f t="shared" si="3"/>
        <v>36043399.829999991</v>
      </c>
    </row>
    <row r="28" spans="1:7" x14ac:dyDescent="0.2">
      <c r="A28" s="304" t="s">
        <v>520</v>
      </c>
      <c r="B28" s="195">
        <v>43517978.109999999</v>
      </c>
      <c r="C28" s="195">
        <v>0</v>
      </c>
      <c r="D28" s="191">
        <f t="shared" si="4"/>
        <v>43517978.109999999</v>
      </c>
      <c r="E28" s="195">
        <v>10430000</v>
      </c>
      <c r="F28" s="195">
        <v>10430000</v>
      </c>
      <c r="G28" s="191">
        <f t="shared" si="3"/>
        <v>33087978.109999999</v>
      </c>
    </row>
    <row r="29" spans="1:7" x14ac:dyDescent="0.2">
      <c r="A29" s="304" t="s">
        <v>521</v>
      </c>
      <c r="B29" s="195">
        <v>2810156.24</v>
      </c>
      <c r="C29" s="195">
        <v>0</v>
      </c>
      <c r="D29" s="191">
        <f t="shared" si="4"/>
        <v>2810156.24</v>
      </c>
      <c r="E29" s="195">
        <v>744635.26000000024</v>
      </c>
      <c r="F29" s="195">
        <v>698276.26000000024</v>
      </c>
      <c r="G29" s="191">
        <f t="shared" si="3"/>
        <v>2065520.98</v>
      </c>
    </row>
    <row r="30" spans="1:7" x14ac:dyDescent="0.2">
      <c r="A30" s="305"/>
      <c r="B30" s="191"/>
      <c r="C30" s="191"/>
      <c r="D30" s="191"/>
      <c r="E30" s="191"/>
      <c r="F30" s="191"/>
      <c r="G30" s="191"/>
    </row>
    <row r="31" spans="1:7" x14ac:dyDescent="0.2">
      <c r="A31" s="303" t="s">
        <v>522</v>
      </c>
      <c r="B31" s="193">
        <f>SUM(B32:B40)</f>
        <v>25002491.399999999</v>
      </c>
      <c r="C31" s="193">
        <f>SUM(C32:C40)</f>
        <v>0</v>
      </c>
      <c r="D31" s="193">
        <f>SUM(D32:D40)</f>
        <v>25002491.399999999</v>
      </c>
      <c r="E31" s="193">
        <f>SUM(E32:E40)</f>
        <v>5755027.3300000001</v>
      </c>
      <c r="F31" s="193">
        <f>SUM(F32:F40)</f>
        <v>4148293.29</v>
      </c>
      <c r="G31" s="193">
        <f t="shared" ref="G31:G40" si="5">D31-E31</f>
        <v>19247464.07</v>
      </c>
    </row>
    <row r="32" spans="1:7" x14ac:dyDescent="0.2">
      <c r="A32" s="304" t="s">
        <v>523</v>
      </c>
      <c r="B32" s="195">
        <v>6248167.1699999999</v>
      </c>
      <c r="C32" s="195">
        <v>0</v>
      </c>
      <c r="D32" s="191">
        <f t="shared" ref="D32:D40" si="6">B32+C32</f>
        <v>6248167.1699999999</v>
      </c>
      <c r="E32" s="195">
        <v>1070684.48</v>
      </c>
      <c r="F32" s="195">
        <v>915393.58</v>
      </c>
      <c r="G32" s="191">
        <f t="shared" si="5"/>
        <v>5177482.6899999995</v>
      </c>
    </row>
    <row r="33" spans="1:7" x14ac:dyDescent="0.2">
      <c r="A33" s="304" t="s">
        <v>524</v>
      </c>
      <c r="B33" s="195">
        <v>4335514.8199999994</v>
      </c>
      <c r="C33" s="195">
        <v>0</v>
      </c>
      <c r="D33" s="191">
        <f t="shared" si="6"/>
        <v>4335514.8199999994</v>
      </c>
      <c r="E33" s="195">
        <v>380311.63999999996</v>
      </c>
      <c r="F33" s="195">
        <v>300086.99</v>
      </c>
      <c r="G33" s="191">
        <f t="shared" si="5"/>
        <v>3955203.1799999992</v>
      </c>
    </row>
    <row r="34" spans="1:7" x14ac:dyDescent="0.2">
      <c r="A34" s="304" t="s">
        <v>525</v>
      </c>
      <c r="B34" s="195">
        <v>0</v>
      </c>
      <c r="C34" s="195">
        <v>0</v>
      </c>
      <c r="D34" s="191">
        <f t="shared" si="6"/>
        <v>0</v>
      </c>
      <c r="E34" s="195">
        <v>0</v>
      </c>
      <c r="F34" s="195">
        <v>0</v>
      </c>
      <c r="G34" s="191">
        <f t="shared" si="5"/>
        <v>0</v>
      </c>
    </row>
    <row r="35" spans="1:7" x14ac:dyDescent="0.2">
      <c r="A35" s="304" t="s">
        <v>526</v>
      </c>
      <c r="B35" s="195">
        <v>0</v>
      </c>
      <c r="C35" s="195">
        <v>0</v>
      </c>
      <c r="D35" s="191">
        <f t="shared" si="6"/>
        <v>0</v>
      </c>
      <c r="E35" s="195">
        <v>0</v>
      </c>
      <c r="F35" s="195">
        <v>0</v>
      </c>
      <c r="G35" s="191">
        <f t="shared" si="5"/>
        <v>0</v>
      </c>
    </row>
    <row r="36" spans="1:7" x14ac:dyDescent="0.2">
      <c r="A36" s="304" t="s">
        <v>527</v>
      </c>
      <c r="B36" s="195">
        <v>0</v>
      </c>
      <c r="C36" s="195">
        <v>0</v>
      </c>
      <c r="D36" s="191">
        <f t="shared" si="6"/>
        <v>0</v>
      </c>
      <c r="E36" s="195">
        <v>0</v>
      </c>
      <c r="F36" s="195">
        <v>0</v>
      </c>
      <c r="G36" s="191">
        <f t="shared" si="5"/>
        <v>0</v>
      </c>
    </row>
    <row r="37" spans="1:7" x14ac:dyDescent="0.2">
      <c r="A37" s="304" t="s">
        <v>528</v>
      </c>
      <c r="B37" s="195">
        <v>0</v>
      </c>
      <c r="C37" s="195">
        <v>0</v>
      </c>
      <c r="D37" s="191">
        <f t="shared" si="6"/>
        <v>0</v>
      </c>
      <c r="E37" s="195">
        <v>0</v>
      </c>
      <c r="F37" s="195">
        <v>0</v>
      </c>
      <c r="G37" s="191">
        <f t="shared" si="5"/>
        <v>0</v>
      </c>
    </row>
    <row r="38" spans="1:7" x14ac:dyDescent="0.2">
      <c r="A38" s="304" t="s">
        <v>529</v>
      </c>
      <c r="B38" s="195">
        <v>4251846.9000000004</v>
      </c>
      <c r="C38" s="195">
        <v>0</v>
      </c>
      <c r="D38" s="191">
        <f t="shared" si="6"/>
        <v>4251846.9000000004</v>
      </c>
      <c r="E38" s="195">
        <v>1851190.87</v>
      </c>
      <c r="F38" s="195">
        <v>1544434.46</v>
      </c>
      <c r="G38" s="191">
        <f t="shared" si="5"/>
        <v>2400656.0300000003</v>
      </c>
    </row>
    <row r="39" spans="1:7" x14ac:dyDescent="0.2">
      <c r="A39" s="304" t="s">
        <v>530</v>
      </c>
      <c r="B39" s="195">
        <v>0</v>
      </c>
      <c r="C39" s="195">
        <v>0</v>
      </c>
      <c r="D39" s="191">
        <f t="shared" si="6"/>
        <v>0</v>
      </c>
      <c r="E39" s="195">
        <v>0</v>
      </c>
      <c r="F39" s="195">
        <v>0</v>
      </c>
      <c r="G39" s="191">
        <f t="shared" si="5"/>
        <v>0</v>
      </c>
    </row>
    <row r="40" spans="1:7" x14ac:dyDescent="0.2">
      <c r="A40" s="304" t="s">
        <v>531</v>
      </c>
      <c r="B40" s="195">
        <v>10166962.510000002</v>
      </c>
      <c r="C40" s="195">
        <v>0</v>
      </c>
      <c r="D40" s="191">
        <f t="shared" si="6"/>
        <v>10166962.510000002</v>
      </c>
      <c r="E40" s="195">
        <v>2452840.3400000003</v>
      </c>
      <c r="F40" s="195">
        <v>1388378.26</v>
      </c>
      <c r="G40" s="191">
        <f t="shared" si="5"/>
        <v>7714122.1700000018</v>
      </c>
    </row>
    <row r="41" spans="1:7" x14ac:dyDescent="0.2">
      <c r="A41" s="305"/>
      <c r="B41" s="191"/>
      <c r="C41" s="191"/>
      <c r="D41" s="191"/>
      <c r="E41" s="191"/>
      <c r="F41" s="191"/>
      <c r="G41" s="191"/>
    </row>
    <row r="42" spans="1:7" x14ac:dyDescent="0.2">
      <c r="A42" s="303" t="s">
        <v>532</v>
      </c>
      <c r="B42" s="193">
        <f>SUM(B43:B46)</f>
        <v>0</v>
      </c>
      <c r="C42" s="193">
        <f>SUM(C43:C46)</f>
        <v>52596723.420000002</v>
      </c>
      <c r="D42" s="193">
        <f>SUM(D43:D46)</f>
        <v>52596723.420000002</v>
      </c>
      <c r="E42" s="193">
        <f>SUM(E43:E46)</f>
        <v>49920939.270000003</v>
      </c>
      <c r="F42" s="193">
        <f>SUM(F43:F46)</f>
        <v>34594027.419999994</v>
      </c>
      <c r="G42" s="193">
        <f>D42-E42</f>
        <v>2675784.1499999985</v>
      </c>
    </row>
    <row r="43" spans="1:7" x14ac:dyDescent="0.2">
      <c r="A43" s="304" t="s">
        <v>533</v>
      </c>
      <c r="B43" s="195">
        <v>0</v>
      </c>
      <c r="C43" s="195">
        <v>0</v>
      </c>
      <c r="D43" s="191">
        <f>B43+C43</f>
        <v>0</v>
      </c>
      <c r="E43" s="195">
        <v>0</v>
      </c>
      <c r="F43" s="195">
        <v>0</v>
      </c>
      <c r="G43" s="191">
        <f>D43-E43</f>
        <v>0</v>
      </c>
    </row>
    <row r="44" spans="1:7" ht="25.5" x14ac:dyDescent="0.2">
      <c r="A44" s="306" t="s">
        <v>534</v>
      </c>
      <c r="B44" s="195">
        <v>0</v>
      </c>
      <c r="C44" s="195">
        <v>0</v>
      </c>
      <c r="D44" s="191">
        <f>B44+C44</f>
        <v>0</v>
      </c>
      <c r="E44" s="195">
        <v>0</v>
      </c>
      <c r="F44" s="195">
        <v>0</v>
      </c>
      <c r="G44" s="191">
        <f>D44-E44</f>
        <v>0</v>
      </c>
    </row>
    <row r="45" spans="1:7" x14ac:dyDescent="0.2">
      <c r="A45" s="304" t="s">
        <v>535</v>
      </c>
      <c r="B45" s="195">
        <v>0</v>
      </c>
      <c r="C45" s="195">
        <v>0</v>
      </c>
      <c r="D45" s="191">
        <f>B45+C45</f>
        <v>0</v>
      </c>
      <c r="E45" s="195">
        <v>0</v>
      </c>
      <c r="F45" s="195">
        <v>0</v>
      </c>
      <c r="G45" s="191">
        <f>D45-E45</f>
        <v>0</v>
      </c>
    </row>
    <row r="46" spans="1:7" x14ac:dyDescent="0.2">
      <c r="A46" s="304" t="s">
        <v>536</v>
      </c>
      <c r="B46" s="195">
        <v>0</v>
      </c>
      <c r="C46" s="195">
        <v>52596723.420000002</v>
      </c>
      <c r="D46" s="191">
        <f t="shared" ref="D46" si="7">B46+C46</f>
        <v>52596723.420000002</v>
      </c>
      <c r="E46" s="195">
        <v>49920939.270000003</v>
      </c>
      <c r="F46" s="195">
        <v>34594027.419999994</v>
      </c>
      <c r="G46" s="191">
        <f>D46-E46</f>
        <v>2675784.1499999985</v>
      </c>
    </row>
    <row r="47" spans="1:7" x14ac:dyDescent="0.2">
      <c r="A47" s="305"/>
      <c r="B47" s="191"/>
      <c r="C47" s="191"/>
      <c r="D47" s="191"/>
      <c r="E47" s="191"/>
      <c r="F47" s="191"/>
      <c r="G47" s="191"/>
    </row>
    <row r="48" spans="1:7" x14ac:dyDescent="0.2">
      <c r="A48" s="303" t="s">
        <v>537</v>
      </c>
      <c r="B48" s="193">
        <f>B49+B59+B68+B79</f>
        <v>140318372</v>
      </c>
      <c r="C48" s="193">
        <f>C49+C59+C68+C79</f>
        <v>75170621.879999995</v>
      </c>
      <c r="D48" s="193">
        <f>D49+D59+D68+D79</f>
        <v>215488993.88000003</v>
      </c>
      <c r="E48" s="193">
        <f>E49+E59+E68+E79</f>
        <v>53554082.38000001</v>
      </c>
      <c r="F48" s="193">
        <f>F49+F59+F68+F79</f>
        <v>53554082.38000001</v>
      </c>
      <c r="G48" s="193">
        <f t="shared" ref="G48:G83" si="8">D48-E48</f>
        <v>161934911.5</v>
      </c>
    </row>
    <row r="49" spans="1:7" x14ac:dyDescent="0.2">
      <c r="A49" s="303" t="s">
        <v>505</v>
      </c>
      <c r="B49" s="193">
        <f>SUM(B50:B57)</f>
        <v>3526803.62</v>
      </c>
      <c r="C49" s="193">
        <f>SUM(C50:C57)</f>
        <v>612444.22</v>
      </c>
      <c r="D49" s="193">
        <f>SUM(D50:D57)</f>
        <v>4139247.84</v>
      </c>
      <c r="E49" s="193">
        <f>SUM(E50:E57)</f>
        <v>11920108.960000001</v>
      </c>
      <c r="F49" s="193">
        <f>SUM(F50:F57)</f>
        <v>11920108.960000001</v>
      </c>
      <c r="G49" s="193">
        <f t="shared" si="8"/>
        <v>-7780861.120000001</v>
      </c>
    </row>
    <row r="50" spans="1:7" x14ac:dyDescent="0.2">
      <c r="A50" s="304" t="s">
        <v>506</v>
      </c>
      <c r="B50" s="195">
        <v>0</v>
      </c>
      <c r="C50" s="195">
        <v>0</v>
      </c>
      <c r="D50" s="191">
        <f>B50+C50</f>
        <v>0</v>
      </c>
      <c r="E50" s="195">
        <v>0</v>
      </c>
      <c r="F50" s="195">
        <v>0</v>
      </c>
      <c r="G50" s="191">
        <f t="shared" si="8"/>
        <v>0</v>
      </c>
    </row>
    <row r="51" spans="1:7" x14ac:dyDescent="0.2">
      <c r="A51" s="304" t="s">
        <v>507</v>
      </c>
      <c r="B51" s="195">
        <v>0</v>
      </c>
      <c r="C51" s="195">
        <v>0</v>
      </c>
      <c r="D51" s="191">
        <f t="shared" ref="D51:D57" si="9">B51+C51</f>
        <v>0</v>
      </c>
      <c r="E51" s="195">
        <v>0</v>
      </c>
      <c r="F51" s="195">
        <v>0</v>
      </c>
      <c r="G51" s="191">
        <f t="shared" si="8"/>
        <v>0</v>
      </c>
    </row>
    <row r="52" spans="1:7" x14ac:dyDescent="0.2">
      <c r="A52" s="304" t="s">
        <v>508</v>
      </c>
      <c r="B52" s="195">
        <v>0</v>
      </c>
      <c r="C52" s="195">
        <v>0</v>
      </c>
      <c r="D52" s="191">
        <v>0</v>
      </c>
      <c r="E52" s="195">
        <v>0</v>
      </c>
      <c r="F52" s="195">
        <v>0</v>
      </c>
      <c r="G52" s="191">
        <f t="shared" si="8"/>
        <v>0</v>
      </c>
    </row>
    <row r="53" spans="1:7" x14ac:dyDescent="0.2">
      <c r="A53" s="304" t="s">
        <v>509</v>
      </c>
      <c r="B53" s="195">
        <v>0</v>
      </c>
      <c r="C53" s="195">
        <v>0</v>
      </c>
      <c r="D53" s="191">
        <f t="shared" si="9"/>
        <v>0</v>
      </c>
      <c r="E53" s="195">
        <v>0</v>
      </c>
      <c r="F53" s="195">
        <v>0</v>
      </c>
      <c r="G53" s="191">
        <f t="shared" si="8"/>
        <v>0</v>
      </c>
    </row>
    <row r="54" spans="1:7" x14ac:dyDescent="0.2">
      <c r="A54" s="304" t="s">
        <v>510</v>
      </c>
      <c r="B54" s="195">
        <v>0</v>
      </c>
      <c r="C54" s="195">
        <v>0</v>
      </c>
      <c r="D54" s="191">
        <f t="shared" si="9"/>
        <v>0</v>
      </c>
      <c r="E54" s="195">
        <v>11600000</v>
      </c>
      <c r="F54" s="195">
        <v>11600000</v>
      </c>
      <c r="G54" s="191">
        <f t="shared" si="8"/>
        <v>-11600000</v>
      </c>
    </row>
    <row r="55" spans="1:7" x14ac:dyDescent="0.2">
      <c r="A55" s="304" t="s">
        <v>511</v>
      </c>
      <c r="B55" s="195">
        <v>0</v>
      </c>
      <c r="C55" s="195">
        <v>0</v>
      </c>
      <c r="D55" s="191">
        <f t="shared" si="9"/>
        <v>0</v>
      </c>
      <c r="E55" s="195">
        <v>0</v>
      </c>
      <c r="F55" s="195">
        <v>0</v>
      </c>
      <c r="G55" s="191">
        <f t="shared" si="8"/>
        <v>0</v>
      </c>
    </row>
    <row r="56" spans="1:7" x14ac:dyDescent="0.2">
      <c r="A56" s="304" t="s">
        <v>512</v>
      </c>
      <c r="B56" s="195">
        <v>3526803.62</v>
      </c>
      <c r="C56" s="195">
        <v>612444.22</v>
      </c>
      <c r="D56" s="191">
        <f t="shared" si="9"/>
        <v>4139247.84</v>
      </c>
      <c r="E56" s="195">
        <v>320108.95999999996</v>
      </c>
      <c r="F56" s="195">
        <v>320108.95999999996</v>
      </c>
      <c r="G56" s="191">
        <f t="shared" si="8"/>
        <v>3819138.88</v>
      </c>
    </row>
    <row r="57" spans="1:7" x14ac:dyDescent="0.2">
      <c r="A57" s="304" t="s">
        <v>513</v>
      </c>
      <c r="B57" s="195">
        <v>0</v>
      </c>
      <c r="C57" s="195">
        <v>0</v>
      </c>
      <c r="D57" s="191">
        <f t="shared" si="9"/>
        <v>0</v>
      </c>
      <c r="E57" s="195">
        <v>0</v>
      </c>
      <c r="F57" s="195">
        <v>0</v>
      </c>
      <c r="G57" s="191">
        <f t="shared" si="8"/>
        <v>0</v>
      </c>
    </row>
    <row r="58" spans="1:7" x14ac:dyDescent="0.2">
      <c r="A58" s="305"/>
      <c r="B58" s="191"/>
      <c r="C58" s="191"/>
      <c r="D58" s="191"/>
      <c r="E58" s="191"/>
      <c r="F58" s="191"/>
      <c r="G58" s="191"/>
    </row>
    <row r="59" spans="1:7" x14ac:dyDescent="0.2">
      <c r="A59" s="303" t="s">
        <v>514</v>
      </c>
      <c r="B59" s="193">
        <f>SUM(B60:B66)</f>
        <v>120791568.38000001</v>
      </c>
      <c r="C59" s="193">
        <f>SUM(C60:C66)</f>
        <v>56993664.780000001</v>
      </c>
      <c r="D59" s="193">
        <f>SUM(D60:D66)</f>
        <v>177785233.16000003</v>
      </c>
      <c r="E59" s="193">
        <f>SUM(E60:E66)</f>
        <v>21031084.700000003</v>
      </c>
      <c r="F59" s="193">
        <f>SUM(F60:F66)</f>
        <v>21031084.700000003</v>
      </c>
      <c r="G59" s="193">
        <f t="shared" si="8"/>
        <v>156754148.46000004</v>
      </c>
    </row>
    <row r="60" spans="1:7" x14ac:dyDescent="0.2">
      <c r="A60" s="304" t="s">
        <v>515</v>
      </c>
      <c r="B60" s="195">
        <v>0</v>
      </c>
      <c r="C60" s="195">
        <v>0</v>
      </c>
      <c r="D60" s="191">
        <f>B60+C60</f>
        <v>0</v>
      </c>
      <c r="E60" s="195">
        <v>0</v>
      </c>
      <c r="F60" s="195">
        <v>0</v>
      </c>
      <c r="G60" s="191">
        <f t="shared" si="8"/>
        <v>0</v>
      </c>
    </row>
    <row r="61" spans="1:7" x14ac:dyDescent="0.2">
      <c r="A61" s="304" t="s">
        <v>516</v>
      </c>
      <c r="B61" s="195">
        <v>120791568.38000001</v>
      </c>
      <c r="C61" s="195">
        <v>56993664.780000001</v>
      </c>
      <c r="D61" s="191">
        <f t="shared" ref="D61:D66" si="10">B61+C61</f>
        <v>177785233.16000003</v>
      </c>
      <c r="E61" s="195">
        <v>21031084.700000003</v>
      </c>
      <c r="F61" s="195">
        <v>21031084.700000003</v>
      </c>
      <c r="G61" s="191">
        <f t="shared" si="8"/>
        <v>156754148.46000004</v>
      </c>
    </row>
    <row r="62" spans="1:7" x14ac:dyDescent="0.2">
      <c r="A62" s="304" t="s">
        <v>517</v>
      </c>
      <c r="B62" s="195">
        <v>0</v>
      </c>
      <c r="C62" s="195">
        <v>0</v>
      </c>
      <c r="D62" s="191">
        <f t="shared" si="10"/>
        <v>0</v>
      </c>
      <c r="E62" s="195">
        <v>0</v>
      </c>
      <c r="F62" s="195">
        <v>0</v>
      </c>
      <c r="G62" s="191">
        <f t="shared" si="8"/>
        <v>0</v>
      </c>
    </row>
    <row r="63" spans="1:7" x14ac:dyDescent="0.2">
      <c r="A63" s="304" t="s">
        <v>518</v>
      </c>
      <c r="B63" s="195">
        <v>0</v>
      </c>
      <c r="C63" s="195">
        <v>0</v>
      </c>
      <c r="D63" s="191">
        <v>0</v>
      </c>
      <c r="E63" s="195">
        <v>0</v>
      </c>
      <c r="F63" s="195">
        <v>0</v>
      </c>
      <c r="G63" s="191">
        <f t="shared" si="8"/>
        <v>0</v>
      </c>
    </row>
    <row r="64" spans="1:7" x14ac:dyDescent="0.2">
      <c r="A64" s="304" t="s">
        <v>519</v>
      </c>
      <c r="B64" s="195">
        <v>0</v>
      </c>
      <c r="C64" s="195">
        <v>0</v>
      </c>
      <c r="D64" s="191">
        <f t="shared" si="10"/>
        <v>0</v>
      </c>
      <c r="E64" s="195">
        <v>0</v>
      </c>
      <c r="F64" s="195">
        <v>0</v>
      </c>
      <c r="G64" s="191">
        <f t="shared" si="8"/>
        <v>0</v>
      </c>
    </row>
    <row r="65" spans="1:7" x14ac:dyDescent="0.2">
      <c r="A65" s="304" t="s">
        <v>520</v>
      </c>
      <c r="B65" s="195">
        <v>0</v>
      </c>
      <c r="C65" s="195">
        <v>0</v>
      </c>
      <c r="D65" s="191">
        <f t="shared" si="10"/>
        <v>0</v>
      </c>
      <c r="E65" s="195">
        <v>0</v>
      </c>
      <c r="F65" s="195">
        <v>0</v>
      </c>
      <c r="G65" s="191">
        <f t="shared" si="8"/>
        <v>0</v>
      </c>
    </row>
    <row r="66" spans="1:7" x14ac:dyDescent="0.2">
      <c r="A66" s="304" t="s">
        <v>521</v>
      </c>
      <c r="B66" s="195">
        <v>0</v>
      </c>
      <c r="C66" s="195">
        <v>0</v>
      </c>
      <c r="D66" s="191">
        <f t="shared" si="10"/>
        <v>0</v>
      </c>
      <c r="E66" s="195">
        <v>0</v>
      </c>
      <c r="F66" s="195">
        <v>0</v>
      </c>
      <c r="G66" s="191">
        <f t="shared" si="8"/>
        <v>0</v>
      </c>
    </row>
    <row r="67" spans="1:7" x14ac:dyDescent="0.2">
      <c r="A67" s="305"/>
      <c r="B67" s="191"/>
      <c r="C67" s="191"/>
      <c r="D67" s="191"/>
      <c r="E67" s="191"/>
      <c r="F67" s="191"/>
      <c r="G67" s="191"/>
    </row>
    <row r="68" spans="1:7" x14ac:dyDescent="0.2">
      <c r="A68" s="303" t="s">
        <v>522</v>
      </c>
      <c r="B68" s="193">
        <f>SUM(B69:B77)</f>
        <v>0</v>
      </c>
      <c r="C68" s="193">
        <f>SUM(C69:C77)</f>
        <v>1392002.48</v>
      </c>
      <c r="D68" s="193">
        <f>SUM(D69:D77)</f>
        <v>1392002.48</v>
      </c>
      <c r="E68" s="193">
        <f>SUM(E69:E77)</f>
        <v>1376421.09</v>
      </c>
      <c r="F68" s="193">
        <f>SUM(F69:F77)</f>
        <v>1376421.09</v>
      </c>
      <c r="G68" s="193">
        <f t="shared" si="8"/>
        <v>15581.389999999898</v>
      </c>
    </row>
    <row r="69" spans="1:7" x14ac:dyDescent="0.2">
      <c r="A69" s="304" t="s">
        <v>523</v>
      </c>
      <c r="B69" s="195">
        <v>0</v>
      </c>
      <c r="C69" s="195">
        <v>0</v>
      </c>
      <c r="D69" s="191">
        <f>B69+C69</f>
        <v>0</v>
      </c>
      <c r="E69" s="195">
        <v>0</v>
      </c>
      <c r="F69" s="195">
        <v>0</v>
      </c>
      <c r="G69" s="191">
        <f t="shared" si="8"/>
        <v>0</v>
      </c>
    </row>
    <row r="70" spans="1:7" x14ac:dyDescent="0.2">
      <c r="A70" s="304" t="s">
        <v>524</v>
      </c>
      <c r="B70" s="195">
        <v>0</v>
      </c>
      <c r="C70" s="195">
        <v>0</v>
      </c>
      <c r="D70" s="191">
        <f t="shared" ref="D70:D77" si="11">B70+C70</f>
        <v>0</v>
      </c>
      <c r="E70" s="195">
        <v>0</v>
      </c>
      <c r="F70" s="195">
        <v>0</v>
      </c>
      <c r="G70" s="191">
        <f t="shared" si="8"/>
        <v>0</v>
      </c>
    </row>
    <row r="71" spans="1:7" x14ac:dyDescent="0.2">
      <c r="A71" s="304" t="s">
        <v>525</v>
      </c>
      <c r="B71" s="195">
        <v>0</v>
      </c>
      <c r="C71" s="195">
        <v>0</v>
      </c>
      <c r="D71" s="191">
        <f t="shared" si="11"/>
        <v>0</v>
      </c>
      <c r="E71" s="195">
        <v>0</v>
      </c>
      <c r="F71" s="195">
        <v>0</v>
      </c>
      <c r="G71" s="191">
        <f t="shared" si="8"/>
        <v>0</v>
      </c>
    </row>
    <row r="72" spans="1:7" x14ac:dyDescent="0.2">
      <c r="A72" s="304" t="s">
        <v>526</v>
      </c>
      <c r="B72" s="195">
        <v>0</v>
      </c>
      <c r="C72" s="195">
        <v>0</v>
      </c>
      <c r="D72" s="191">
        <f t="shared" si="11"/>
        <v>0</v>
      </c>
      <c r="E72" s="195">
        <v>0</v>
      </c>
      <c r="F72" s="195">
        <v>0</v>
      </c>
      <c r="G72" s="191">
        <f t="shared" si="8"/>
        <v>0</v>
      </c>
    </row>
    <row r="73" spans="1:7" x14ac:dyDescent="0.2">
      <c r="A73" s="304" t="s">
        <v>527</v>
      </c>
      <c r="B73" s="195">
        <v>0</v>
      </c>
      <c r="C73" s="195">
        <v>0</v>
      </c>
      <c r="D73" s="191">
        <f t="shared" si="11"/>
        <v>0</v>
      </c>
      <c r="E73" s="195">
        <v>0</v>
      </c>
      <c r="F73" s="195">
        <v>0</v>
      </c>
      <c r="G73" s="191">
        <f t="shared" si="8"/>
        <v>0</v>
      </c>
    </row>
    <row r="74" spans="1:7" x14ac:dyDescent="0.2">
      <c r="A74" s="304" t="s">
        <v>528</v>
      </c>
      <c r="B74" s="195">
        <v>0</v>
      </c>
      <c r="C74" s="195">
        <v>0</v>
      </c>
      <c r="D74" s="191">
        <f t="shared" si="11"/>
        <v>0</v>
      </c>
      <c r="E74" s="195">
        <v>0</v>
      </c>
      <c r="F74" s="195">
        <v>0</v>
      </c>
      <c r="G74" s="191">
        <f t="shared" si="8"/>
        <v>0</v>
      </c>
    </row>
    <row r="75" spans="1:7" x14ac:dyDescent="0.2">
      <c r="A75" s="304" t="s">
        <v>529</v>
      </c>
      <c r="B75" s="195">
        <v>0</v>
      </c>
      <c r="C75" s="195">
        <v>1392002.48</v>
      </c>
      <c r="D75" s="191">
        <f t="shared" si="11"/>
        <v>1392002.48</v>
      </c>
      <c r="E75" s="195">
        <v>1376421.09</v>
      </c>
      <c r="F75" s="195">
        <v>1376421.09</v>
      </c>
      <c r="G75" s="191">
        <f t="shared" si="8"/>
        <v>15581.389999999898</v>
      </c>
    </row>
    <row r="76" spans="1:7" x14ac:dyDescent="0.2">
      <c r="A76" s="304" t="s">
        <v>530</v>
      </c>
      <c r="B76" s="195">
        <v>0</v>
      </c>
      <c r="C76" s="195">
        <v>0</v>
      </c>
      <c r="D76" s="191">
        <f t="shared" si="11"/>
        <v>0</v>
      </c>
      <c r="E76" s="195">
        <v>0</v>
      </c>
      <c r="F76" s="195">
        <v>0</v>
      </c>
      <c r="G76" s="191">
        <f t="shared" si="8"/>
        <v>0</v>
      </c>
    </row>
    <row r="77" spans="1:7" x14ac:dyDescent="0.2">
      <c r="A77" s="307" t="s">
        <v>531</v>
      </c>
      <c r="B77" s="308">
        <v>0</v>
      </c>
      <c r="C77" s="308">
        <v>0</v>
      </c>
      <c r="D77" s="309">
        <f t="shared" si="11"/>
        <v>0</v>
      </c>
      <c r="E77" s="308">
        <v>0</v>
      </c>
      <c r="F77" s="308">
        <v>0</v>
      </c>
      <c r="G77" s="309">
        <f t="shared" si="8"/>
        <v>0</v>
      </c>
    </row>
    <row r="78" spans="1:7" x14ac:dyDescent="0.2">
      <c r="A78" s="305"/>
      <c r="B78" s="191"/>
      <c r="C78" s="191"/>
      <c r="D78" s="191"/>
      <c r="E78" s="191"/>
      <c r="F78" s="191"/>
      <c r="G78" s="191"/>
    </row>
    <row r="79" spans="1:7" x14ac:dyDescent="0.2">
      <c r="A79" s="303" t="s">
        <v>532</v>
      </c>
      <c r="B79" s="193">
        <f>SUM(B80:B83)</f>
        <v>16000000</v>
      </c>
      <c r="C79" s="193">
        <f>SUM(C80:C83)</f>
        <v>16172510.4</v>
      </c>
      <c r="D79" s="193">
        <f>SUM(D80:D83)</f>
        <v>32172510.399999999</v>
      </c>
      <c r="E79" s="193">
        <f>SUM(E80:E83)</f>
        <v>19226467.629999999</v>
      </c>
      <c r="F79" s="193">
        <f>SUM(F80:F83)</f>
        <v>19226467.629999999</v>
      </c>
      <c r="G79" s="193">
        <f t="shared" si="8"/>
        <v>12946042.77</v>
      </c>
    </row>
    <row r="80" spans="1:7" x14ac:dyDescent="0.2">
      <c r="A80" s="304" t="s">
        <v>533</v>
      </c>
      <c r="B80" s="195">
        <v>16000000</v>
      </c>
      <c r="C80" s="195">
        <v>0</v>
      </c>
      <c r="D80" s="191">
        <f t="shared" ref="D80:D83" si="12">B80+C80</f>
        <v>16000000</v>
      </c>
      <c r="E80" s="195">
        <v>3053957.23</v>
      </c>
      <c r="F80" s="195">
        <v>3053957.23</v>
      </c>
      <c r="G80" s="191">
        <f t="shared" si="8"/>
        <v>12946042.77</v>
      </c>
    </row>
    <row r="81" spans="1:7" ht="25.5" x14ac:dyDescent="0.2">
      <c r="A81" s="306" t="s">
        <v>534</v>
      </c>
      <c r="B81" s="195">
        <v>0</v>
      </c>
      <c r="C81" s="195">
        <v>0</v>
      </c>
      <c r="D81" s="191">
        <f t="shared" si="12"/>
        <v>0</v>
      </c>
      <c r="E81" s="195">
        <v>0</v>
      </c>
      <c r="F81" s="195">
        <v>0</v>
      </c>
      <c r="G81" s="191">
        <f t="shared" si="8"/>
        <v>0</v>
      </c>
    </row>
    <row r="82" spans="1:7" x14ac:dyDescent="0.2">
      <c r="A82" s="304" t="s">
        <v>535</v>
      </c>
      <c r="B82" s="195">
        <v>0</v>
      </c>
      <c r="C82" s="195">
        <v>0</v>
      </c>
      <c r="D82" s="191">
        <f t="shared" si="12"/>
        <v>0</v>
      </c>
      <c r="E82" s="195">
        <v>0</v>
      </c>
      <c r="F82" s="195">
        <v>0</v>
      </c>
      <c r="G82" s="191">
        <f t="shared" si="8"/>
        <v>0</v>
      </c>
    </row>
    <row r="83" spans="1:7" x14ac:dyDescent="0.2">
      <c r="A83" s="304" t="s">
        <v>536</v>
      </c>
      <c r="B83" s="195">
        <v>0</v>
      </c>
      <c r="C83" s="195">
        <v>16172510.4</v>
      </c>
      <c r="D83" s="191">
        <f t="shared" si="12"/>
        <v>16172510.4</v>
      </c>
      <c r="E83" s="195">
        <v>16172510.4</v>
      </c>
      <c r="F83" s="195">
        <v>16172510.4</v>
      </c>
      <c r="G83" s="191">
        <f t="shared" si="8"/>
        <v>0</v>
      </c>
    </row>
    <row r="84" spans="1:7" x14ac:dyDescent="0.2">
      <c r="A84" s="305"/>
      <c r="B84" s="191"/>
      <c r="C84" s="191"/>
      <c r="D84" s="191"/>
      <c r="E84" s="191"/>
      <c r="F84" s="191"/>
      <c r="G84" s="191"/>
    </row>
    <row r="85" spans="1:7" x14ac:dyDescent="0.2">
      <c r="A85" s="303" t="s">
        <v>496</v>
      </c>
      <c r="B85" s="193">
        <f t="shared" ref="B85:G85" si="13">B11+B48</f>
        <v>1410330210</v>
      </c>
      <c r="C85" s="193">
        <f t="shared" si="13"/>
        <v>353716722.94900006</v>
      </c>
      <c r="D85" s="193">
        <f t="shared" si="13"/>
        <v>1764046932.9490001</v>
      </c>
      <c r="E85" s="193">
        <f t="shared" si="13"/>
        <v>361806049.73000002</v>
      </c>
      <c r="F85" s="193">
        <f t="shared" si="13"/>
        <v>314770973.25999999</v>
      </c>
      <c r="G85" s="193">
        <f t="shared" si="13"/>
        <v>1402240883.2189999</v>
      </c>
    </row>
    <row r="86" spans="1:7" ht="13.5" thickBot="1" x14ac:dyDescent="0.25">
      <c r="A86" s="310"/>
      <c r="B86" s="311"/>
      <c r="C86" s="311"/>
      <c r="D86" s="311"/>
      <c r="E86" s="311"/>
      <c r="F86" s="311"/>
      <c r="G86" s="311"/>
    </row>
    <row r="87" spans="1:7" x14ac:dyDescent="0.2">
      <c r="A87" s="109" t="s">
        <v>497</v>
      </c>
    </row>
    <row r="88" spans="1:7" x14ac:dyDescent="0.2">
      <c r="A88" s="109" t="s">
        <v>339</v>
      </c>
    </row>
  </sheetData>
  <mergeCells count="8">
    <mergeCell ref="A7:A9"/>
    <mergeCell ref="B7:F8"/>
    <mergeCell ref="G7:G9"/>
    <mergeCell ref="A2:G2"/>
    <mergeCell ref="A3:G3"/>
    <mergeCell ref="A4:G4"/>
    <mergeCell ref="A5:G5"/>
    <mergeCell ref="A6:G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workbookViewId="0">
      <selection activeCell="C16" sqref="C16"/>
    </sheetView>
  </sheetViews>
  <sheetFormatPr baseColWidth="10" defaultRowHeight="15" x14ac:dyDescent="0.25"/>
  <cols>
    <col min="1" max="1" width="42.85546875" customWidth="1"/>
    <col min="2" max="2" width="15.7109375" customWidth="1"/>
    <col min="3" max="3" width="15" customWidth="1"/>
    <col min="4" max="4" width="13.28515625" customWidth="1"/>
    <col min="5" max="5" width="13.7109375" customWidth="1"/>
    <col min="6" max="6" width="13.28515625" customWidth="1"/>
    <col min="7" max="7" width="14.28515625" customWidth="1"/>
  </cols>
  <sheetData>
    <row r="1" spans="1:7" x14ac:dyDescent="0.25">
      <c r="A1" s="370" t="s">
        <v>296</v>
      </c>
      <c r="B1" s="371"/>
      <c r="C1" s="371"/>
      <c r="D1" s="371"/>
      <c r="E1" s="371"/>
      <c r="F1" s="371"/>
      <c r="G1" s="416"/>
    </row>
    <row r="2" spans="1:7" x14ac:dyDescent="0.25">
      <c r="A2" s="373" t="s">
        <v>415</v>
      </c>
      <c r="B2" s="374"/>
      <c r="C2" s="374"/>
      <c r="D2" s="374"/>
      <c r="E2" s="374"/>
      <c r="F2" s="374"/>
      <c r="G2" s="417"/>
    </row>
    <row r="3" spans="1:7" x14ac:dyDescent="0.25">
      <c r="A3" s="373" t="s">
        <v>538</v>
      </c>
      <c r="B3" s="374"/>
      <c r="C3" s="374"/>
      <c r="D3" s="374"/>
      <c r="E3" s="374"/>
      <c r="F3" s="374"/>
      <c r="G3" s="417"/>
    </row>
    <row r="4" spans="1:7" x14ac:dyDescent="0.25">
      <c r="A4" s="373" t="s">
        <v>196</v>
      </c>
      <c r="B4" s="374"/>
      <c r="C4" s="374"/>
      <c r="D4" s="374"/>
      <c r="E4" s="374"/>
      <c r="F4" s="374"/>
      <c r="G4" s="417"/>
    </row>
    <row r="5" spans="1:7" ht="15.75" thickBot="1" x14ac:dyDescent="0.3">
      <c r="A5" s="376" t="s">
        <v>2</v>
      </c>
      <c r="B5" s="377"/>
      <c r="C5" s="377"/>
      <c r="D5" s="377"/>
      <c r="E5" s="377"/>
      <c r="F5" s="377"/>
      <c r="G5" s="418"/>
    </row>
    <row r="6" spans="1:7" ht="15.75" thickBot="1" x14ac:dyDescent="0.3">
      <c r="A6" s="422" t="s">
        <v>3</v>
      </c>
      <c r="B6" s="434" t="s">
        <v>417</v>
      </c>
      <c r="C6" s="435"/>
      <c r="D6" s="435"/>
      <c r="E6" s="435"/>
      <c r="F6" s="436"/>
      <c r="G6" s="381" t="s">
        <v>418</v>
      </c>
    </row>
    <row r="7" spans="1:7" ht="26.25" thickBot="1" x14ac:dyDescent="0.3">
      <c r="A7" s="424"/>
      <c r="B7" s="167" t="s">
        <v>301</v>
      </c>
      <c r="C7" s="167" t="s">
        <v>419</v>
      </c>
      <c r="D7" s="167" t="s">
        <v>420</v>
      </c>
      <c r="E7" s="167" t="s">
        <v>539</v>
      </c>
      <c r="F7" s="167" t="s">
        <v>318</v>
      </c>
      <c r="G7" s="382"/>
    </row>
    <row r="8" spans="1:7" x14ac:dyDescent="0.25">
      <c r="A8" s="312" t="s">
        <v>540</v>
      </c>
      <c r="B8" s="296">
        <f>B9+B10+B11+B14+B15+B18</f>
        <v>541395820.06000054</v>
      </c>
      <c r="C8" s="296">
        <f>C9+C10+C11+C14+C15+C18</f>
        <v>2.7939677238464355E-9</v>
      </c>
      <c r="D8" s="296">
        <f>D9+D10+D11+D14+D15+D18</f>
        <v>541395820.06000054</v>
      </c>
      <c r="E8" s="296">
        <f>E9+E10+E11+E14+E15+E18</f>
        <v>129020143.33000001</v>
      </c>
      <c r="F8" s="296">
        <f>F9+F10+F11+F14+F15+F18</f>
        <v>107975074.10999998</v>
      </c>
      <c r="G8" s="297">
        <f>D8-E8</f>
        <v>412375676.7300005</v>
      </c>
    </row>
    <row r="9" spans="1:7" x14ac:dyDescent="0.25">
      <c r="A9" s="313" t="s">
        <v>541</v>
      </c>
      <c r="B9" s="314">
        <v>321194241.45000064</v>
      </c>
      <c r="C9" s="315">
        <v>6105597.9500000039</v>
      </c>
      <c r="D9" s="293">
        <f>B9+C9</f>
        <v>327299839.40000063</v>
      </c>
      <c r="E9" s="315">
        <v>83536005.5</v>
      </c>
      <c r="F9" s="315">
        <v>69826600.619999975</v>
      </c>
      <c r="G9" s="293">
        <f t="shared" ref="G9:G30" si="0">D9-E9</f>
        <v>243763833.90000063</v>
      </c>
    </row>
    <row r="10" spans="1:7" x14ac:dyDescent="0.25">
      <c r="A10" s="313" t="s">
        <v>542</v>
      </c>
      <c r="B10" s="314">
        <v>0</v>
      </c>
      <c r="C10" s="315">
        <v>0</v>
      </c>
      <c r="D10" s="293">
        <f t="shared" ref="D10:D12" si="1">B10+C10</f>
        <v>0</v>
      </c>
      <c r="E10" s="315">
        <v>0</v>
      </c>
      <c r="F10" s="315">
        <v>0</v>
      </c>
      <c r="G10" s="293">
        <f t="shared" si="0"/>
        <v>0</v>
      </c>
    </row>
    <row r="11" spans="1:7" x14ac:dyDescent="0.25">
      <c r="A11" s="313" t="s">
        <v>543</v>
      </c>
      <c r="B11" s="292">
        <f>SUM(B12:B13)</f>
        <v>0</v>
      </c>
      <c r="C11" s="292">
        <f>SUM(C12:C13)</f>
        <v>0</v>
      </c>
      <c r="D11" s="293">
        <f t="shared" si="1"/>
        <v>0</v>
      </c>
      <c r="E11" s="292">
        <f>SUM(E12:E13)</f>
        <v>0</v>
      </c>
      <c r="F11" s="292">
        <f>SUM(F12:F13)</f>
        <v>0</v>
      </c>
      <c r="G11" s="293">
        <f t="shared" si="0"/>
        <v>0</v>
      </c>
    </row>
    <row r="12" spans="1:7" x14ac:dyDescent="0.25">
      <c r="A12" s="316" t="s">
        <v>544</v>
      </c>
      <c r="B12" s="314">
        <v>0</v>
      </c>
      <c r="C12" s="315">
        <v>0</v>
      </c>
      <c r="D12" s="293">
        <f t="shared" si="1"/>
        <v>0</v>
      </c>
      <c r="E12" s="315">
        <v>0</v>
      </c>
      <c r="F12" s="315">
        <v>0</v>
      </c>
      <c r="G12" s="293">
        <f t="shared" si="0"/>
        <v>0</v>
      </c>
    </row>
    <row r="13" spans="1:7" x14ac:dyDescent="0.25">
      <c r="A13" s="316" t="s">
        <v>545</v>
      </c>
      <c r="B13" s="314">
        <v>0</v>
      </c>
      <c r="C13" s="315">
        <v>0</v>
      </c>
      <c r="D13" s="293">
        <f>B13+C13</f>
        <v>0</v>
      </c>
      <c r="E13" s="315">
        <v>0</v>
      </c>
      <c r="F13" s="315">
        <v>0</v>
      </c>
      <c r="G13" s="293">
        <f t="shared" si="0"/>
        <v>0</v>
      </c>
    </row>
    <row r="14" spans="1:7" x14ac:dyDescent="0.25">
      <c r="A14" s="313" t="s">
        <v>546</v>
      </c>
      <c r="B14" s="314">
        <v>218201578.60999992</v>
      </c>
      <c r="C14" s="315">
        <v>-6105597.9500000011</v>
      </c>
      <c r="D14" s="293">
        <f t="shared" ref="D14:D18" si="2">B14+C14</f>
        <v>212095980.65999994</v>
      </c>
      <c r="E14" s="315">
        <v>45216478.920000017</v>
      </c>
      <c r="F14" s="315">
        <v>37880814.580000006</v>
      </c>
      <c r="G14" s="293">
        <f t="shared" si="0"/>
        <v>166879501.73999992</v>
      </c>
    </row>
    <row r="15" spans="1:7" ht="25.5" x14ac:dyDescent="0.25">
      <c r="A15" s="313" t="s">
        <v>547</v>
      </c>
      <c r="B15" s="292">
        <f>B16+B17</f>
        <v>0</v>
      </c>
      <c r="C15" s="292">
        <f>C16+C17</f>
        <v>0</v>
      </c>
      <c r="D15" s="293">
        <f t="shared" si="2"/>
        <v>0</v>
      </c>
      <c r="E15" s="292">
        <f>E16+E17</f>
        <v>0</v>
      </c>
      <c r="F15" s="292">
        <f>F16+F17</f>
        <v>0</v>
      </c>
      <c r="G15" s="293">
        <f t="shared" si="0"/>
        <v>0</v>
      </c>
    </row>
    <row r="16" spans="1:7" x14ac:dyDescent="0.25">
      <c r="A16" s="316" t="s">
        <v>548</v>
      </c>
      <c r="B16" s="314">
        <v>0</v>
      </c>
      <c r="C16" s="315">
        <v>0</v>
      </c>
      <c r="D16" s="293">
        <f t="shared" si="2"/>
        <v>0</v>
      </c>
      <c r="E16" s="315">
        <v>0</v>
      </c>
      <c r="F16" s="315">
        <v>0</v>
      </c>
      <c r="G16" s="293">
        <f t="shared" si="0"/>
        <v>0</v>
      </c>
    </row>
    <row r="17" spans="1:7" x14ac:dyDescent="0.25">
      <c r="A17" s="316" t="s">
        <v>549</v>
      </c>
      <c r="B17" s="314">
        <v>0</v>
      </c>
      <c r="C17" s="315">
        <v>0</v>
      </c>
      <c r="D17" s="293">
        <f t="shared" si="2"/>
        <v>0</v>
      </c>
      <c r="E17" s="315">
        <v>0</v>
      </c>
      <c r="F17" s="315">
        <v>0</v>
      </c>
      <c r="G17" s="293">
        <f t="shared" si="0"/>
        <v>0</v>
      </c>
    </row>
    <row r="18" spans="1:7" x14ac:dyDescent="0.25">
      <c r="A18" s="313" t="s">
        <v>550</v>
      </c>
      <c r="B18" s="314">
        <v>2000000</v>
      </c>
      <c r="C18" s="315">
        <v>0</v>
      </c>
      <c r="D18" s="293">
        <f t="shared" si="2"/>
        <v>2000000</v>
      </c>
      <c r="E18" s="315">
        <v>267658.91000000003</v>
      </c>
      <c r="F18" s="315">
        <v>267658.91000000003</v>
      </c>
      <c r="G18" s="293">
        <f t="shared" si="0"/>
        <v>1732341.0899999999</v>
      </c>
    </row>
    <row r="19" spans="1:7" x14ac:dyDescent="0.25">
      <c r="A19" s="317"/>
      <c r="B19" s="318"/>
      <c r="C19" s="319"/>
      <c r="D19" s="319"/>
      <c r="E19" s="319"/>
      <c r="F19" s="319"/>
      <c r="G19" s="320"/>
    </row>
    <row r="20" spans="1:7" x14ac:dyDescent="0.25">
      <c r="A20" s="312" t="s">
        <v>551</v>
      </c>
      <c r="B20" s="296">
        <f>B21+B22+B23+B26+B27+B30</f>
        <v>0</v>
      </c>
      <c r="C20" s="296">
        <f>C21+C22+C23+C26+C27+C30</f>
        <v>0</v>
      </c>
      <c r="D20" s="296">
        <f>D21+D22+D23+D26+D27+D30</f>
        <v>0</v>
      </c>
      <c r="E20" s="296">
        <f>E21+E22+E23+E26+E27+E30</f>
        <v>0</v>
      </c>
      <c r="F20" s="296">
        <f>F21+F22+F23+F26+F27+F30</f>
        <v>0</v>
      </c>
      <c r="G20" s="297">
        <f t="shared" si="0"/>
        <v>0</v>
      </c>
    </row>
    <row r="21" spans="1:7" x14ac:dyDescent="0.25">
      <c r="A21" s="313" t="s">
        <v>541</v>
      </c>
      <c r="B21" s="314">
        <v>0</v>
      </c>
      <c r="C21" s="315">
        <v>0</v>
      </c>
      <c r="D21" s="293">
        <f t="shared" ref="D21:D30" si="3">B21+C21</f>
        <v>0</v>
      </c>
      <c r="E21" s="315">
        <v>0</v>
      </c>
      <c r="F21" s="315">
        <v>0</v>
      </c>
      <c r="G21" s="293">
        <f t="shared" si="0"/>
        <v>0</v>
      </c>
    </row>
    <row r="22" spans="1:7" x14ac:dyDescent="0.25">
      <c r="A22" s="313" t="s">
        <v>542</v>
      </c>
      <c r="B22" s="314">
        <v>0</v>
      </c>
      <c r="C22" s="315">
        <v>0</v>
      </c>
      <c r="D22" s="293">
        <f t="shared" si="3"/>
        <v>0</v>
      </c>
      <c r="E22" s="315">
        <v>0</v>
      </c>
      <c r="F22" s="315">
        <v>0</v>
      </c>
      <c r="G22" s="293">
        <f t="shared" si="0"/>
        <v>0</v>
      </c>
    </row>
    <row r="23" spans="1:7" x14ac:dyDescent="0.25">
      <c r="A23" s="313" t="s">
        <v>543</v>
      </c>
      <c r="B23" s="292">
        <f>SUM(B24:B25)</f>
        <v>0</v>
      </c>
      <c r="C23" s="292">
        <f>SUM(C24:C25)</f>
        <v>0</v>
      </c>
      <c r="D23" s="292">
        <f t="shared" si="3"/>
        <v>0</v>
      </c>
      <c r="E23" s="292">
        <f>SUM(E24:E25)</f>
        <v>0</v>
      </c>
      <c r="F23" s="292">
        <f>SUM(F24:F25)</f>
        <v>0</v>
      </c>
      <c r="G23" s="293">
        <f t="shared" si="0"/>
        <v>0</v>
      </c>
    </row>
    <row r="24" spans="1:7" x14ac:dyDescent="0.25">
      <c r="A24" s="316" t="s">
        <v>544</v>
      </c>
      <c r="B24" s="314">
        <v>0</v>
      </c>
      <c r="C24" s="315">
        <v>0</v>
      </c>
      <c r="D24" s="293">
        <f t="shared" si="3"/>
        <v>0</v>
      </c>
      <c r="E24" s="315">
        <v>0</v>
      </c>
      <c r="F24" s="315">
        <v>0</v>
      </c>
      <c r="G24" s="293">
        <f t="shared" si="0"/>
        <v>0</v>
      </c>
    </row>
    <row r="25" spans="1:7" x14ac:dyDescent="0.25">
      <c r="A25" s="316" t="s">
        <v>545</v>
      </c>
      <c r="B25" s="314">
        <v>0</v>
      </c>
      <c r="C25" s="315">
        <v>0</v>
      </c>
      <c r="D25" s="293">
        <f t="shared" si="3"/>
        <v>0</v>
      </c>
      <c r="E25" s="315">
        <v>0</v>
      </c>
      <c r="F25" s="315">
        <v>0</v>
      </c>
      <c r="G25" s="293">
        <f t="shared" si="0"/>
        <v>0</v>
      </c>
    </row>
    <row r="26" spans="1:7" x14ac:dyDescent="0.25">
      <c r="A26" s="313" t="s">
        <v>546</v>
      </c>
      <c r="B26" s="314"/>
      <c r="C26" s="315"/>
      <c r="D26" s="293">
        <f>B26+C26</f>
        <v>0</v>
      </c>
      <c r="E26" s="315"/>
      <c r="F26" s="315"/>
      <c r="G26" s="293">
        <f t="shared" si="0"/>
        <v>0</v>
      </c>
    </row>
    <row r="27" spans="1:7" ht="25.5" x14ac:dyDescent="0.25">
      <c r="A27" s="313" t="s">
        <v>547</v>
      </c>
      <c r="B27" s="292">
        <f>B28+B29</f>
        <v>0</v>
      </c>
      <c r="C27" s="292">
        <f>C28+C29</f>
        <v>0</v>
      </c>
      <c r="D27" s="292">
        <f>B27+C27</f>
        <v>0</v>
      </c>
      <c r="E27" s="292">
        <f>E28+E29</f>
        <v>0</v>
      </c>
      <c r="F27" s="292">
        <f>F28+F29</f>
        <v>0</v>
      </c>
      <c r="G27" s="293">
        <f t="shared" si="0"/>
        <v>0</v>
      </c>
    </row>
    <row r="28" spans="1:7" x14ac:dyDescent="0.25">
      <c r="A28" s="316" t="s">
        <v>548</v>
      </c>
      <c r="B28" s="314">
        <v>0</v>
      </c>
      <c r="C28" s="315">
        <v>0</v>
      </c>
      <c r="D28" s="293">
        <f t="shared" si="3"/>
        <v>0</v>
      </c>
      <c r="E28" s="315">
        <v>0</v>
      </c>
      <c r="F28" s="315">
        <v>0</v>
      </c>
      <c r="G28" s="293">
        <f t="shared" si="0"/>
        <v>0</v>
      </c>
    </row>
    <row r="29" spans="1:7" x14ac:dyDescent="0.25">
      <c r="A29" s="316" t="s">
        <v>549</v>
      </c>
      <c r="B29" s="314">
        <v>0</v>
      </c>
      <c r="C29" s="315">
        <v>0</v>
      </c>
      <c r="D29" s="293">
        <f t="shared" si="3"/>
        <v>0</v>
      </c>
      <c r="E29" s="315">
        <v>0</v>
      </c>
      <c r="F29" s="315">
        <v>0</v>
      </c>
      <c r="G29" s="293">
        <f t="shared" si="0"/>
        <v>0</v>
      </c>
    </row>
    <row r="30" spans="1:7" x14ac:dyDescent="0.25">
      <c r="A30" s="313" t="s">
        <v>550</v>
      </c>
      <c r="B30" s="314">
        <v>0</v>
      </c>
      <c r="C30" s="315">
        <v>0</v>
      </c>
      <c r="D30" s="293">
        <f t="shared" si="3"/>
        <v>0</v>
      </c>
      <c r="E30" s="315">
        <v>0</v>
      </c>
      <c r="F30" s="315">
        <v>0</v>
      </c>
      <c r="G30" s="293">
        <f t="shared" si="0"/>
        <v>0</v>
      </c>
    </row>
    <row r="31" spans="1:7" x14ac:dyDescent="0.25">
      <c r="A31" s="312" t="s">
        <v>552</v>
      </c>
      <c r="B31" s="296">
        <f t="shared" ref="B31:G31" si="4">B8+B20</f>
        <v>541395820.06000054</v>
      </c>
      <c r="C31" s="296">
        <f t="shared" si="4"/>
        <v>2.7939677238464355E-9</v>
      </c>
      <c r="D31" s="296">
        <f t="shared" si="4"/>
        <v>541395820.06000054</v>
      </c>
      <c r="E31" s="296">
        <f t="shared" si="4"/>
        <v>129020143.33000001</v>
      </c>
      <c r="F31" s="296">
        <f t="shared" si="4"/>
        <v>107975074.10999998</v>
      </c>
      <c r="G31" s="296">
        <f t="shared" si="4"/>
        <v>412375676.7300005</v>
      </c>
    </row>
    <row r="32" spans="1:7" ht="15.75" thickBot="1" x14ac:dyDescent="0.3">
      <c r="A32" s="321"/>
      <c r="B32" s="322"/>
      <c r="C32" s="323"/>
      <c r="D32" s="323"/>
      <c r="E32" s="323"/>
      <c r="F32" s="323"/>
      <c r="G32" s="323"/>
    </row>
    <row r="33" spans="1:7" ht="30" customHeight="1" x14ac:dyDescent="0.25">
      <c r="A33" s="438" t="s">
        <v>553</v>
      </c>
      <c r="B33" s="439"/>
      <c r="C33" s="439"/>
      <c r="D33" s="439"/>
      <c r="E33" s="439"/>
      <c r="F33" s="439"/>
      <c r="G33" s="439"/>
    </row>
  </sheetData>
  <mergeCells count="9">
    <mergeCell ref="A33:G33"/>
    <mergeCell ref="A1:G1"/>
    <mergeCell ref="A2:G2"/>
    <mergeCell ref="A3:G3"/>
    <mergeCell ref="A4:G4"/>
    <mergeCell ref="A5:G5"/>
    <mergeCell ref="A6:A7"/>
    <mergeCell ref="B6:F6"/>
    <mergeCell ref="G6:G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2</vt:i4>
      </vt:variant>
    </vt:vector>
  </HeadingPairs>
  <TitlesOfParts>
    <vt:vector size="12" baseType="lpstr">
      <vt:lpstr>F1_ESF</vt:lpstr>
      <vt:lpstr>F2_IADPOP</vt:lpstr>
      <vt:lpstr>F3_IAODF</vt:lpstr>
      <vt:lpstr>F4_BP</vt:lpstr>
      <vt:lpstr>F5_EAID</vt:lpstr>
      <vt:lpstr>F6a_COG</vt:lpstr>
      <vt:lpstr>F6b_CA</vt:lpstr>
      <vt:lpstr>F6c_CF</vt:lpstr>
      <vt:lpstr>F6d_CSP</vt:lpstr>
      <vt:lpstr>F8_IEA</vt:lpstr>
      <vt:lpstr>'F1_ESF'!Área_de_impresión</vt:lpstr>
      <vt:lpstr>'F3_IAODF'!Área_de_impresión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Antonio Mireles Aguilar</dc:creator>
  <cp:lastModifiedBy>Maria Jose Lopez Garcia</cp:lastModifiedBy>
  <cp:lastPrinted>2020-02-20T23:02:14Z</cp:lastPrinted>
  <dcterms:created xsi:type="dcterms:W3CDTF">2020-02-18T00:44:29Z</dcterms:created>
  <dcterms:modified xsi:type="dcterms:W3CDTF">2021-03-28T19:16:37Z</dcterms:modified>
</cp:coreProperties>
</file>