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1\LDF 2019 - 2021\"/>
    </mc:Choice>
  </mc:AlternateContent>
  <bookViews>
    <workbookView xWindow="0" yWindow="0" windowWidth="20490" windowHeight="7935" tabRatio="820"/>
  </bookViews>
  <sheets>
    <sheet name="F1_ESF" sheetId="10" r:id="rId1"/>
    <sheet name="F2_IADPOP" sheetId="11" r:id="rId2"/>
    <sheet name="F3_IAODF" sheetId="12" r:id="rId3"/>
    <sheet name="F4_BP" sheetId="6" r:id="rId4"/>
    <sheet name="F5_EAID" sheetId="13" r:id="rId5"/>
    <sheet name="f6a_COG" sheetId="7" r:id="rId6"/>
    <sheet name="F6c_CF" sheetId="14" r:id="rId7"/>
    <sheet name="F6b_CA" sheetId="9" r:id="rId8"/>
    <sheet name="F6d_CSP" sheetId="5" r:id="rId9"/>
    <sheet name="F8_EIA" sheetId="15" r:id="rId10"/>
  </sheets>
  <externalReferences>
    <externalReference r:id="rId11"/>
    <externalReference r:id="rId12"/>
  </externalReferences>
  <definedNames>
    <definedName name="_xlnm.Print_Area" localSheetId="0">F1_ESF!$C$2:$I$85</definedName>
    <definedName name="_xlnm.Print_Area" localSheetId="2">F3_IAODF!$B$2:$L$38</definedName>
    <definedName name="_xlnm.Print_Area" localSheetId="3">F4_BP!$B$2:$E$86</definedName>
    <definedName name="_xlnm.Print_Area" localSheetId="4">F5_EAID!$B$2:$H$78</definedName>
    <definedName name="_xlnm.Print_Area" localSheetId="5">f6a_COG!$A$1:$H$169</definedName>
    <definedName name="_xlnm.Print_Area" localSheetId="7">F6b_CA!$B$2:$H$29</definedName>
    <definedName name="_xlnm.Print_Area" localSheetId="6">F6c_CF!$A$1:$G$88</definedName>
    <definedName name="_xlnm.Print_Area" localSheetId="8">F6d_CSP!$A$1:$G$41</definedName>
    <definedName name="_xlnm.Print_Area" localSheetId="9">F8_EIA!$C$1:$H$76</definedName>
    <definedName name="_xlnm.Print_Titles" localSheetId="3">F4_BP!$2:$5</definedName>
    <definedName name="_xlnm.Print_Titles" localSheetId="4">F5_EAID!$2:$8</definedName>
    <definedName name="_xlnm.Print_Titles" localSheetId="5">f6a_COG!$1:$8</definedName>
    <definedName name="_xlnm.Print_Titles" localSheetId="6">F6c_CF!$2:$9</definedName>
    <definedName name="_xlnm.Print_Titles" localSheetId="9">F8_EIA!$1:$3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4" l="1"/>
  <c r="B11" i="14" s="1"/>
  <c r="B85" i="14" s="1"/>
  <c r="C12" i="14"/>
  <c r="C11" i="14" s="1"/>
  <c r="C85" i="14" s="1"/>
  <c r="E12" i="14"/>
  <c r="F12" i="14"/>
  <c r="F11" i="14" s="1"/>
  <c r="F85" i="14" s="1"/>
  <c r="D13" i="14"/>
  <c r="D12" i="14" s="1"/>
  <c r="D14" i="14"/>
  <c r="G14" i="14"/>
  <c r="D15" i="14"/>
  <c r="G15" i="14" s="1"/>
  <c r="D16" i="14"/>
  <c r="G16" i="14"/>
  <c r="D17" i="14"/>
  <c r="G17" i="14" s="1"/>
  <c r="D18" i="14"/>
  <c r="G18" i="14"/>
  <c r="D19" i="14"/>
  <c r="G19" i="14" s="1"/>
  <c r="D20" i="14"/>
  <c r="G20" i="14"/>
  <c r="B22" i="14"/>
  <c r="C22" i="14"/>
  <c r="E22" i="14"/>
  <c r="E11" i="14" s="1"/>
  <c r="E85" i="14" s="1"/>
  <c r="F22" i="14"/>
  <c r="D23" i="14"/>
  <c r="G23" i="14"/>
  <c r="D24" i="14"/>
  <c r="G24" i="14" s="1"/>
  <c r="D25" i="14"/>
  <c r="D22" i="14" s="1"/>
  <c r="G22" i="14" s="1"/>
  <c r="G25" i="14"/>
  <c r="D26" i="14"/>
  <c r="G26" i="14" s="1"/>
  <c r="D27" i="14"/>
  <c r="G27" i="14"/>
  <c r="D28" i="14"/>
  <c r="G28" i="14" s="1"/>
  <c r="D29" i="14"/>
  <c r="G29" i="14"/>
  <c r="B31" i="14"/>
  <c r="C31" i="14"/>
  <c r="E31" i="14"/>
  <c r="F31" i="14"/>
  <c r="D32" i="14"/>
  <c r="D31" i="14" s="1"/>
  <c r="G31" i="14" s="1"/>
  <c r="G32" i="14"/>
  <c r="D33" i="14"/>
  <c r="G33" i="14" s="1"/>
  <c r="D34" i="14"/>
  <c r="G34" i="14"/>
  <c r="D35" i="14"/>
  <c r="G35" i="14" s="1"/>
  <c r="D36" i="14"/>
  <c r="G36" i="14"/>
  <c r="D37" i="14"/>
  <c r="G37" i="14" s="1"/>
  <c r="D38" i="14"/>
  <c r="G38" i="14"/>
  <c r="D39" i="14"/>
  <c r="G39" i="14" s="1"/>
  <c r="D40" i="14"/>
  <c r="G40" i="14"/>
  <c r="B42" i="14"/>
  <c r="C42" i="14"/>
  <c r="E42" i="14"/>
  <c r="F42" i="14"/>
  <c r="D43" i="14"/>
  <c r="D42" i="14" s="1"/>
  <c r="G42" i="14" s="1"/>
  <c r="G43" i="14"/>
  <c r="D44" i="14"/>
  <c r="G44" i="14" s="1"/>
  <c r="D45" i="14"/>
  <c r="G45" i="14"/>
  <c r="D46" i="14"/>
  <c r="G46" i="14" s="1"/>
  <c r="B48" i="14"/>
  <c r="C48" i="14"/>
  <c r="F48" i="14"/>
  <c r="B49" i="14"/>
  <c r="C49" i="14"/>
  <c r="E49" i="14"/>
  <c r="E48" i="14" s="1"/>
  <c r="F49" i="14"/>
  <c r="D50" i="14"/>
  <c r="D49" i="14" s="1"/>
  <c r="G50" i="14"/>
  <c r="D51" i="14"/>
  <c r="G51" i="14" s="1"/>
  <c r="G52" i="14"/>
  <c r="D53" i="14"/>
  <c r="G53" i="14" s="1"/>
  <c r="D54" i="14"/>
  <c r="G54" i="14"/>
  <c r="D55" i="14"/>
  <c r="G55" i="14" s="1"/>
  <c r="D56" i="14"/>
  <c r="G56" i="14"/>
  <c r="D57" i="14"/>
  <c r="G57" i="14" s="1"/>
  <c r="B59" i="14"/>
  <c r="C59" i="14"/>
  <c r="E59" i="14"/>
  <c r="F59" i="14"/>
  <c r="D60" i="14"/>
  <c r="G60" i="14" s="1"/>
  <c r="D61" i="14"/>
  <c r="G61" i="14"/>
  <c r="D62" i="14"/>
  <c r="G62" i="14" s="1"/>
  <c r="G63" i="14"/>
  <c r="D64" i="14"/>
  <c r="G64" i="14"/>
  <c r="D65" i="14"/>
  <c r="G65" i="14" s="1"/>
  <c r="D66" i="14"/>
  <c r="G66" i="14"/>
  <c r="B68" i="14"/>
  <c r="C68" i="14"/>
  <c r="E68" i="14"/>
  <c r="F68" i="14"/>
  <c r="D69" i="14"/>
  <c r="D68" i="14" s="1"/>
  <c r="G68" i="14" s="1"/>
  <c r="G69" i="14"/>
  <c r="D70" i="14"/>
  <c r="G70" i="14" s="1"/>
  <c r="D71" i="14"/>
  <c r="G71" i="14"/>
  <c r="D72" i="14"/>
  <c r="G72" i="14" s="1"/>
  <c r="D73" i="14"/>
  <c r="G73" i="14"/>
  <c r="D74" i="14"/>
  <c r="G74" i="14" s="1"/>
  <c r="D75" i="14"/>
  <c r="G75" i="14"/>
  <c r="D76" i="14"/>
  <c r="G76" i="14" s="1"/>
  <c r="D77" i="14"/>
  <c r="G77" i="14"/>
  <c r="B79" i="14"/>
  <c r="C79" i="14"/>
  <c r="E79" i="14"/>
  <c r="F79" i="14"/>
  <c r="D80" i="14"/>
  <c r="D79" i="14" s="1"/>
  <c r="G79" i="14" s="1"/>
  <c r="G80" i="14"/>
  <c r="D81" i="14"/>
  <c r="G81" i="14" s="1"/>
  <c r="D82" i="14"/>
  <c r="G82" i="14"/>
  <c r="D83" i="14"/>
  <c r="G83" i="14" s="1"/>
  <c r="G49" i="14" l="1"/>
  <c r="D11" i="14"/>
  <c r="G12" i="14"/>
  <c r="G11" i="14" s="1"/>
  <c r="G13" i="14"/>
  <c r="D59" i="14"/>
  <c r="G59" i="14" s="1"/>
  <c r="E10" i="13"/>
  <c r="H10" i="13"/>
  <c r="E11" i="13"/>
  <c r="H11" i="13"/>
  <c r="E12" i="13"/>
  <c r="H12" i="13"/>
  <c r="E13" i="13"/>
  <c r="H13" i="13"/>
  <c r="E14" i="13"/>
  <c r="H14" i="13"/>
  <c r="E15" i="13"/>
  <c r="H15" i="13"/>
  <c r="E16" i="13"/>
  <c r="H16" i="13"/>
  <c r="C17" i="13"/>
  <c r="D17" i="13"/>
  <c r="F17" i="13"/>
  <c r="G17" i="13"/>
  <c r="E18" i="13"/>
  <c r="E17" i="13" s="1"/>
  <c r="H18" i="13"/>
  <c r="E19" i="13"/>
  <c r="H19" i="13"/>
  <c r="E20" i="13"/>
  <c r="H20" i="13"/>
  <c r="E21" i="13"/>
  <c r="H21" i="13"/>
  <c r="H17" i="13" s="1"/>
  <c r="E22" i="13"/>
  <c r="H22" i="13"/>
  <c r="E23" i="13"/>
  <c r="H23" i="13"/>
  <c r="E24" i="13"/>
  <c r="H24" i="13"/>
  <c r="E25" i="13"/>
  <c r="H25" i="13"/>
  <c r="E26" i="13"/>
  <c r="H26" i="13"/>
  <c r="E27" i="13"/>
  <c r="H27" i="13"/>
  <c r="E28" i="13"/>
  <c r="H28" i="13"/>
  <c r="C29" i="13"/>
  <c r="D29" i="13"/>
  <c r="F29" i="13"/>
  <c r="G29" i="13"/>
  <c r="E30" i="13"/>
  <c r="E29" i="13" s="1"/>
  <c r="H30" i="13"/>
  <c r="E31" i="13"/>
  <c r="H31" i="13"/>
  <c r="H29" i="13" s="1"/>
  <c r="E32" i="13"/>
  <c r="H32" i="13"/>
  <c r="E33" i="13"/>
  <c r="H33" i="13"/>
  <c r="E34" i="13"/>
  <c r="H34" i="13"/>
  <c r="E35" i="13"/>
  <c r="H35" i="13"/>
  <c r="C36" i="13"/>
  <c r="D36" i="13"/>
  <c r="F36" i="13"/>
  <c r="F42" i="13" s="1"/>
  <c r="F72" i="13" s="1"/>
  <c r="G36" i="13"/>
  <c r="E37" i="13"/>
  <c r="E36" i="13" s="1"/>
  <c r="H37" i="13"/>
  <c r="H36" i="13" s="1"/>
  <c r="C38" i="13"/>
  <c r="D38" i="13"/>
  <c r="F38" i="13"/>
  <c r="G38" i="13"/>
  <c r="E39" i="13"/>
  <c r="E38" i="13" s="1"/>
  <c r="H39" i="13"/>
  <c r="H38" i="13" s="1"/>
  <c r="E40" i="13"/>
  <c r="H40" i="13"/>
  <c r="C42" i="13"/>
  <c r="D42" i="13"/>
  <c r="D72" i="13" s="1"/>
  <c r="G42" i="13"/>
  <c r="C47" i="13"/>
  <c r="F47" i="13"/>
  <c r="G47" i="13"/>
  <c r="G67" i="13" s="1"/>
  <c r="G72" i="13" s="1"/>
  <c r="E48" i="13"/>
  <c r="E47" i="13" s="1"/>
  <c r="H48" i="13"/>
  <c r="H47" i="13" s="1"/>
  <c r="E49" i="13"/>
  <c r="H49" i="13"/>
  <c r="E50" i="13"/>
  <c r="H50" i="13"/>
  <c r="E51" i="13"/>
  <c r="H51" i="13"/>
  <c r="E52" i="13"/>
  <c r="H52" i="13"/>
  <c r="E53" i="13"/>
  <c r="H53" i="13"/>
  <c r="E54" i="13"/>
  <c r="H54" i="13"/>
  <c r="E55" i="13"/>
  <c r="H55" i="13"/>
  <c r="C56" i="13"/>
  <c r="D56" i="13"/>
  <c r="F56" i="13"/>
  <c r="G56" i="13"/>
  <c r="E57" i="13"/>
  <c r="E56" i="13" s="1"/>
  <c r="H57" i="13"/>
  <c r="E58" i="13"/>
  <c r="H58" i="13"/>
  <c r="H56" i="13" s="1"/>
  <c r="E59" i="13"/>
  <c r="H59" i="13"/>
  <c r="E60" i="13"/>
  <c r="H60" i="13"/>
  <c r="C61" i="13"/>
  <c r="C67" i="13" s="1"/>
  <c r="C72" i="13" s="1"/>
  <c r="D61" i="13"/>
  <c r="F61" i="13"/>
  <c r="G61" i="13"/>
  <c r="E62" i="13"/>
  <c r="E61" i="13" s="1"/>
  <c r="H62" i="13"/>
  <c r="H61" i="13" s="1"/>
  <c r="E63" i="13"/>
  <c r="H63" i="13"/>
  <c r="E64" i="13"/>
  <c r="H64" i="13"/>
  <c r="E65" i="13"/>
  <c r="H65" i="13"/>
  <c r="D67" i="13"/>
  <c r="F67" i="13"/>
  <c r="C69" i="13"/>
  <c r="D69" i="13"/>
  <c r="F69" i="13"/>
  <c r="G69" i="13"/>
  <c r="E70" i="13"/>
  <c r="E69" i="13" s="1"/>
  <c r="H70" i="13"/>
  <c r="H69" i="13" s="1"/>
  <c r="E75" i="13"/>
  <c r="H75" i="13"/>
  <c r="E76" i="13"/>
  <c r="H76" i="13"/>
  <c r="C77" i="13"/>
  <c r="D77" i="13"/>
  <c r="E77" i="13"/>
  <c r="F77" i="13"/>
  <c r="G77" i="13"/>
  <c r="H77" i="13"/>
  <c r="C9" i="12"/>
  <c r="D9" i="12"/>
  <c r="E9" i="12"/>
  <c r="F9" i="12"/>
  <c r="G9" i="12"/>
  <c r="H9" i="12"/>
  <c r="I9" i="12"/>
  <c r="J9" i="12"/>
  <c r="K9" i="12"/>
  <c r="L10" i="12"/>
  <c r="L9" i="12" s="1"/>
  <c r="L11" i="12"/>
  <c r="L12" i="12"/>
  <c r="L13" i="12"/>
  <c r="L14" i="12"/>
  <c r="F15" i="12"/>
  <c r="G15" i="12"/>
  <c r="I15" i="12"/>
  <c r="J15" i="12"/>
  <c r="H16" i="12"/>
  <c r="H15" i="12" s="1"/>
  <c r="H27" i="12" s="1"/>
  <c r="K16" i="12"/>
  <c r="K15" i="12" s="1"/>
  <c r="K27" i="12" s="1"/>
  <c r="F17" i="12"/>
  <c r="K17" i="12"/>
  <c r="L17" i="12"/>
  <c r="K18" i="12"/>
  <c r="L18" i="12"/>
  <c r="K19" i="12"/>
  <c r="L19" i="12"/>
  <c r="K20" i="12"/>
  <c r="H21" i="12"/>
  <c r="K21" i="12"/>
  <c r="L21" i="12"/>
  <c r="K22" i="12"/>
  <c r="L22" i="12"/>
  <c r="H23" i="12"/>
  <c r="K23" i="12"/>
  <c r="L23" i="12" s="1"/>
  <c r="K24" i="12"/>
  <c r="L24" i="12"/>
  <c r="F27" i="12"/>
  <c r="G27" i="12"/>
  <c r="I27" i="12"/>
  <c r="J27" i="12"/>
  <c r="F8" i="11"/>
  <c r="C9" i="11"/>
  <c r="C8" i="11" s="1"/>
  <c r="C19" i="11" s="1"/>
  <c r="D9" i="11"/>
  <c r="D8" i="11" s="1"/>
  <c r="D19" i="11" s="1"/>
  <c r="E9" i="11"/>
  <c r="E8" i="11" s="1"/>
  <c r="E19" i="11" s="1"/>
  <c r="F9" i="11"/>
  <c r="G9" i="11"/>
  <c r="G8" i="11" s="1"/>
  <c r="G19" i="11" s="1"/>
  <c r="H9" i="11"/>
  <c r="H8" i="11" s="1"/>
  <c r="H19" i="11" s="1"/>
  <c r="I9" i="11"/>
  <c r="I8" i="11" s="1"/>
  <c r="I19" i="11" s="1"/>
  <c r="C13" i="11"/>
  <c r="D13" i="11"/>
  <c r="E13" i="11"/>
  <c r="F13" i="11"/>
  <c r="G13" i="11"/>
  <c r="H13" i="11"/>
  <c r="I13" i="11"/>
  <c r="F19" i="11"/>
  <c r="C21" i="11"/>
  <c r="D21" i="11"/>
  <c r="E21" i="11"/>
  <c r="F21" i="11"/>
  <c r="H21" i="11"/>
  <c r="I21" i="11"/>
  <c r="G22" i="11"/>
  <c r="G23" i="11"/>
  <c r="G21" i="11" s="1"/>
  <c r="G24" i="11"/>
  <c r="C26" i="11"/>
  <c r="D26" i="11"/>
  <c r="E26" i="11"/>
  <c r="F26" i="11"/>
  <c r="H26" i="11"/>
  <c r="I26" i="11"/>
  <c r="G27" i="11"/>
  <c r="G26" i="11" s="1"/>
  <c r="G28" i="11"/>
  <c r="G29" i="11"/>
  <c r="C36" i="11"/>
  <c r="D36" i="11"/>
  <c r="E36" i="11"/>
  <c r="F36" i="11"/>
  <c r="G36" i="11"/>
  <c r="D9" i="10"/>
  <c r="E9" i="10"/>
  <c r="D17" i="10"/>
  <c r="E17" i="10"/>
  <c r="H19" i="10"/>
  <c r="H9" i="10" s="1"/>
  <c r="H47" i="10" s="1"/>
  <c r="H59" i="10" s="1"/>
  <c r="I19" i="10"/>
  <c r="I9" i="10" s="1"/>
  <c r="I47" i="10" s="1"/>
  <c r="I59" i="10" s="1"/>
  <c r="H23" i="10"/>
  <c r="I23" i="10"/>
  <c r="D25" i="10"/>
  <c r="E25" i="10"/>
  <c r="H27" i="10"/>
  <c r="I27" i="10"/>
  <c r="D31" i="10"/>
  <c r="E31" i="10"/>
  <c r="H31" i="10"/>
  <c r="I31" i="10"/>
  <c r="D38" i="10"/>
  <c r="E38" i="10"/>
  <c r="H38" i="10"/>
  <c r="I38" i="10"/>
  <c r="D41" i="10"/>
  <c r="E41" i="10"/>
  <c r="H42" i="10"/>
  <c r="I42" i="10"/>
  <c r="D47" i="10"/>
  <c r="D62" i="10" s="1"/>
  <c r="E47" i="10"/>
  <c r="E62" i="10" s="1"/>
  <c r="H57" i="10"/>
  <c r="I57" i="10"/>
  <c r="D60" i="10"/>
  <c r="E60" i="10"/>
  <c r="H63" i="10"/>
  <c r="H79" i="10" s="1"/>
  <c r="I63" i="10"/>
  <c r="I79" i="10" s="1"/>
  <c r="H68" i="10"/>
  <c r="I68" i="10"/>
  <c r="H75" i="10"/>
  <c r="I75" i="10"/>
  <c r="D48" i="14" l="1"/>
  <c r="G48" i="14" s="1"/>
  <c r="G85" i="14" s="1"/>
  <c r="E42" i="13"/>
  <c r="H67" i="13"/>
  <c r="H42" i="13"/>
  <c r="H72" i="13" s="1"/>
  <c r="E67" i="13"/>
  <c r="L16" i="12"/>
  <c r="L15" i="12" s="1"/>
  <c r="L27" i="12" s="1"/>
  <c r="I81" i="10"/>
  <c r="H81" i="10"/>
  <c r="B11" i="5"/>
  <c r="D85" i="14" l="1"/>
  <c r="E72" i="13"/>
  <c r="C54" i="6"/>
  <c r="D9" i="5"/>
  <c r="B8" i="5" l="1"/>
  <c r="C56" i="6" l="1"/>
  <c r="D14" i="6"/>
  <c r="C18" i="6"/>
  <c r="C22" i="6" l="1"/>
  <c r="C24" i="6" s="1"/>
  <c r="C26" i="6" s="1"/>
  <c r="C35" i="6" s="1"/>
  <c r="E82" i="7"/>
  <c r="E75" i="7" s="1"/>
  <c r="E57" i="7"/>
  <c r="D58" i="7"/>
  <c r="E58" i="7"/>
  <c r="F58" i="7"/>
  <c r="G58" i="7"/>
  <c r="D48" i="7"/>
  <c r="E48" i="7"/>
  <c r="F48" i="7"/>
  <c r="G48" i="7"/>
  <c r="D38" i="7"/>
  <c r="E38" i="7"/>
  <c r="F38" i="7"/>
  <c r="G38" i="7"/>
  <c r="D28" i="7"/>
  <c r="E28" i="7"/>
  <c r="F28" i="7"/>
  <c r="G28" i="7"/>
  <c r="D18" i="7"/>
  <c r="E18" i="7"/>
  <c r="F18" i="7"/>
  <c r="G18" i="7"/>
  <c r="D10" i="7"/>
  <c r="E10" i="7"/>
  <c r="F10" i="7"/>
  <c r="G10" i="7"/>
  <c r="F75" i="7"/>
  <c r="G75" i="7"/>
  <c r="D75" i="7"/>
  <c r="E59" i="7"/>
  <c r="C48" i="7"/>
  <c r="E132" i="7"/>
  <c r="E129" i="7"/>
  <c r="E125" i="7"/>
  <c r="D123" i="7"/>
  <c r="E124" i="7"/>
  <c r="E102" i="7"/>
  <c r="E101" i="7"/>
  <c r="E98" i="7"/>
  <c r="E94" i="7"/>
  <c r="H29" i="7"/>
  <c r="E13" i="7"/>
  <c r="E9" i="7" l="1"/>
  <c r="C80" i="6" l="1"/>
  <c r="C82" i="6" s="1"/>
  <c r="C62" i="6"/>
  <c r="E18" i="6"/>
  <c r="D18" i="6"/>
  <c r="C64" i="6"/>
  <c r="C66" i="6" s="1"/>
  <c r="D62" i="7" l="1"/>
  <c r="E62" i="7"/>
  <c r="F62" i="7"/>
  <c r="G62" i="7"/>
  <c r="H62" i="7"/>
  <c r="F71" i="7"/>
  <c r="G71" i="7"/>
  <c r="H71" i="7"/>
  <c r="D150" i="7"/>
  <c r="E150" i="7"/>
  <c r="F150" i="7"/>
  <c r="G150" i="7"/>
  <c r="D146" i="7"/>
  <c r="E146" i="7"/>
  <c r="F146" i="7"/>
  <c r="G146" i="7"/>
  <c r="H146" i="7"/>
  <c r="D133" i="7"/>
  <c r="F133" i="7"/>
  <c r="G133" i="7"/>
  <c r="E123" i="7"/>
  <c r="F123" i="7"/>
  <c r="G123" i="7"/>
  <c r="D113" i="7"/>
  <c r="F113" i="7"/>
  <c r="G113" i="7"/>
  <c r="D103" i="7"/>
  <c r="F103" i="7"/>
  <c r="G103" i="7"/>
  <c r="H85" i="7"/>
  <c r="C85" i="7"/>
  <c r="C113" i="7" l="1"/>
  <c r="C38" i="7"/>
  <c r="E15" i="9" l="1"/>
  <c r="E13" i="9" s="1"/>
  <c r="E14" i="9"/>
  <c r="H14" i="9" s="1"/>
  <c r="G13" i="9"/>
  <c r="F13" i="9"/>
  <c r="D13" i="9"/>
  <c r="C13" i="9"/>
  <c r="E11" i="9"/>
  <c r="H11" i="9" s="1"/>
  <c r="E10" i="9"/>
  <c r="H10" i="9" s="1"/>
  <c r="G9" i="9"/>
  <c r="F9" i="9"/>
  <c r="F17" i="9" s="1"/>
  <c r="D9" i="9"/>
  <c r="C9" i="9"/>
  <c r="C17" i="9" s="1"/>
  <c r="H157" i="7"/>
  <c r="E157" i="7"/>
  <c r="E156" i="7"/>
  <c r="H156" i="7" s="1"/>
  <c r="H155" i="7"/>
  <c r="E155" i="7"/>
  <c r="E154" i="7"/>
  <c r="H154" i="7" s="1"/>
  <c r="H153" i="7"/>
  <c r="E153" i="7"/>
  <c r="E152" i="7"/>
  <c r="H152" i="7" s="1"/>
  <c r="H151" i="7"/>
  <c r="E151" i="7"/>
  <c r="C150" i="7"/>
  <c r="H149" i="7"/>
  <c r="E149" i="7"/>
  <c r="E148" i="7"/>
  <c r="H148" i="7" s="1"/>
  <c r="H147" i="7"/>
  <c r="E147" i="7"/>
  <c r="C146" i="7"/>
  <c r="H145" i="7"/>
  <c r="E145" i="7"/>
  <c r="E144" i="7"/>
  <c r="H144" i="7" s="1"/>
  <c r="H143" i="7"/>
  <c r="E143" i="7"/>
  <c r="E142" i="7"/>
  <c r="H142" i="7" s="1"/>
  <c r="H141" i="7"/>
  <c r="E141" i="7"/>
  <c r="E140" i="7"/>
  <c r="H140" i="7" s="1"/>
  <c r="H139" i="7"/>
  <c r="E139" i="7"/>
  <c r="E138" i="7"/>
  <c r="H138" i="7" s="1"/>
  <c r="G137" i="7"/>
  <c r="F137" i="7"/>
  <c r="E137" i="7"/>
  <c r="H137" i="7" s="1"/>
  <c r="D137" i="7"/>
  <c r="C137" i="7"/>
  <c r="E136" i="7"/>
  <c r="H136" i="7" s="1"/>
  <c r="H135" i="7"/>
  <c r="E135" i="7"/>
  <c r="E134" i="7"/>
  <c r="C133" i="7"/>
  <c r="H132" i="7"/>
  <c r="H131" i="7"/>
  <c r="H130" i="7"/>
  <c r="E130" i="7"/>
  <c r="H129" i="7"/>
  <c r="E128" i="7"/>
  <c r="E127" i="7"/>
  <c r="H127" i="7" s="1"/>
  <c r="H126" i="7"/>
  <c r="H125" i="7"/>
  <c r="H124" i="7"/>
  <c r="C123" i="7"/>
  <c r="E122" i="7"/>
  <c r="H122" i="7" s="1"/>
  <c r="E121" i="7"/>
  <c r="H121" i="7" s="1"/>
  <c r="E120" i="7"/>
  <c r="H120" i="7" s="1"/>
  <c r="E119" i="7"/>
  <c r="H119" i="7" s="1"/>
  <c r="E118" i="7"/>
  <c r="H118" i="7" s="1"/>
  <c r="H117" i="7"/>
  <c r="E116" i="7"/>
  <c r="E113" i="7" s="1"/>
  <c r="E115" i="7"/>
  <c r="H115" i="7" s="1"/>
  <c r="H114" i="7"/>
  <c r="E114" i="7"/>
  <c r="E112" i="7"/>
  <c r="H112" i="7" s="1"/>
  <c r="E111" i="7"/>
  <c r="H111" i="7" s="1"/>
  <c r="H110" i="7"/>
  <c r="E110" i="7"/>
  <c r="E109" i="7"/>
  <c r="H109" i="7" s="1"/>
  <c r="E108" i="7"/>
  <c r="H108" i="7" s="1"/>
  <c r="E107" i="7"/>
  <c r="H107" i="7" s="1"/>
  <c r="H106" i="7"/>
  <c r="E106" i="7"/>
  <c r="E105" i="7"/>
  <c r="E104" i="7"/>
  <c r="H104" i="7" s="1"/>
  <c r="C103" i="7"/>
  <c r="C84" i="7" s="1"/>
  <c r="H102" i="7"/>
  <c r="H101" i="7"/>
  <c r="E100" i="7"/>
  <c r="H99" i="7"/>
  <c r="H98" i="7"/>
  <c r="H97" i="7"/>
  <c r="H96" i="7"/>
  <c r="H95" i="7"/>
  <c r="H94" i="7"/>
  <c r="G93" i="7"/>
  <c r="F93" i="7"/>
  <c r="F84" i="7" s="1"/>
  <c r="D93" i="7"/>
  <c r="C93" i="7"/>
  <c r="H92" i="7"/>
  <c r="E92" i="7"/>
  <c r="H91" i="7"/>
  <c r="H90" i="7"/>
  <c r="H89" i="7"/>
  <c r="H88" i="7"/>
  <c r="H87" i="7"/>
  <c r="H86" i="7"/>
  <c r="G85" i="7"/>
  <c r="F85" i="7"/>
  <c r="E85" i="7"/>
  <c r="D85" i="7"/>
  <c r="G84" i="7"/>
  <c r="H82" i="7"/>
  <c r="H75" i="7" s="1"/>
  <c r="E81" i="7"/>
  <c r="H81" i="7" s="1"/>
  <c r="H80" i="7"/>
  <c r="H79" i="7"/>
  <c r="E79" i="7"/>
  <c r="E78" i="7"/>
  <c r="H78" i="7" s="1"/>
  <c r="H77" i="7"/>
  <c r="E77" i="7"/>
  <c r="E76" i="7"/>
  <c r="H76" i="7" s="1"/>
  <c r="H74" i="7"/>
  <c r="E74" i="7"/>
  <c r="E73" i="7"/>
  <c r="H73" i="7" s="1"/>
  <c r="H72" i="7"/>
  <c r="E72" i="7"/>
  <c r="D71" i="7"/>
  <c r="C71" i="7"/>
  <c r="H70" i="7"/>
  <c r="E70" i="7"/>
  <c r="H69" i="7"/>
  <c r="E69" i="7"/>
  <c r="H68" i="7"/>
  <c r="E68" i="7"/>
  <c r="H67" i="7"/>
  <c r="E66" i="7"/>
  <c r="H66" i="7" s="1"/>
  <c r="E65" i="7"/>
  <c r="H65" i="7" s="1"/>
  <c r="E64" i="7"/>
  <c r="E63" i="7"/>
  <c r="H63" i="7" s="1"/>
  <c r="C62" i="7"/>
  <c r="E61" i="7"/>
  <c r="H61" i="7" s="1"/>
  <c r="E60" i="7"/>
  <c r="H60" i="7" s="1"/>
  <c r="C58" i="7"/>
  <c r="H57" i="7"/>
  <c r="E56" i="7"/>
  <c r="H56" i="7" s="1"/>
  <c r="E55" i="7"/>
  <c r="H55" i="7" s="1"/>
  <c r="E54" i="7"/>
  <c r="H54" i="7" s="1"/>
  <c r="E53" i="7"/>
  <c r="H53" i="7" s="1"/>
  <c r="E52" i="7"/>
  <c r="H52" i="7" s="1"/>
  <c r="E51" i="7"/>
  <c r="H51" i="7" s="1"/>
  <c r="E50" i="7"/>
  <c r="H50" i="7" s="1"/>
  <c r="E49" i="7"/>
  <c r="E47" i="7"/>
  <c r="H47" i="7" s="1"/>
  <c r="E46" i="7"/>
  <c r="H46" i="7" s="1"/>
  <c r="E45" i="7"/>
  <c r="H45" i="7" s="1"/>
  <c r="E44" i="7"/>
  <c r="H44" i="7" s="1"/>
  <c r="E43" i="7"/>
  <c r="H43" i="7" s="1"/>
  <c r="E42" i="7"/>
  <c r="H42" i="7" s="1"/>
  <c r="E41" i="7"/>
  <c r="H41" i="7" s="1"/>
  <c r="E40" i="7"/>
  <c r="H40" i="7" s="1"/>
  <c r="E39" i="7"/>
  <c r="E37" i="7"/>
  <c r="H37" i="7" s="1"/>
  <c r="E36" i="7"/>
  <c r="H36" i="7" s="1"/>
  <c r="E35" i="7"/>
  <c r="H35" i="7" s="1"/>
  <c r="E34" i="7"/>
  <c r="H34" i="7" s="1"/>
  <c r="E33" i="7"/>
  <c r="H33" i="7" s="1"/>
  <c r="E32" i="7"/>
  <c r="H32" i="7" s="1"/>
  <c r="E31" i="7"/>
  <c r="H31" i="7" s="1"/>
  <c r="E30" i="7"/>
  <c r="H30" i="7" s="1"/>
  <c r="E29" i="7"/>
  <c r="C28" i="7"/>
  <c r="E27" i="7"/>
  <c r="H27" i="7" s="1"/>
  <c r="E26" i="7"/>
  <c r="H26" i="7" s="1"/>
  <c r="E25" i="7"/>
  <c r="H25" i="7" s="1"/>
  <c r="E24" i="7"/>
  <c r="H24" i="7" s="1"/>
  <c r="E23" i="7"/>
  <c r="H23" i="7" s="1"/>
  <c r="E22" i="7"/>
  <c r="H22" i="7" s="1"/>
  <c r="E21" i="7"/>
  <c r="H21" i="7" s="1"/>
  <c r="E20" i="7"/>
  <c r="H20" i="7" s="1"/>
  <c r="E19" i="7"/>
  <c r="C18" i="7"/>
  <c r="E17" i="7"/>
  <c r="H17" i="7" s="1"/>
  <c r="E16" i="7"/>
  <c r="H16" i="7" s="1"/>
  <c r="E15" i="7"/>
  <c r="H15" i="7" s="1"/>
  <c r="E14" i="7"/>
  <c r="H14" i="7" s="1"/>
  <c r="H13" i="7"/>
  <c r="E12" i="7"/>
  <c r="E11" i="7"/>
  <c r="H11" i="7" s="1"/>
  <c r="F9" i="7"/>
  <c r="D9" i="7"/>
  <c r="C10" i="7"/>
  <c r="G17" i="9" l="1"/>
  <c r="D17" i="9"/>
  <c r="E9" i="9"/>
  <c r="E17" i="9" s="1"/>
  <c r="C9" i="7"/>
  <c r="C159" i="7" s="1"/>
  <c r="H150" i="7"/>
  <c r="H134" i="7"/>
  <c r="H133" i="7" s="1"/>
  <c r="E133" i="7"/>
  <c r="H123" i="7"/>
  <c r="H116" i="7"/>
  <c r="H113" i="7" s="1"/>
  <c r="H105" i="7"/>
  <c r="H103" i="7" s="1"/>
  <c r="E103" i="7"/>
  <c r="H100" i="7"/>
  <c r="E93" i="7"/>
  <c r="H93" i="7"/>
  <c r="D84" i="7"/>
  <c r="D159" i="7" s="1"/>
  <c r="G9" i="7"/>
  <c r="G159" i="7" s="1"/>
  <c r="F159" i="7"/>
  <c r="H13" i="9"/>
  <c r="H9" i="9"/>
  <c r="H15" i="9"/>
  <c r="E71" i="7"/>
  <c r="H12" i="7"/>
  <c r="H10" i="7" s="1"/>
  <c r="H64" i="7"/>
  <c r="H128" i="7"/>
  <c r="H19" i="7"/>
  <c r="H18" i="7" s="1"/>
  <c r="H28" i="7"/>
  <c r="H39" i="7"/>
  <c r="H38" i="7" s="1"/>
  <c r="H49" i="7"/>
  <c r="H48" i="7" s="1"/>
  <c r="H59" i="7"/>
  <c r="H58" i="7" s="1"/>
  <c r="E9" i="6"/>
  <c r="D9" i="6"/>
  <c r="D22" i="6" s="1"/>
  <c r="D24" i="6" s="1"/>
  <c r="D26" i="6" s="1"/>
  <c r="D35" i="6" s="1"/>
  <c r="C48" i="6"/>
  <c r="C14" i="6"/>
  <c r="C9" i="6"/>
  <c r="E14" i="6"/>
  <c r="E22" i="6" l="1"/>
  <c r="E24" i="6" s="1"/>
  <c r="E26" i="6" s="1"/>
  <c r="H84" i="7"/>
  <c r="H9" i="7"/>
  <c r="H17" i="9"/>
  <c r="E84" i="7"/>
  <c r="E80" i="6"/>
  <c r="D80" i="6"/>
  <c r="E78" i="6"/>
  <c r="D78" i="6"/>
  <c r="C78" i="6"/>
  <c r="E76" i="6"/>
  <c r="D76" i="6"/>
  <c r="C76" i="6"/>
  <c r="E75" i="6"/>
  <c r="D75" i="6"/>
  <c r="D74" i="6" s="1"/>
  <c r="C75" i="6"/>
  <c r="C74" i="6" s="1"/>
  <c r="E72" i="6"/>
  <c r="D72" i="6"/>
  <c r="C72" i="6"/>
  <c r="C84" i="6" s="1"/>
  <c r="E62" i="6"/>
  <c r="D62" i="6"/>
  <c r="E60" i="6"/>
  <c r="D60" i="6"/>
  <c r="C60" i="6"/>
  <c r="E58" i="6"/>
  <c r="D58" i="6"/>
  <c r="C58" i="6"/>
  <c r="E57" i="6"/>
  <c r="D57" i="6"/>
  <c r="C57" i="6"/>
  <c r="E56" i="6"/>
  <c r="D56" i="6"/>
  <c r="E54" i="6"/>
  <c r="D54" i="6"/>
  <c r="D64" i="6" s="1"/>
  <c r="D66" i="6" s="1"/>
  <c r="E44" i="6"/>
  <c r="E48" i="6" s="1"/>
  <c r="D44" i="6"/>
  <c r="D48" i="6" s="1"/>
  <c r="C44" i="6"/>
  <c r="E41" i="6"/>
  <c r="D41" i="6"/>
  <c r="C41" i="6"/>
  <c r="E31" i="6"/>
  <c r="D31" i="6"/>
  <c r="C31" i="6"/>
  <c r="E35" i="6"/>
  <c r="D30" i="5"/>
  <c r="G30" i="5" s="1"/>
  <c r="G29" i="5"/>
  <c r="D29" i="5"/>
  <c r="D28" i="5"/>
  <c r="G28" i="5" s="1"/>
  <c r="F27" i="5"/>
  <c r="E27" i="5"/>
  <c r="C27" i="5"/>
  <c r="C20" i="5" s="1"/>
  <c r="B27" i="5"/>
  <c r="D26" i="5"/>
  <c r="G26" i="5" s="1"/>
  <c r="D25" i="5"/>
  <c r="G25" i="5" s="1"/>
  <c r="D24" i="5"/>
  <c r="G24" i="5" s="1"/>
  <c r="F23" i="5"/>
  <c r="F20" i="5" s="1"/>
  <c r="E23" i="5"/>
  <c r="C23" i="5"/>
  <c r="B23" i="5"/>
  <c r="D23" i="5" s="1"/>
  <c r="G23" i="5" s="1"/>
  <c r="D22" i="5"/>
  <c r="G22" i="5" s="1"/>
  <c r="G21" i="5"/>
  <c r="D21" i="5"/>
  <c r="E20" i="5"/>
  <c r="B20" i="5"/>
  <c r="G18" i="5"/>
  <c r="D18" i="5"/>
  <c r="D17" i="5"/>
  <c r="G17" i="5" s="1"/>
  <c r="D16" i="5"/>
  <c r="G16" i="5" s="1"/>
  <c r="F15" i="5"/>
  <c r="F8" i="5" s="1"/>
  <c r="E15" i="5"/>
  <c r="D15" i="5"/>
  <c r="G15" i="5" s="1"/>
  <c r="C15" i="5"/>
  <c r="B15" i="5"/>
  <c r="D14" i="5"/>
  <c r="G14" i="5" s="1"/>
  <c r="D13" i="5"/>
  <c r="G13" i="5" s="1"/>
  <c r="G12" i="5"/>
  <c r="D12" i="5"/>
  <c r="F11" i="5"/>
  <c r="E11" i="5"/>
  <c r="E8" i="5" s="1"/>
  <c r="E31" i="5" s="1"/>
  <c r="C11" i="5"/>
  <c r="D11" i="5"/>
  <c r="G11" i="5" s="1"/>
  <c r="G10" i="5"/>
  <c r="D10" i="5"/>
  <c r="G9" i="5"/>
  <c r="C8" i="5"/>
  <c r="C31" i="5" s="1"/>
  <c r="B31" i="5"/>
  <c r="D8" i="5" l="1"/>
  <c r="G8" i="5" s="1"/>
  <c r="E74" i="6"/>
  <c r="E64" i="6"/>
  <c r="E66" i="6" s="1"/>
  <c r="E82" i="6"/>
  <c r="E84" i="6" s="1"/>
  <c r="H159" i="7"/>
  <c r="E159" i="7"/>
  <c r="D82" i="6"/>
  <c r="D84" i="6" s="1"/>
  <c r="F31" i="5"/>
  <c r="D27" i="5"/>
  <c r="G27" i="5" s="1"/>
  <c r="D20" i="5" l="1"/>
  <c r="G20" i="5" l="1"/>
  <c r="G31" i="5" s="1"/>
  <c r="D31" i="5"/>
</calcChain>
</file>

<file path=xl/sharedStrings.xml><?xml version="1.0" encoding="utf-8"?>
<sst xmlns="http://schemas.openxmlformats.org/spreadsheetml/2006/main" count="914" uniqueCount="548">
  <si>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</si>
  <si>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</si>
  <si>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</si>
  <si>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</si>
  <si>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</si>
  <si>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</si>
  <si>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</si>
  <si>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</si>
  <si>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</si>
  <si>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</si>
  <si>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</si>
  <si>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</si>
  <si>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</si>
  <si>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</si>
  <si>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</si>
  <si>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</si>
  <si>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</si>
  <si>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</si>
  <si>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</si>
  <si>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</si>
  <si>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</si>
  <si>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</si>
  <si>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</si>
  <si>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</si>
  <si>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</si>
  <si>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</si>
  <si>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</si>
  <si>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</si>
  <si>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</si>
  <si>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</si>
  <si>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</si>
  <si>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</si>
  <si>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</si>
  <si>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</si>
  <si>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</si>
  <si>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</si>
  <si>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</si>
  <si>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</si>
  <si>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</si>
  <si>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</si>
  <si>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</si>
  <si>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</si>
  <si>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</si>
  <si>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</si>
  <si>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</si>
  <si>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</si>
  <si>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</si>
  <si>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</si>
  <si>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</si>
  <si>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</si>
  <si>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</si>
  <si>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</si>
  <si>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</si>
  <si>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</si>
  <si>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</si>
  <si>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</si>
  <si>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</si>
  <si>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</si>
  <si>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</si>
  <si>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</si>
  <si>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</si>
  <si>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</si>
  <si>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</si>
  <si>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</si>
  <si>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</si>
  <si>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</si>
  <si>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</si>
  <si>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</si>
  <si>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</si>
  <si>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</si>
  <si>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</si>
  <si>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</si>
  <si>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</si>
  <si>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</si>
  <si>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</si>
  <si>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</si>
  <si>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</si>
  <si>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</si>
  <si>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</si>
  <si>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</si>
  <si>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</si>
  <si>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</si>
  <si>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</si>
  <si>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</si>
  <si>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</si>
  <si>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</si>
  <si>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</si>
  <si>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Corregidora, Querétaro (a)</t>
  </si>
  <si>
    <t>Clasificación Funcional (Finalidad y Función)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</si>
  <si>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</si>
  <si>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</si>
  <si>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</si>
  <si>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</si>
  <si>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</si>
  <si>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</si>
  <si>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</si>
  <si>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</si>
  <si>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</si>
  <si>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</si>
  <si>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</si>
  <si>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</si>
  <si>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</si>
  <si>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</si>
  <si>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</si>
  <si>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</si>
  <si>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</si>
  <si>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</si>
  <si>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</si>
  <si>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</si>
  <si>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</si>
  <si>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</si>
  <si>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</si>
  <si>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</si>
  <si>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</si>
  <si>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</si>
  <si>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</si>
  <si>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</si>
  <si>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</si>
  <si>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</si>
  <si>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</si>
  <si>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</si>
  <si>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</si>
  <si>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</si>
  <si>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</si>
  <si>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Administrativa</t>
  </si>
  <si>
    <t>Ampliaciones/ (Reducciones)</t>
  </si>
  <si>
    <t>Modificado</t>
  </si>
  <si>
    <t>I. Gasto No Etiquetado  (I=A+B+C+D+E+F+G+H)</t>
  </si>
  <si>
    <t>A Organo Ejecutivo Municipal (Ayuntamiento)</t>
  </si>
  <si>
    <t>B Entidades Paraestatales y Fideicomisos No Empresariales y No Financieros</t>
  </si>
  <si>
    <t>II. Gasto Etiquetado     (II=A+B+C+D+E+F+G+H)</t>
  </si>
  <si>
    <t>Municipio de Corregidora, Querétaro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</si>
  <si>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</si>
  <si>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</si>
  <si>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</si>
  <si>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</si>
  <si>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</si>
  <si>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</si>
  <si>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</si>
  <si>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</si>
  <si>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</si>
  <si>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</si>
  <si>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</si>
  <si>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</si>
  <si>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</si>
  <si>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</si>
  <si>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</si>
  <si>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*Columna 3: Ampliaciones/Reducciones y Aumentos/Disminuciones
Bajo protesta de decir la verdad declaro que los Estados Financieros y sus Notas, son razonablemente correctos y responsabilidad del emisor </t>
  </si>
  <si>
    <t>Balance Presupuestario - LDF</t>
  </si>
  <si>
    <t>Estimado/</t>
  </si>
  <si>
    <t>Recaudado/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</si>
  <si>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</si>
  <si>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</si>
  <si>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</si>
  <si>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</si>
  <si>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</si>
  <si>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</si>
  <si>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</si>
  <si>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</si>
  <si>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</si>
  <si>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</si>
  <si>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</si>
  <si>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</si>
  <si>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</si>
  <si>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</si>
  <si>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</si>
  <si>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</si>
  <si>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</si>
  <si>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</si>
  <si>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</si>
  <si>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</si>
  <si>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</si>
  <si>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</si>
  <si>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</si>
  <si>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</si>
  <si>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</si>
  <si>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</si>
  <si>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</si>
  <si>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</si>
  <si>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</si>
  <si>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</si>
  <si>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</si>
  <si>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</si>
  <si>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</si>
  <si>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</si>
  <si>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</si>
  <si>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Bajo protesta de decir la verdad declaro que los Estados Financieros y sus Notas, son razonablemente correctos y responsabilidad del emisor </t>
  </si>
  <si>
    <t>*Columna 3: Ampliaciones/Reducciones y Aumentos/Disminuciones</t>
  </si>
  <si>
    <t>Del 1 de Enero al 30 de Junio de 2020 (b)</t>
  </si>
  <si>
    <t>Bajo protesta de decir verdad declaramos que los Estados Financieros y sus Notas son razonablemente correctos y responsabilidad del emisor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</si>
  <si>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</si>
  <si>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</si>
  <si>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</si>
  <si>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</si>
  <si>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</si>
  <si>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</si>
  <si>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</si>
  <si>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</si>
  <si>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Revalúos</t>
  </si>
  <si>
    <t>b. Resultados de Ejercicios Anteriores</t>
  </si>
  <si>
    <t>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</si>
  <si>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</si>
  <si>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</si>
  <si>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</si>
  <si>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</si>
  <si>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Donaciones de Capital</t>
  </si>
  <si>
    <t>a. Aportaciones</t>
  </si>
  <si>
    <t>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</si>
  <si>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</si>
  <si>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</si>
  <si>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</si>
  <si>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</si>
  <si>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</si>
  <si>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</si>
  <si>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</si>
  <si>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</si>
  <si>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</si>
  <si>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</si>
  <si>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</si>
  <si>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Depreciación, Deterioro y Amortización Acumulada de Bienes</t>
  </si>
  <si>
    <t>e. Fondos y Bienes de Terceros en Garantía y/o en Administración a Largo Plazo</t>
  </si>
  <si>
    <t xml:space="preserve">e. Activos Intangibles </t>
  </si>
  <si>
    <t>Activos Intangibles</t>
  </si>
  <si>
    <t>d. Pasivos Diferidos a Largo Plazo</t>
  </si>
  <si>
    <t xml:space="preserve">d. Bienes Muebles </t>
  </si>
  <si>
    <t>Bienes Muebles</t>
  </si>
  <si>
    <t>c. Deuda Pública a Largo Plazo</t>
  </si>
  <si>
    <t>Deuda Pública a Largo Plazo</t>
  </si>
  <si>
    <t xml:space="preserve">c. Bienes Inmuebles, Infraestructura y Construcciones en Proceso </t>
  </si>
  <si>
    <t>Bienes Inmuebles, Infraestructura y Construcciones en Proceso</t>
  </si>
  <si>
    <t>b. Documentos por Pagar a Largo Plazo</t>
  </si>
  <si>
    <t xml:space="preserve">b. Derechos a Recibir Efectivo o Equivalentes a Largo Plazo </t>
  </si>
  <si>
    <t>Derechos a Recibir Efectivo o Equivalentes a Largo Plazo</t>
  </si>
  <si>
    <t>a. Cuentas por Pagar a Largo Plazo</t>
  </si>
  <si>
    <t>Cuentas por Pagar a Largo Plazo</t>
  </si>
  <si>
    <t>a. Inversiones Financieras a Largo Plazo</t>
  </si>
  <si>
    <t>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</si>
  <si>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</si>
  <si>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</si>
  <si>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</si>
  <si>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</si>
  <si>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</si>
  <si>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</si>
  <si>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</si>
  <si>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</si>
  <si>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</si>
  <si>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</si>
  <si>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</si>
  <si>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</si>
  <si>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</si>
  <si>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</si>
  <si>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</si>
  <si>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</si>
  <si>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</si>
  <si>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</si>
  <si>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</si>
  <si>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</si>
  <si>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</si>
  <si>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</si>
  <si>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</si>
  <si>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</si>
  <si>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</si>
  <si>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</si>
  <si>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</si>
  <si>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</si>
  <si>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</si>
  <si>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</si>
  <si>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</si>
  <si>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</si>
  <si>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</si>
  <si>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</si>
  <si>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</si>
  <si>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</si>
  <si>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</si>
  <si>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</si>
  <si>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</si>
  <si>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</si>
  <si>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</si>
  <si>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</si>
  <si>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</si>
  <si>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</si>
  <si>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</si>
  <si>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</si>
  <si>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</si>
  <si>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</si>
  <si>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</si>
  <si>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</si>
  <si>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</si>
  <si>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</si>
  <si>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Derechos a Recibir Efectivo o Equivalentes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</si>
  <si>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</si>
  <si>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</si>
  <si>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</si>
  <si>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</si>
  <si>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Deudores por Anticipos de la Tesorería a Corto Plazo</t>
  </si>
  <si>
    <t>b2) Documentos con Contratistas por Obras Públicas por Pagar a Corto Plazo</t>
  </si>
  <si>
    <t>b4) Ingresos por Recuperar a Corto Plazo</t>
  </si>
  <si>
    <t>Ingresos por Recuperar a Corto Plazo</t>
  </si>
  <si>
    <t>b1) Documentos Comerciales por Pagar a Corto Plazo</t>
  </si>
  <si>
    <t>b3) Deudores Diversos por Cobrar a Corto Plazo</t>
  </si>
  <si>
    <t>Deudores Diversos por Cobrar a Corto Plazo</t>
  </si>
  <si>
    <t>b. Documentos por Pagar a Corto Plazo (b=b1+b2+b3)</t>
  </si>
  <si>
    <t>b2) Cuentas por Cobrar a Corto Plazo</t>
  </si>
  <si>
    <t>Cuentas por Cobrar a Corto Plazo</t>
  </si>
  <si>
    <t>a9) Otras Cuentas por Pagar a Corto Plazo</t>
  </si>
  <si>
    <t>Otras Cuentas por Pagar a Corto Plazo</t>
  </si>
  <si>
    <t>b1) Inversiones Financieras de Corto Plazo</t>
  </si>
  <si>
    <t>a8) Devoluciones de la Ley de Ingresos por Pagar a Corto Plazo</t>
  </si>
  <si>
    <t>Devoluciones de la Ley de Ingresos por Pagar a Corto Plazo</t>
  </si>
  <si>
    <t>b. Derechos a Recibir Efectivo o Equivalentes (b=b1+b2+b3+b4+b5+b6+b7)</t>
  </si>
  <si>
    <t>a7) Retenciones y Contribuciones por Pagar a Corto Plazo</t>
  </si>
  <si>
    <t>Retenciones y Contribuciones por Pagar a Corto Plazo</t>
  </si>
  <si>
    <t>a7) Otros Efectivos y Equivalentes</t>
  </si>
  <si>
    <t>a6) Intereses, Comisiones y Otros Gastos de la Deuda Pública por Pagar a Corto Plazo</t>
  </si>
  <si>
    <t>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</si>
  <si>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</si>
  <si>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</si>
  <si>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</si>
  <si>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</si>
  <si>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</si>
  <si>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</si>
  <si>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Inversiones Temporales (Hasta 3 meses)</t>
  </si>
  <si>
    <t>a3) Contratistas por Obras Públicas por Pagar a Corto Plazo</t>
  </si>
  <si>
    <t>Contratistas por Obras Públicas por Pagar a Corto Plazo</t>
  </si>
  <si>
    <t>a3) Bancos/Dependencias y Otros</t>
  </si>
  <si>
    <t>a2) Proveedores por Pagar a Corto Plazo</t>
  </si>
  <si>
    <t>Proveedores por Pagar a Corto Plazo</t>
  </si>
  <si>
    <t>a2) Bancos/Tesorería</t>
  </si>
  <si>
    <t>Bancos/Tesorería</t>
  </si>
  <si>
    <t>a1) Servicios Personales por Pagar a Corto Plazo</t>
  </si>
  <si>
    <t>Servicios Personales por Pagar a Corto Plazo</t>
  </si>
  <si>
    <t>a1) Efectivo</t>
  </si>
  <si>
    <t>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</si>
  <si>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</si>
  <si>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</si>
  <si>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</si>
  <si>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</si>
  <si>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</si>
  <si>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</si>
  <si>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2019 (e)</t>
  </si>
  <si>
    <t>30 de Junio de 2020 (d)</t>
  </si>
  <si>
    <t>Del 1 de Enero de 2020  al 30 de Junio de 2020 (b)</t>
  </si>
  <si>
    <t>Estado de Situación Financiera Detallado - LDF</t>
  </si>
  <si>
    <t>MUNICIPIO DE CORREGIDORA, QUERÉTARO</t>
  </si>
  <si>
    <t>C. Crédito XX</t>
  </si>
  <si>
    <t>B. Crédito 2</t>
  </si>
  <si>
    <t>TIIE+1</t>
  </si>
  <si>
    <t>A. Crédito 1</t>
  </si>
  <si>
    <t>6. Obligaciones a Corto Plazo (Informativo)</t>
  </si>
  <si>
    <t>(p)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</si>
  <si>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</si>
  <si>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</si>
  <si>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</si>
  <si>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</si>
  <si>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</si>
  <si>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</si>
  <si>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</si>
  <si>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</si>
  <si>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</si>
  <si>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</si>
  <si>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</si>
  <si>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</si>
  <si>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</si>
  <si>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</si>
  <si>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</si>
  <si>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</si>
  <si>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</si>
  <si>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</si>
  <si>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</si>
  <si>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</si>
  <si>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</si>
  <si>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</si>
  <si>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</si>
  <si>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</si>
  <si>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</si>
  <si>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</si>
  <si>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</si>
  <si>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</si>
  <si>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</si>
  <si>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</si>
  <si>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</si>
  <si>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</si>
  <si>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</si>
  <si>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</si>
  <si>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</si>
  <si>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</si>
  <si>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</si>
  <si>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</si>
  <si>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</t>
  </si>
  <si>
    <t>Revaluaciones, Reclasificaciones y Otros Ajustes</t>
  </si>
  <si>
    <t>Amortizaciones del Periodo</t>
  </si>
  <si>
    <t>Disposiciones del Periodo</t>
  </si>
  <si>
    <t>Saldo al 31 de diciembre de 2019 (d)</t>
  </si>
  <si>
    <t>Denominación de la Deuda Pública y Otros Pasivos</t>
  </si>
  <si>
    <t>Informe Analítico de la Deuda Pública y Otros Pasivos - LDF</t>
  </si>
  <si>
    <t xml:space="preserve">Municipio de Corregidora, Querétaro </t>
  </si>
  <si>
    <r>
      <rPr>
        <b/>
        <sz val="9"/>
        <color indexed="8"/>
        <rFont val="Arial"/>
        <family val="2"/>
      </rPr>
      <t xml:space="preserve">Nota:  </t>
    </r>
    <r>
      <rPr>
        <sz val="9"/>
        <color indexed="8"/>
        <rFont val="Arial"/>
        <family val="2"/>
      </rPr>
      <t>B.c) Se reporta en cero la columna "monto de la inversión pactado", ya que se determina a valor unitario por tonelada siendo variable el importe a pagar mensual.</t>
    </r>
  </si>
  <si>
    <t>C. Total de Obligaciones Diferentes de Financiamiento (C=A+B)</t>
  </si>
  <si>
    <t>i) Arriaga Resendiz Raul Agapito</t>
  </si>
  <si>
    <t>h) TDFA S.A. de C.V.</t>
  </si>
  <si>
    <t>g) Citelum México, S.A. de C.V.</t>
  </si>
  <si>
    <t>f) Citelum México, S.A. de C.V.</t>
  </si>
  <si>
    <t>e) Corporación MOMA</t>
  </si>
  <si>
    <t>d) Sulo México, S. A. DE C. V.</t>
  </si>
  <si>
    <t>c) Lumo Financiero del Centro, S.A.  De C.V. SOFORM, E.N.R.</t>
  </si>
  <si>
    <t>b) Lumo Financiero del Centro, S.A.  De C.V. SOFORM, E.N.R.</t>
  </si>
  <si>
    <t>a) Lumo Financiero del Centro, S.A.  De C.V. SOFORM, E.N.R.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</si>
  <si>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</si>
  <si>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</si>
  <si>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</si>
  <si>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</si>
  <si>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</si>
  <si>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</si>
  <si>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</si>
  <si>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</si>
  <si>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</si>
  <si>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</si>
  <si>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30 de Junio de 2020</t>
  </si>
  <si>
    <t>Monto pagado de la inversión actualizado al 30 de Junio de 2020</t>
  </si>
  <si>
    <t>Monto pagado de la inversión al 30 de Junio de 2020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</si>
  <si>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</si>
  <si>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</si>
  <si>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</si>
  <si>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</si>
  <si>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</si>
  <si>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</si>
  <si>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</si>
  <si>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</si>
  <si>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</si>
  <si>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</si>
  <si>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</si>
  <si>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</si>
  <si>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</si>
  <si>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</si>
  <si>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</si>
  <si>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</si>
  <si>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</si>
  <si>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</si>
  <si>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</si>
  <si>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</si>
  <si>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</si>
  <si>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</si>
  <si>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</si>
  <si>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</si>
  <si>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</si>
  <si>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</si>
  <si>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</si>
  <si>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</si>
  <si>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</si>
  <si>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</si>
  <si>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</si>
  <si>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</si>
  <si>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</si>
  <si>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</si>
  <si>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</si>
  <si>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</si>
  <si>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</si>
  <si>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</si>
  <si>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</si>
  <si>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</si>
  <si>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</si>
  <si>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</si>
  <si>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</si>
  <si>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</si>
  <si>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</si>
  <si>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</si>
  <si>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</si>
  <si>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</si>
  <si>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</si>
  <si>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</si>
  <si>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</si>
  <si>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</si>
  <si>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</si>
  <si>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</si>
  <si>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</si>
  <si>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</si>
  <si>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</si>
  <si>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</si>
  <si>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</si>
  <si>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</si>
  <si>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</si>
  <si>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</si>
  <si>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</si>
  <si>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</si>
  <si>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</si>
  <si>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</si>
  <si>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</si>
  <si>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</si>
  <si>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</si>
  <si>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</si>
  <si>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</si>
  <si>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</si>
  <si>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Estimado (d)</t>
  </si>
  <si>
    <t>Diferencia (e)</t>
  </si>
  <si>
    <t>Ingreso</t>
  </si>
  <si>
    <t>Estado Analítico de Ingresos Detallado - LDF</t>
  </si>
  <si>
    <t>ENTE PÚBLICO</t>
  </si>
  <si>
    <t>JR VALUACIONES ACTUARIALES, S.C</t>
  </si>
  <si>
    <t>Empresa que elaboró el estudio actuarial</t>
  </si>
  <si>
    <t>Año de elaboración del estudio actuarial</t>
  </si>
  <si>
    <t>Estudio actuarial</t>
  </si>
  <si>
    <t>No aplica</t>
  </si>
  <si>
    <t>Tasa de rendimiento</t>
  </si>
  <si>
    <t>Año de descapitalización</t>
  </si>
  <si>
    <t>Periodo de suficiencia</t>
  </si>
  <si>
    <t>Generaciones futuras</t>
  </si>
  <si>
    <t>Generación actual</t>
  </si>
  <si>
    <t>Déficit/superávit actuarial</t>
  </si>
  <si>
    <t>Otros Ingresos</t>
  </si>
  <si>
    <t>Valor presente de aportaciones futuras</t>
  </si>
  <si>
    <t>Valor presente de las contribuciones asociadas a los sueldos futuros de cotización X%</t>
  </si>
  <si>
    <t>Pensiones y Jubilaciones en curso de pago</t>
  </si>
  <si>
    <t>Valor presente de las obligaciones</t>
  </si>
  <si>
    <t>Monto de la reserva</t>
  </si>
  <si>
    <t>Promedio</t>
  </si>
  <si>
    <t>Mínimo</t>
  </si>
  <si>
    <t>Máximo</t>
  </si>
  <si>
    <t>Monto mensual por pensión</t>
  </si>
  <si>
    <t>Beneficiarios de Pensionados y Jubilados</t>
  </si>
  <si>
    <t>Pensionados y Jubilados</t>
  </si>
  <si>
    <t>Activos</t>
  </si>
  <si>
    <t>Nómina anual</t>
  </si>
  <si>
    <t>Ingresos Anuales al Fondo de Pensiones</t>
  </si>
  <si>
    <t>Ingresos del Fondo</t>
  </si>
  <si>
    <t>Esperanza de vida</t>
  </si>
  <si>
    <t>Edad de Jubilación o Pensión</t>
  </si>
  <si>
    <t>Crecimiento esperado de los activos (como %)</t>
  </si>
  <si>
    <t>Crecimiento esperado de los pensionados y jubilados (como %)</t>
  </si>
  <si>
    <t>Aportación del ente público al plan de pensión como % del salario</t>
  </si>
  <si>
    <t>Aportación individual al plan de pensión como % del salario</t>
  </si>
  <si>
    <t>Promedio de años de servicio (trabajadores activos)</t>
  </si>
  <si>
    <t>Beneficiarios</t>
  </si>
  <si>
    <t>Edad promedio</t>
  </si>
  <si>
    <t>Edad mínima</t>
  </si>
  <si>
    <t>Edad máxima</t>
  </si>
  <si>
    <t>Población afiliada</t>
  </si>
  <si>
    <t>.</t>
  </si>
  <si>
    <t>Beneficio Definido</t>
  </si>
  <si>
    <t>Beneficio definido, Contribución definida o Mixto</t>
  </si>
  <si>
    <t>Prestación Laboral</t>
  </si>
  <si>
    <t>Prestación laboral o Fondo general para trabajadores del estado o municipio</t>
  </si>
  <si>
    <t>Tipo de Sistema</t>
  </si>
  <si>
    <t>Otras prestaciones sociales</t>
  </si>
  <si>
    <t>Invalidez y vida</t>
  </si>
  <si>
    <t>Riesgos de trabajo</t>
  </si>
  <si>
    <t>Salud</t>
  </si>
  <si>
    <t>Pensiones y jubilaciones</t>
  </si>
  <si>
    <t>Informe sobre Estudios Actuariales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</si>
</sst>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[Red]\-#,##0\ "/>
    <numFmt numFmtId="165" formatCode="#,##0.00_ ;[Red]\-#,##0.00\ "/>
    <numFmt numFmtId="166" formatCode="0.000%"/>
  </numFmts>
  <fonts count="29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1"/>
      <color theme="0"/>
      <name val="Calibri"/>
      <family val="2"/>
      <scheme val="minor"/>
    </font>
    <font>
      <sz val="10"/>
      <color rgb="FF000000"/>
      <name val="Arial Narrow"/>
      <family val="2"/>
    </font>
    <font>
      <sz val="11"/>
      <color theme="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8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i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9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4" borderId="0" applyNumberFormat="0" applyBorder="0" applyAlignment="0" applyProtection="0"/>
    <xf numFmtId="9" fontId="3" fillId="0" borderId="0" applyFont="0" applyFill="0" applyBorder="0" applyAlignment="0" applyProtection="0"/>
  </cellStyleXfs>
  <cellXfs count="366">
    <xf numFmtId="0" fontId="0" fillId="0" borderId="0" xfId="0"/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64" fontId="1" fillId="0" borderId="1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indent="3"/>
    </xf>
    <xf numFmtId="0" fontId="2" fillId="0" borderId="11" xfId="0" applyFont="1" applyBorder="1"/>
    <xf numFmtId="164" fontId="2" fillId="0" borderId="13" xfId="0" applyNumberFormat="1" applyFont="1" applyBorder="1" applyAlignment="1" applyProtection="1">
      <alignment horizontal="right" vertical="center"/>
      <protection locked="0"/>
    </xf>
    <xf numFmtId="164" fontId="2" fillId="0" borderId="11" xfId="0" applyNumberFormat="1" applyFont="1" applyBorder="1" applyAlignment="1" applyProtection="1">
      <alignment horizontal="right" vertical="center"/>
      <protection locked="0"/>
    </xf>
    <xf numFmtId="164" fontId="2" fillId="0" borderId="11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64" fontId="2" fillId="0" borderId="17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4" fontId="1" fillId="0" borderId="2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2" fillId="0" borderId="0" xfId="0" applyFont="1"/>
    <xf numFmtId="0" fontId="1" fillId="2" borderId="1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2"/>
    </xf>
    <xf numFmtId="164" fontId="2" fillId="0" borderId="11" xfId="0" applyNumberFormat="1" applyFont="1" applyBorder="1" applyAlignment="1" applyProtection="1">
      <alignment vertical="center"/>
      <protection locked="0"/>
    </xf>
    <xf numFmtId="164" fontId="2" fillId="0" borderId="11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 indent="2"/>
    </xf>
    <xf numFmtId="0" fontId="2" fillId="0" borderId="17" xfId="0" applyFont="1" applyBorder="1" applyAlignment="1">
      <alignment horizontal="left" vertical="center" indent="2"/>
    </xf>
    <xf numFmtId="164" fontId="2" fillId="0" borderId="16" xfId="0" applyNumberFormat="1" applyFont="1" applyBorder="1" applyAlignment="1" applyProtection="1">
      <alignment vertical="center"/>
      <protection locked="0"/>
    </xf>
    <xf numFmtId="164" fontId="2" fillId="0" borderId="16" xfId="0" applyNumberFormat="1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horizontal="justify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 inden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64" fontId="1" fillId="0" borderId="13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justify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164" fontId="2" fillId="0" borderId="13" xfId="0" applyNumberFormat="1" applyFont="1" applyBorder="1" applyAlignment="1" applyProtection="1">
      <alignment horizontal="right" vertical="center" wrapText="1"/>
      <protection locked="0"/>
    </xf>
    <xf numFmtId="164" fontId="2" fillId="0" borderId="11" xfId="0" applyNumberFormat="1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vertical="center" wrapText="1"/>
    </xf>
    <xf numFmtId="164" fontId="1" fillId="0" borderId="13" xfId="0" applyNumberFormat="1" applyFont="1" applyFill="1" applyBorder="1" applyAlignment="1">
      <alignment horizontal="right" vertical="center" wrapText="1"/>
    </xf>
    <xf numFmtId="164" fontId="1" fillId="0" borderId="11" xfId="0" applyNumberFormat="1" applyFont="1" applyFill="1" applyBorder="1" applyAlignment="1">
      <alignment horizontal="right" vertical="center" wrapText="1"/>
    </xf>
    <xf numFmtId="164" fontId="2" fillId="0" borderId="11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right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164" fontId="1" fillId="0" borderId="13" xfId="0" applyNumberFormat="1" applyFont="1" applyBorder="1" applyAlignment="1">
      <alignment vertical="center" wrapText="1"/>
    </xf>
    <xf numFmtId="164" fontId="1" fillId="0" borderId="11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horizontal="left" vertical="center" wrapText="1" indent="5"/>
    </xf>
    <xf numFmtId="164" fontId="2" fillId="0" borderId="11" xfId="0" applyNumberFormat="1" applyFont="1" applyBorder="1" applyAlignment="1" applyProtection="1">
      <alignment vertical="center" wrapText="1"/>
      <protection locked="0"/>
    </xf>
    <xf numFmtId="164" fontId="2" fillId="0" borderId="11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4" fontId="2" fillId="2" borderId="11" xfId="0" applyNumberFormat="1" applyFont="1" applyFill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1" fillId="2" borderId="22" xfId="0" applyNumberFormat="1" applyFont="1" applyFill="1" applyBorder="1" applyAlignment="1">
      <alignment vertical="center"/>
    </xf>
    <xf numFmtId="164" fontId="1" fillId="2" borderId="24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 applyProtection="1">
      <alignment vertical="center" wrapText="1"/>
      <protection locked="0"/>
    </xf>
    <xf numFmtId="164" fontId="1" fillId="0" borderId="14" xfId="0" applyNumberFormat="1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 wrapText="1"/>
    </xf>
    <xf numFmtId="164" fontId="2" fillId="0" borderId="0" xfId="0" applyNumberFormat="1" applyFont="1"/>
    <xf numFmtId="164" fontId="1" fillId="2" borderId="9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horizontal="left" vertical="center" indent="5"/>
    </xf>
    <xf numFmtId="164" fontId="2" fillId="0" borderId="13" xfId="0" applyNumberFormat="1" applyFont="1" applyBorder="1" applyAlignment="1" applyProtection="1">
      <alignment vertical="center"/>
      <protection locked="0"/>
    </xf>
    <xf numFmtId="164" fontId="1" fillId="0" borderId="14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horizontal="justify" vertical="center"/>
    </xf>
    <xf numFmtId="164" fontId="2" fillId="0" borderId="13" xfId="0" applyNumberFormat="1" applyFont="1" applyBorder="1" applyAlignment="1">
      <alignment horizontal="left" vertical="center" indent="1"/>
    </xf>
    <xf numFmtId="164" fontId="2" fillId="3" borderId="11" xfId="0" applyNumberFormat="1" applyFont="1" applyFill="1" applyBorder="1" applyAlignment="1">
      <alignment vertical="center"/>
    </xf>
    <xf numFmtId="164" fontId="1" fillId="0" borderId="13" xfId="0" applyNumberFormat="1" applyFont="1" applyBorder="1" applyAlignment="1">
      <alignment horizontal="left" vertical="center" indent="1"/>
    </xf>
    <xf numFmtId="164" fontId="1" fillId="0" borderId="13" xfId="0" applyNumberFormat="1" applyFont="1" applyBorder="1" applyAlignment="1">
      <alignment horizontal="left" vertical="center" wrapText="1" indent="1"/>
    </xf>
    <xf numFmtId="164" fontId="2" fillId="0" borderId="13" xfId="0" applyNumberFormat="1" applyFont="1" applyBorder="1" applyAlignment="1">
      <alignment horizontal="left" vertical="center" wrapText="1" indent="1"/>
    </xf>
    <xf numFmtId="43" fontId="2" fillId="0" borderId="0" xfId="1" applyFont="1"/>
    <xf numFmtId="4" fontId="2" fillId="0" borderId="0" xfId="0" applyNumberFormat="1" applyFont="1"/>
    <xf numFmtId="43" fontId="2" fillId="0" borderId="0" xfId="0" applyNumberFormat="1" applyFont="1"/>
    <xf numFmtId="164" fontId="1" fillId="2" borderId="11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4" fontId="7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43" fontId="9" fillId="5" borderId="0" xfId="1" applyFont="1" applyFill="1" applyBorder="1"/>
    <xf numFmtId="0" fontId="10" fillId="5" borderId="0" xfId="0" applyFont="1" applyFill="1" applyBorder="1" applyAlignment="1">
      <alignment vertical="top"/>
    </xf>
    <xf numFmtId="4" fontId="9" fillId="5" borderId="0" xfId="0" applyNumberFormat="1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Border="1" applyAlignment="1" applyProtection="1">
      <alignment horizontal="center" vertical="top" wrapText="1"/>
      <protection locked="0"/>
    </xf>
    <xf numFmtId="43" fontId="11" fillId="5" borderId="0" xfId="1" applyFont="1" applyFill="1" applyBorder="1" applyAlignment="1">
      <alignment horizontal="right"/>
    </xf>
    <xf numFmtId="4" fontId="12" fillId="5" borderId="0" xfId="0" applyNumberFormat="1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/>
      <protection locked="0"/>
    </xf>
    <xf numFmtId="4" fontId="10" fillId="5" borderId="0" xfId="0" applyNumberFormat="1" applyFont="1" applyFill="1" applyBorder="1" applyAlignment="1">
      <alignment horizontal="right" vertical="top"/>
    </xf>
    <xf numFmtId="4" fontId="12" fillId="5" borderId="0" xfId="0" applyNumberFormat="1" applyFont="1" applyFill="1" applyBorder="1"/>
    <xf numFmtId="4" fontId="9" fillId="5" borderId="0" xfId="1" applyNumberFormat="1" applyFont="1" applyFill="1" applyBorder="1"/>
    <xf numFmtId="0" fontId="9" fillId="5" borderId="0" xfId="0" applyFont="1" applyFill="1" applyBorder="1" applyAlignment="1" applyProtection="1">
      <protection locked="0"/>
    </xf>
    <xf numFmtId="4" fontId="9" fillId="5" borderId="0" xfId="0" applyNumberFormat="1" applyFont="1" applyFill="1" applyBorder="1" applyAlignment="1" applyProtection="1">
      <protection locked="0"/>
    </xf>
    <xf numFmtId="4" fontId="9" fillId="5" borderId="0" xfId="0" applyNumberFormat="1" applyFont="1" applyFill="1" applyBorder="1" applyAlignment="1">
      <alignment vertical="top"/>
    </xf>
    <xf numFmtId="0" fontId="12" fillId="5" borderId="0" xfId="0" applyFont="1" applyFill="1" applyBorder="1"/>
    <xf numFmtId="0" fontId="13" fillId="0" borderId="0" xfId="0" applyFont="1" applyFill="1" applyBorder="1" applyAlignment="1">
      <alignment vertical="top" wrapText="1"/>
    </xf>
    <xf numFmtId="4" fontId="13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/>
    </xf>
    <xf numFmtId="3" fontId="7" fillId="0" borderId="12" xfId="0" applyNumberFormat="1" applyFont="1" applyFill="1" applyBorder="1" applyAlignment="1">
      <alignment horizontal="right" vertical="center" wrapText="1"/>
    </xf>
    <xf numFmtId="164" fontId="7" fillId="0" borderId="12" xfId="0" applyNumberFormat="1" applyFont="1" applyFill="1" applyBorder="1" applyAlignment="1">
      <alignment horizontal="left" vertical="center" wrapText="1" indent="2"/>
    </xf>
    <xf numFmtId="3" fontId="7" fillId="0" borderId="12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 indent="2"/>
    </xf>
    <xf numFmtId="4" fontId="7" fillId="0" borderId="11" xfId="0" applyNumberFormat="1" applyFont="1" applyFill="1" applyBorder="1" applyAlignment="1">
      <alignment horizontal="right" vertical="center" wrapText="1"/>
    </xf>
    <xf numFmtId="4" fontId="14" fillId="0" borderId="11" xfId="0" applyNumberFormat="1" applyFont="1" applyFill="1" applyBorder="1" applyAlignment="1">
      <alignment horizontal="left" vertical="center" wrapText="1" indent="2"/>
    </xf>
    <xf numFmtId="0" fontId="7" fillId="0" borderId="13" xfId="0" applyFont="1" applyFill="1" applyBorder="1" applyAlignment="1">
      <alignment horizontal="left" vertical="center" wrapText="1" indent="2"/>
    </xf>
    <xf numFmtId="4" fontId="7" fillId="0" borderId="11" xfId="0" applyNumberFormat="1" applyFont="1" applyFill="1" applyBorder="1" applyAlignment="1">
      <alignment horizontal="left" vertical="center" wrapText="1" indent="2"/>
    </xf>
    <xf numFmtId="4" fontId="7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13" xfId="0" applyFont="1" applyFill="1" applyBorder="1" applyAlignment="1">
      <alignment horizontal="left" vertical="center" wrapText="1" indent="2"/>
    </xf>
    <xf numFmtId="4" fontId="15" fillId="0" borderId="11" xfId="0" applyNumberFormat="1" applyFont="1" applyFill="1" applyBorder="1" applyAlignment="1">
      <alignment horizontal="left" vertical="center" wrapText="1" indent="2"/>
    </xf>
    <xf numFmtId="0" fontId="7" fillId="6" borderId="0" xfId="0" applyFont="1" applyFill="1" applyBorder="1"/>
    <xf numFmtId="4" fontId="7" fillId="0" borderId="19" xfId="0" applyNumberFormat="1" applyFont="1" applyFill="1" applyBorder="1" applyAlignment="1">
      <alignment horizontal="right" vertical="center" wrapText="1"/>
    </xf>
    <xf numFmtId="4" fontId="14" fillId="0" borderId="19" xfId="0" applyNumberFormat="1" applyFont="1" applyFill="1" applyBorder="1" applyAlignment="1">
      <alignment horizontal="left" vertical="center" wrapText="1" indent="2"/>
    </xf>
    <xf numFmtId="0" fontId="14" fillId="0" borderId="20" xfId="0" applyFont="1" applyFill="1" applyBorder="1" applyAlignment="1">
      <alignment horizontal="left" vertical="center" wrapText="1" indent="2"/>
    </xf>
    <xf numFmtId="164" fontId="7" fillId="0" borderId="0" xfId="0" applyNumberFormat="1" applyFont="1" applyFill="1" applyBorder="1"/>
    <xf numFmtId="4" fontId="7" fillId="0" borderId="16" xfId="0" applyNumberFormat="1" applyFont="1" applyFill="1" applyBorder="1" applyAlignment="1">
      <alignment horizontal="right" vertical="center" wrapText="1"/>
    </xf>
    <xf numFmtId="4" fontId="14" fillId="0" borderId="16" xfId="0" applyNumberFormat="1" applyFont="1" applyFill="1" applyBorder="1" applyAlignment="1">
      <alignment horizontal="left" vertical="center" wrapText="1" indent="2"/>
    </xf>
    <xf numFmtId="0" fontId="14" fillId="0" borderId="17" xfId="0" applyFont="1" applyFill="1" applyBorder="1" applyAlignment="1">
      <alignment horizontal="left" vertical="center" wrapText="1" indent="2"/>
    </xf>
    <xf numFmtId="4" fontId="7" fillId="0" borderId="13" xfId="0" applyNumberFormat="1" applyFont="1" applyFill="1" applyBorder="1" applyAlignment="1">
      <alignment horizontal="left" vertical="center" wrapText="1" indent="4"/>
    </xf>
    <xf numFmtId="0" fontId="7" fillId="0" borderId="13" xfId="0" applyFont="1" applyFill="1" applyBorder="1" applyAlignment="1">
      <alignment horizontal="left" vertical="center" wrapText="1" indent="4"/>
    </xf>
    <xf numFmtId="4" fontId="0" fillId="0" borderId="0" xfId="0" applyNumberFormat="1"/>
    <xf numFmtId="4" fontId="7" fillId="0" borderId="11" xfId="0" applyNumberFormat="1" applyFont="1" applyFill="1" applyBorder="1" applyAlignment="1" applyProtection="1">
      <alignment horizontal="right" vertical="center" wrapText="1"/>
    </xf>
    <xf numFmtId="4" fontId="7" fillId="0" borderId="13" xfId="0" applyNumberFormat="1" applyFont="1" applyFill="1" applyBorder="1" applyAlignment="1">
      <alignment horizontal="left" vertical="center" indent="4"/>
    </xf>
    <xf numFmtId="3" fontId="7" fillId="0" borderId="11" xfId="0" applyNumberFormat="1" applyFont="1" applyFill="1" applyBorder="1" applyAlignment="1">
      <alignment horizontal="right" vertical="center" wrapText="1"/>
    </xf>
    <xf numFmtId="164" fontId="14" fillId="0" borderId="11" xfId="0" applyNumberFormat="1" applyFont="1" applyFill="1" applyBorder="1" applyAlignment="1">
      <alignment horizontal="left" vertical="center" wrapText="1" indent="2"/>
    </xf>
    <xf numFmtId="3" fontId="14" fillId="0" borderId="11" xfId="0" applyNumberFormat="1" applyFont="1" applyFill="1" applyBorder="1" applyAlignment="1">
      <alignment horizontal="right" vertical="center" wrapText="1"/>
    </xf>
    <xf numFmtId="4" fontId="14" fillId="0" borderId="12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7" fillId="0" borderId="0" xfId="0" applyFont="1"/>
    <xf numFmtId="164" fontId="17" fillId="0" borderId="0" xfId="0" applyNumberFormat="1" applyFont="1"/>
    <xf numFmtId="164" fontId="17" fillId="0" borderId="12" xfId="0" applyNumberFormat="1" applyFont="1" applyBorder="1" applyAlignment="1">
      <alignment horizontal="right" vertical="center" wrapText="1"/>
    </xf>
    <xf numFmtId="164" fontId="17" fillId="0" borderId="14" xfId="0" applyNumberFormat="1" applyFont="1" applyBorder="1" applyAlignment="1">
      <alignment horizontal="justify" vertical="center" wrapText="1"/>
    </xf>
    <xf numFmtId="164" fontId="17" fillId="0" borderId="11" xfId="0" applyNumberFormat="1" applyFont="1" applyBorder="1" applyAlignment="1">
      <alignment horizontal="right" vertical="center" wrapText="1"/>
    </xf>
    <xf numFmtId="164" fontId="17" fillId="0" borderId="13" xfId="0" applyNumberFormat="1" applyFont="1" applyBorder="1" applyAlignment="1">
      <alignment horizontal="justify" vertical="center" wrapText="1"/>
    </xf>
    <xf numFmtId="164" fontId="18" fillId="0" borderId="11" xfId="0" applyNumberFormat="1" applyFont="1" applyBorder="1" applyAlignment="1">
      <alignment horizontal="right" vertical="center" wrapText="1"/>
    </xf>
    <xf numFmtId="164" fontId="18" fillId="0" borderId="13" xfId="0" applyNumberFormat="1" applyFont="1" applyBorder="1" applyAlignment="1">
      <alignment horizontal="left" vertical="center" wrapText="1"/>
    </xf>
    <xf numFmtId="164" fontId="18" fillId="2" borderId="12" xfId="0" applyNumberFormat="1" applyFont="1" applyFill="1" applyBorder="1" applyAlignment="1">
      <alignment horizontal="center" vertical="center" wrapText="1"/>
    </xf>
    <xf numFmtId="164" fontId="18" fillId="2" borderId="9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vertical="center"/>
    </xf>
    <xf numFmtId="164" fontId="20" fillId="0" borderId="0" xfId="0" applyNumberFormat="1" applyFont="1" applyBorder="1" applyAlignment="1">
      <alignment horizontal="right" vertical="center" wrapText="1"/>
    </xf>
    <xf numFmtId="164" fontId="21" fillId="0" borderId="0" xfId="0" applyNumberFormat="1" applyFont="1" applyAlignment="1">
      <alignment vertical="center"/>
    </xf>
    <xf numFmtId="164" fontId="20" fillId="0" borderId="12" xfId="0" applyNumberFormat="1" applyFont="1" applyBorder="1" applyAlignment="1">
      <alignment horizontal="right" vertical="center" wrapText="1"/>
    </xf>
    <xf numFmtId="164" fontId="20" fillId="0" borderId="14" xfId="0" applyNumberFormat="1" applyFont="1" applyBorder="1" applyAlignment="1">
      <alignment horizontal="justify" vertical="center" wrapText="1"/>
    </xf>
    <xf numFmtId="164" fontId="18" fillId="0" borderId="13" xfId="0" applyNumberFormat="1" applyFont="1" applyBorder="1" applyAlignment="1">
      <alignment horizontal="justify" vertical="center"/>
    </xf>
    <xf numFmtId="164" fontId="20" fillId="0" borderId="11" xfId="0" applyNumberFormat="1" applyFont="1" applyBorder="1" applyAlignment="1">
      <alignment horizontal="right" vertical="center" wrapText="1"/>
    </xf>
    <xf numFmtId="164" fontId="20" fillId="0" borderId="13" xfId="0" applyNumberFormat="1" applyFont="1" applyBorder="1" applyAlignment="1">
      <alignment horizontal="justify" vertical="center" wrapText="1"/>
    </xf>
    <xf numFmtId="164" fontId="18" fillId="0" borderId="13" xfId="0" applyNumberFormat="1" applyFont="1" applyBorder="1" applyAlignment="1">
      <alignment horizontal="justify" vertical="center" wrapText="1"/>
    </xf>
    <xf numFmtId="164" fontId="17" fillId="2" borderId="11" xfId="0" applyNumberFormat="1" applyFont="1" applyFill="1" applyBorder="1" applyAlignment="1">
      <alignment horizontal="right" vertical="center" wrapText="1"/>
    </xf>
    <xf numFmtId="164" fontId="17" fillId="0" borderId="11" xfId="0" applyNumberFormat="1" applyFont="1" applyFill="1" applyBorder="1" applyAlignment="1">
      <alignment horizontal="right" vertical="center" wrapText="1"/>
    </xf>
    <xf numFmtId="164" fontId="17" fillId="0" borderId="13" xfId="0" applyNumberFormat="1" applyFont="1" applyBorder="1" applyAlignment="1">
      <alignment horizontal="left" vertical="center" wrapText="1" indent="2"/>
    </xf>
    <xf numFmtId="0" fontId="18" fillId="2" borderId="14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43" fontId="3" fillId="0" borderId="0" xfId="1" applyFont="1"/>
    <xf numFmtId="43" fontId="0" fillId="0" borderId="0" xfId="0" applyNumberFormat="1"/>
    <xf numFmtId="0" fontId="0" fillId="0" borderId="0" xfId="0" applyBorder="1"/>
    <xf numFmtId="3" fontId="26" fillId="0" borderId="12" xfId="0" applyNumberFormat="1" applyFont="1" applyBorder="1" applyAlignment="1">
      <alignment horizontal="right" vertical="center" wrapText="1"/>
    </xf>
    <xf numFmtId="3" fontId="26" fillId="0" borderId="14" xfId="0" applyNumberFormat="1" applyFont="1" applyBorder="1" applyAlignment="1">
      <alignment horizontal="right" vertical="center" wrapText="1"/>
    </xf>
    <xf numFmtId="3" fontId="26" fillId="0" borderId="7" xfId="0" applyNumberFormat="1" applyFont="1" applyBorder="1" applyAlignment="1">
      <alignment horizontal="right" vertical="center" wrapText="1"/>
    </xf>
    <xf numFmtId="164" fontId="26" fillId="0" borderId="12" xfId="0" applyNumberFormat="1" applyFont="1" applyBorder="1" applyAlignment="1">
      <alignment horizontal="justify" vertical="center" wrapText="1"/>
    </xf>
    <xf numFmtId="0" fontId="23" fillId="0" borderId="14" xfId="0" applyFont="1" applyBorder="1" applyAlignment="1">
      <alignment horizontal="justify" vertical="center" wrapText="1"/>
    </xf>
    <xf numFmtId="3" fontId="26" fillId="0" borderId="11" xfId="0" applyNumberFormat="1" applyFont="1" applyBorder="1" applyAlignment="1">
      <alignment horizontal="right" wrapText="1"/>
    </xf>
    <xf numFmtId="3" fontId="26" fillId="0" borderId="13" xfId="0" applyNumberFormat="1" applyFont="1" applyBorder="1" applyAlignment="1">
      <alignment horizontal="right" wrapText="1"/>
    </xf>
    <xf numFmtId="3" fontId="26" fillId="0" borderId="0" xfId="0" applyNumberFormat="1" applyFont="1" applyBorder="1" applyAlignment="1">
      <alignment horizontal="right" wrapText="1"/>
    </xf>
    <xf numFmtId="3" fontId="26" fillId="8" borderId="11" xfId="0" applyNumberFormat="1" applyFont="1" applyFill="1" applyBorder="1" applyAlignment="1">
      <alignment horizontal="right" wrapText="1"/>
    </xf>
    <xf numFmtId="164" fontId="26" fillId="0" borderId="11" xfId="0" applyNumberFormat="1" applyFont="1" applyBorder="1" applyAlignment="1">
      <alignment horizontal="right" wrapText="1"/>
    </xf>
    <xf numFmtId="0" fontId="26" fillId="0" borderId="13" xfId="0" applyFont="1" applyBorder="1" applyAlignment="1">
      <alignment horizontal="left" vertical="center" wrapText="1"/>
    </xf>
    <xf numFmtId="3" fontId="23" fillId="0" borderId="11" xfId="0" applyNumberFormat="1" applyFont="1" applyBorder="1" applyAlignment="1">
      <alignment horizontal="right" wrapText="1"/>
    </xf>
    <xf numFmtId="3" fontId="23" fillId="0" borderId="13" xfId="0" applyNumberFormat="1" applyFont="1" applyBorder="1" applyAlignment="1">
      <alignment horizontal="right" wrapText="1"/>
    </xf>
    <xf numFmtId="3" fontId="23" fillId="8" borderId="0" xfId="0" applyNumberFormat="1" applyFont="1" applyFill="1" applyBorder="1" applyAlignment="1">
      <alignment horizontal="right" wrapText="1"/>
    </xf>
    <xf numFmtId="3" fontId="23" fillId="8" borderId="11" xfId="0" applyNumberFormat="1" applyFont="1" applyFill="1" applyBorder="1" applyAlignment="1">
      <alignment horizontal="right" wrapText="1"/>
    </xf>
    <xf numFmtId="164" fontId="23" fillId="0" borderId="11" xfId="0" applyNumberFormat="1" applyFont="1" applyBorder="1" applyAlignment="1">
      <alignment horizontal="right" wrapText="1"/>
    </xf>
    <xf numFmtId="0" fontId="23" fillId="0" borderId="13" xfId="0" applyFont="1" applyBorder="1" applyAlignment="1">
      <alignment horizontal="left" vertical="center" wrapText="1"/>
    </xf>
    <xf numFmtId="3" fontId="23" fillId="8" borderId="11" xfId="0" applyNumberFormat="1" applyFont="1" applyFill="1" applyBorder="1" applyAlignment="1" applyProtection="1">
      <alignment horizontal="right" wrapText="1"/>
    </xf>
    <xf numFmtId="3" fontId="23" fillId="8" borderId="13" xfId="0" applyNumberFormat="1" applyFont="1" applyFill="1" applyBorder="1" applyAlignment="1" applyProtection="1">
      <alignment horizontal="right" wrapText="1"/>
      <protection locked="0"/>
    </xf>
    <xf numFmtId="3" fontId="12" fillId="8" borderId="0" xfId="1" applyNumberFormat="1" applyFont="1" applyFill="1" applyBorder="1" applyAlignment="1">
      <alignment horizontal="right"/>
    </xf>
    <xf numFmtId="3" fontId="23" fillId="8" borderId="11" xfId="0" applyNumberFormat="1" applyFont="1" applyFill="1" applyBorder="1" applyAlignment="1" applyProtection="1">
      <alignment horizontal="right" wrapText="1"/>
      <protection locked="0"/>
    </xf>
    <xf numFmtId="164" fontId="23" fillId="8" borderId="11" xfId="0" applyNumberFormat="1" applyFont="1" applyFill="1" applyBorder="1" applyAlignment="1" applyProtection="1">
      <alignment horizontal="right" wrapText="1"/>
      <protection locked="0"/>
    </xf>
    <xf numFmtId="14" fontId="23" fillId="8" borderId="11" xfId="0" applyNumberFormat="1" applyFont="1" applyFill="1" applyBorder="1" applyAlignment="1" applyProtection="1">
      <alignment horizontal="right" wrapText="1"/>
      <protection locked="0"/>
    </xf>
    <xf numFmtId="0" fontId="23" fillId="8" borderId="13" xfId="0" applyFont="1" applyFill="1" applyBorder="1" applyAlignment="1" applyProtection="1">
      <alignment horizontal="left" vertical="center" wrapText="1" indent="1"/>
      <protection locked="0"/>
    </xf>
    <xf numFmtId="3" fontId="27" fillId="8" borderId="11" xfId="2" applyNumberFormat="1" applyFont="1" applyFill="1" applyBorder="1" applyAlignment="1" applyProtection="1">
      <alignment horizontal="right" vertical="center" wrapText="1"/>
    </xf>
    <xf numFmtId="3" fontId="23" fillId="0" borderId="13" xfId="0" applyNumberFormat="1" applyFont="1" applyFill="1" applyBorder="1" applyAlignment="1" applyProtection="1">
      <alignment horizontal="right" vertical="center" wrapText="1"/>
      <protection locked="0"/>
    </xf>
    <xf numFmtId="3" fontId="12" fillId="8" borderId="0" xfId="1" applyNumberFormat="1" applyFont="1" applyFill="1" applyBorder="1" applyAlignment="1">
      <alignment horizontal="right" vertical="center"/>
    </xf>
    <xf numFmtId="3" fontId="23" fillId="0" borderId="11" xfId="0" applyNumberFormat="1" applyFont="1" applyFill="1" applyBorder="1" applyAlignment="1" applyProtection="1">
      <alignment horizontal="right" vertical="center" wrapText="1"/>
      <protection locked="0"/>
    </xf>
    <xf numFmtId="164" fontId="23" fillId="0" borderId="11" xfId="0" applyNumberFormat="1" applyFont="1" applyFill="1" applyBorder="1" applyAlignment="1" applyProtection="1">
      <alignment horizontal="right" vertical="center" wrapText="1"/>
      <protection locked="0"/>
    </xf>
    <xf numFmtId="14" fontId="23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13" xfId="0" applyFont="1" applyFill="1" applyBorder="1" applyAlignment="1" applyProtection="1">
      <alignment horizontal="left" vertical="center" wrapText="1"/>
      <protection locked="0"/>
    </xf>
    <xf numFmtId="43" fontId="3" fillId="0" borderId="0" xfId="1" applyFont="1" applyFill="1"/>
    <xf numFmtId="3" fontId="0" fillId="0" borderId="0" xfId="0" applyNumberFormat="1"/>
    <xf numFmtId="0" fontId="0" fillId="0" borderId="0" xfId="0" applyFill="1"/>
    <xf numFmtId="43" fontId="0" fillId="0" borderId="0" xfId="0" applyNumberFormat="1" applyFill="1"/>
    <xf numFmtId="3" fontId="2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23" fillId="8" borderId="0" xfId="0" applyNumberFormat="1" applyFont="1" applyFill="1" applyBorder="1" applyAlignment="1" applyProtection="1">
      <alignment horizontal="right" vertical="center" wrapText="1"/>
      <protection locked="0"/>
    </xf>
    <xf numFmtId="3" fontId="9" fillId="8" borderId="11" xfId="0" applyNumberFormat="1" applyFont="1" applyFill="1" applyBorder="1" applyAlignment="1" applyProtection="1">
      <alignment horizontal="right" vertical="center" wrapText="1"/>
    </xf>
    <xf numFmtId="3" fontId="23" fillId="0" borderId="11" xfId="0" applyNumberFormat="1" applyFont="1" applyBorder="1" applyAlignment="1" applyProtection="1">
      <alignment horizontal="right" wrapText="1"/>
    </xf>
    <xf numFmtId="3" fontId="23" fillId="0" borderId="0" xfId="0" applyNumberFormat="1" applyFont="1" applyBorder="1" applyAlignment="1">
      <alignment horizontal="right" wrapText="1"/>
    </xf>
    <xf numFmtId="0" fontId="0" fillId="0" borderId="0" xfId="0" applyProtection="1"/>
    <xf numFmtId="43" fontId="3" fillId="0" borderId="0" xfId="1" applyFont="1" applyProtection="1"/>
    <xf numFmtId="3" fontId="23" fillId="0" borderId="13" xfId="0" applyNumberFormat="1" applyFont="1" applyBorder="1" applyAlignment="1" applyProtection="1">
      <alignment horizontal="right" wrapText="1"/>
      <protection locked="0"/>
    </xf>
    <xf numFmtId="3" fontId="23" fillId="0" borderId="0" xfId="0" applyNumberFormat="1" applyFont="1" applyBorder="1" applyAlignment="1" applyProtection="1">
      <alignment horizontal="right" wrapText="1"/>
      <protection locked="0"/>
    </xf>
    <xf numFmtId="3" fontId="23" fillId="0" borderId="11" xfId="0" applyNumberFormat="1" applyFont="1" applyBorder="1" applyAlignment="1" applyProtection="1">
      <alignment horizontal="right" wrapText="1"/>
      <protection locked="0"/>
    </xf>
    <xf numFmtId="164" fontId="23" fillId="0" borderId="11" xfId="0" applyNumberFormat="1" applyFont="1" applyBorder="1" applyAlignment="1" applyProtection="1">
      <alignment horizontal="right" wrapText="1"/>
      <protection locked="0"/>
    </xf>
    <xf numFmtId="0" fontId="23" fillId="0" borderId="13" xfId="0" applyFont="1" applyBorder="1" applyAlignment="1" applyProtection="1">
      <alignment horizontal="left" vertical="center" wrapText="1" indent="1"/>
      <protection locked="0"/>
    </xf>
    <xf numFmtId="3" fontId="26" fillId="0" borderId="11" xfId="0" applyNumberFormat="1" applyFont="1" applyBorder="1" applyAlignment="1" applyProtection="1">
      <alignment horizontal="right" wrapText="1"/>
    </xf>
    <xf numFmtId="3" fontId="28" fillId="0" borderId="11" xfId="0" applyNumberFormat="1" applyFont="1" applyBorder="1" applyAlignment="1">
      <alignment horizontal="right" wrapText="1"/>
    </xf>
    <xf numFmtId="3" fontId="28" fillId="0" borderId="13" xfId="0" applyNumberFormat="1" applyFont="1" applyBorder="1" applyAlignment="1">
      <alignment horizontal="right" wrapText="1"/>
    </xf>
    <xf numFmtId="3" fontId="28" fillId="0" borderId="0" xfId="0" applyNumberFormat="1" applyFont="1" applyBorder="1" applyAlignment="1">
      <alignment horizontal="right" wrapText="1"/>
    </xf>
    <xf numFmtId="0" fontId="28" fillId="0" borderId="11" xfId="0" applyFont="1" applyBorder="1" applyAlignment="1">
      <alignment horizontal="justify" wrapText="1"/>
    </xf>
    <xf numFmtId="0" fontId="26" fillId="0" borderId="13" xfId="0" applyFont="1" applyBorder="1" applyAlignment="1">
      <alignment horizontal="justify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14" xfId="0" applyNumberFormat="1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left" vertical="center"/>
    </xf>
    <xf numFmtId="164" fontId="2" fillId="0" borderId="17" xfId="0" applyNumberFormat="1" applyFont="1" applyBorder="1" applyAlignment="1">
      <alignment horizontal="left" vertical="center" indent="1"/>
    </xf>
    <xf numFmtId="164" fontId="2" fillId="0" borderId="13" xfId="0" applyNumberFormat="1" applyFont="1" applyBorder="1" applyAlignment="1">
      <alignment horizontal="left" vertical="center" wrapText="1" indent="3"/>
    </xf>
    <xf numFmtId="165" fontId="2" fillId="0" borderId="0" xfId="0" applyNumberFormat="1" applyFont="1"/>
    <xf numFmtId="164" fontId="2" fillId="0" borderId="11" xfId="0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horizontal="left" vertical="center" indent="3"/>
    </xf>
    <xf numFmtId="40" fontId="2" fillId="0" borderId="0" xfId="0" applyNumberFormat="1" applyFont="1"/>
    <xf numFmtId="164" fontId="2" fillId="0" borderId="25" xfId="0" applyNumberFormat="1" applyFont="1" applyBorder="1" applyAlignment="1">
      <alignment vertical="center"/>
    </xf>
    <xf numFmtId="164" fontId="2" fillId="0" borderId="25" xfId="0" applyNumberFormat="1" applyFont="1" applyFill="1" applyBorder="1" applyAlignment="1">
      <alignment vertical="center"/>
    </xf>
    <xf numFmtId="164" fontId="2" fillId="0" borderId="11" xfId="0" applyNumberFormat="1" applyFont="1" applyBorder="1" applyAlignment="1">
      <alignment horizontal="center" vertical="center"/>
    </xf>
    <xf numFmtId="0" fontId="12" fillId="5" borderId="0" xfId="0" applyFont="1" applyFill="1" applyBorder="1" applyAlignment="1" applyProtection="1">
      <alignment horizontal="center"/>
      <protection locked="0"/>
    </xf>
    <xf numFmtId="0" fontId="9" fillId="5" borderId="0" xfId="0" applyFont="1" applyFill="1" applyBorder="1" applyAlignment="1" applyProtection="1">
      <alignment horizontal="center" vertical="top" wrapText="1"/>
      <protection locked="0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0" fontId="16" fillId="7" borderId="2" xfId="0" applyFont="1" applyFill="1" applyBorder="1" applyAlignment="1" applyProtection="1">
      <alignment horizontal="center" vertical="center"/>
      <protection locked="0"/>
    </xf>
    <xf numFmtId="0" fontId="16" fillId="7" borderId="9" xfId="0" applyFont="1" applyFill="1" applyBorder="1" applyAlignment="1" applyProtection="1">
      <alignment horizontal="center" vertical="center"/>
      <protection locked="0"/>
    </xf>
    <xf numFmtId="0" fontId="16" fillId="7" borderId="4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top" wrapText="1"/>
    </xf>
    <xf numFmtId="0" fontId="9" fillId="5" borderId="0" xfId="0" applyFont="1" applyFill="1" applyBorder="1" applyAlignment="1" applyProtection="1">
      <alignment horizontal="center" vertical="center"/>
      <protection locked="0"/>
    </xf>
    <xf numFmtId="164" fontId="21" fillId="0" borderId="2" xfId="0" applyNumberFormat="1" applyFont="1" applyBorder="1" applyAlignment="1">
      <alignment horizontal="left" vertical="top" wrapText="1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64" fontId="18" fillId="2" borderId="10" xfId="0" applyNumberFormat="1" applyFont="1" applyFill="1" applyBorder="1" applyAlignment="1">
      <alignment horizontal="center" vertical="center" wrapText="1"/>
    </xf>
    <xf numFmtId="164" fontId="18" fillId="2" borderId="14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2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2" borderId="6" xfId="0" applyNumberFormat="1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wrapText="1"/>
    </xf>
    <xf numFmtId="0" fontId="2" fillId="0" borderId="14" xfId="0" applyFont="1" applyBorder="1"/>
    <xf numFmtId="165" fontId="2" fillId="0" borderId="14" xfId="0" applyNumberFormat="1" applyFont="1" applyBorder="1"/>
    <xf numFmtId="164" fontId="7" fillId="0" borderId="13" xfId="0" applyNumberFormat="1" applyFont="1" applyBorder="1" applyAlignment="1">
      <alignment horizontal="right" vertical="center"/>
    </xf>
    <xf numFmtId="165" fontId="7" fillId="0" borderId="13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vertical="center"/>
    </xf>
    <xf numFmtId="164" fontId="7" fillId="0" borderId="11" xfId="0" applyNumberFormat="1" applyFont="1" applyBorder="1" applyAlignment="1">
      <alignment horizontal="right" vertical="center"/>
    </xf>
    <xf numFmtId="14" fontId="7" fillId="0" borderId="1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65" fontId="7" fillId="0" borderId="13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4" fontId="7" fillId="0" borderId="11" xfId="0" applyNumberFormat="1" applyFont="1" applyBorder="1" applyAlignment="1">
      <alignment horizontal="center" vertical="center"/>
    </xf>
    <xf numFmtId="10" fontId="7" fillId="0" borderId="13" xfId="3" applyNumberFormat="1" applyFont="1" applyBorder="1" applyAlignment="1">
      <alignment horizontal="right" vertical="center"/>
    </xf>
    <xf numFmtId="10" fontId="7" fillId="0" borderId="13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166" fontId="7" fillId="0" borderId="13" xfId="3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indent="1"/>
    </xf>
    <xf numFmtId="164" fontId="7" fillId="0" borderId="1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64" fontId="14" fillId="0" borderId="11" xfId="0" applyNumberFormat="1" applyFont="1" applyBorder="1" applyAlignment="1">
      <alignment horizontal="right" vertical="center"/>
    </xf>
    <xf numFmtId="164" fontId="14" fillId="0" borderId="13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6" fillId="9" borderId="26" xfId="0" applyFont="1" applyFill="1" applyBorder="1" applyAlignment="1">
      <alignment horizontal="center" vertical="center"/>
    </xf>
    <xf numFmtId="0" fontId="16" fillId="9" borderId="27" xfId="0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</cellXfs>
  <cellStyles count="4">
    <cellStyle name="Énfasis6" xfId="2" builtinId="49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2800350</xdr:colOff>
      <xdr:row>85</xdr:row>
      <xdr:rowOff>0</xdr:rowOff>
    </xdr:from>
    <xdr:ext cx="8286750" cy="613522"/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192500"/>
          <a:ext cx="8286750" cy="613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800100</xdr:colOff>
      <xdr:row>43</xdr:row>
      <xdr:rowOff>104775</xdr:rowOff>
    </xdr:from>
    <xdr:ext cx="8286750" cy="609600"/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8296275"/>
          <a:ext cx="82867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1346200</xdr:colOff>
      <xdr:row>91</xdr:row>
      <xdr:rowOff>88900</xdr:rowOff>
    </xdr:from>
    <xdr:to>
      <xdr:col>4</xdr:col>
      <xdr:colOff>2436</xdr:colOff>
      <xdr:row>94</xdr:row>
      <xdr:rowOff>139276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7564100"/>
          <a:ext cx="8511436" cy="583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1190625</xdr:colOff>
      <xdr:row>82</xdr:row>
      <xdr:rowOff>76200</xdr:rowOff>
    </xdr:from>
    <xdr:ext cx="6000750" cy="609600"/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5697200"/>
          <a:ext cx="60007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965200</xdr:colOff>
      <xdr:row>165</xdr:row>
      <xdr:rowOff>88900</xdr:rowOff>
    </xdr:from>
    <xdr:to>
      <xdr:col>6</xdr:col>
      <xdr:colOff>548536</xdr:colOff>
      <xdr:row>168</xdr:row>
      <xdr:rowOff>139276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29997400"/>
          <a:ext cx="8511436" cy="583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1778000</xdr:colOff>
      <xdr:row>95</xdr:row>
      <xdr:rowOff>0</xdr:rowOff>
    </xdr:from>
    <xdr:ext cx="8225686" cy="536151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0" y="18097500"/>
          <a:ext cx="8225686" cy="536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508000</xdr:colOff>
      <xdr:row>25</xdr:row>
      <xdr:rowOff>15875</xdr:rowOff>
    </xdr:from>
    <xdr:to>
      <xdr:col>7</xdr:col>
      <xdr:colOff>518373</xdr:colOff>
      <xdr:row>28</xdr:row>
      <xdr:rowOff>75776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945063"/>
          <a:ext cx="8511436" cy="583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37</xdr:row>
      <xdr:rowOff>57150</xdr:rowOff>
    </xdr:from>
    <xdr:to>
      <xdr:col>6</xdr:col>
      <xdr:colOff>539011</xdr:colOff>
      <xdr:row>40</xdr:row>
      <xdr:rowOff>63822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505700"/>
          <a:ext cx="8092336" cy="549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71</xdr:row>
      <xdr:rowOff>152400</xdr:rowOff>
    </xdr:from>
    <xdr:ext cx="7181850" cy="409575"/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3677900"/>
          <a:ext cx="71818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o.mireles\Downloads\PAPEL%20DE%20TRABAJO%20INTEGRACION%20DE%20PASIVOS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o.mireles\Desktop\2019\LEY%20DE%20DISIPLINA%20FINANCIERA\4.-%20CUARTO%20TRIMESTRE%202019\PAPEL%20DE%20TRABAJO%20INTEGRACION%20DE%20PASIVOS%20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Jun 4to. 19"/>
      <sheetName val="Ene-Jun 7mo. 19"/>
      <sheetName val="INTEGRACION PASIVOS"/>
      <sheetName val="PROYECCIONES"/>
      <sheetName val="PAGO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Jun 4to. 19"/>
      <sheetName val="Ene-Jun 7mo. 19"/>
      <sheetName val="PROYECCIONES"/>
      <sheetName val="PAGOS"/>
    </sheetNames>
    <sheetDataSet>
      <sheetData sheetId="0"/>
      <sheetData sheetId="1"/>
      <sheetData sheetId="2">
        <row r="27">
          <cell r="N27">
            <v>47997308.780000001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91"/>
  <sheetViews>
    <sheetView showGridLines="0" tabSelected="1" view="pageBreakPreview" topLeftCell="C1" zoomScaleNormal="100" zoomScaleSheetLayoutView="100" workbookViewId="0">
      <pane ySplit="570" activePane="bottomLeft"/>
      <selection activeCell="I1" sqref="I1:I65536"/>
      <selection pane="bottomLeft" activeCell="C13" sqref="C13"/>
    </sheetView>
  </sheetViews>
  <sheetFormatPr baseColWidth="10" defaultRowHeight="12.75" x14ac:dyDescent="0.2"/>
  <cols>
    <col min="1" max="1" width="11.42578125" style="108"/>
    <col min="2" max="2" width="19.42578125" style="108" hidden="1" customWidth="1"/>
    <col min="3" max="3" width="60.42578125" style="108" customWidth="1"/>
    <col min="4" max="4" width="22.7109375" style="109" bestFit="1" customWidth="1"/>
    <col min="5" max="5" width="22.5703125" style="109" bestFit="1" customWidth="1"/>
    <col min="6" max="6" width="37.5703125" style="109" hidden="1" customWidth="1"/>
    <col min="7" max="7" width="63.28515625" style="108" customWidth="1"/>
    <col min="8" max="8" width="19.140625" style="109" bestFit="1" customWidth="1"/>
    <col min="9" max="9" width="21.42578125" style="109" customWidth="1"/>
    <col min="10" max="16384" width="11.42578125" style="108"/>
  </cols>
  <sheetData>
    <row r="1" spans="2:9" ht="13.5" thickBot="1" x14ac:dyDescent="0.25"/>
    <row r="2" spans="2:9" x14ac:dyDescent="0.2">
      <c r="C2" s="257" t="s">
        <v>343</v>
      </c>
      <c r="D2" s="258"/>
      <c r="E2" s="258"/>
      <c r="F2" s="258"/>
      <c r="G2" s="258"/>
      <c r="H2" s="258"/>
      <c r="I2" s="259"/>
    </row>
    <row r="3" spans="2:9" x14ac:dyDescent="0.2">
      <c r="C3" s="260" t="s">
        <v>342</v>
      </c>
      <c r="D3" s="261"/>
      <c r="E3" s="261"/>
      <c r="F3" s="261"/>
      <c r="G3" s="261"/>
      <c r="H3" s="261"/>
      <c r="I3" s="262"/>
    </row>
    <row r="4" spans="2:9" x14ac:dyDescent="0.2">
      <c r="C4" s="260" t="s">
        <v>341</v>
      </c>
      <c r="D4" s="261"/>
      <c r="E4" s="261"/>
      <c r="F4" s="261"/>
      <c r="G4" s="261"/>
      <c r="H4" s="261"/>
      <c r="I4" s="262"/>
    </row>
    <row r="5" spans="2:9" ht="13.5" thickBot="1" x14ac:dyDescent="0.25">
      <c r="C5" s="263" t="s">
        <v>2</v>
      </c>
      <c r="D5" s="264"/>
      <c r="E5" s="264"/>
      <c r="F5" s="264"/>
      <c r="G5" s="264"/>
      <c r="H5" s="264"/>
      <c r="I5" s="265"/>
    </row>
    <row r="6" spans="2:9" ht="26.25" thickBot="1" x14ac:dyDescent="0.25">
      <c r="C6" s="157" t="s">
        <v>3</v>
      </c>
      <c r="D6" s="155" t="s">
        <v>340</v>
      </c>
      <c r="E6" s="155" t="s">
        <v>339</v>
      </c>
      <c r="F6" s="155"/>
      <c r="G6" s="156" t="s">
        <v>3</v>
      </c>
      <c r="H6" s="155" t="s">
        <v>340</v>
      </c>
      <c r="I6" s="155" t="s">
        <v>339</v>
      </c>
    </row>
    <row r="7" spans="2:9" x14ac:dyDescent="0.2">
      <c r="C7" s="137" t="s">
        <v>338</v>
      </c>
      <c r="D7" s="154"/>
      <c r="E7" s="154"/>
      <c r="F7" s="154"/>
      <c r="G7" s="153" t="s">
        <v>337</v>
      </c>
      <c r="H7" s="154"/>
      <c r="I7" s="154"/>
    </row>
    <row r="8" spans="2:9" x14ac:dyDescent="0.2">
      <c r="C8" s="137" t="s">
        <v>336</v>
      </c>
      <c r="D8" s="152"/>
      <c r="E8" s="152"/>
      <c r="F8" s="152"/>
      <c r="G8" s="153" t="s">
        <v>335</v>
      </c>
      <c r="H8" s="152"/>
      <c r="I8" s="152"/>
    </row>
    <row r="9" spans="2:9" x14ac:dyDescent="0.2">
      <c r="C9" s="134" t="s">
        <v>334</v>
      </c>
      <c r="D9" s="150">
        <f>SUM(D10:D16)</f>
        <v>457138266.32999998</v>
      </c>
      <c r="E9" s="150">
        <f>SUM(E10:E16)</f>
        <v>313393458.52999997</v>
      </c>
      <c r="F9" s="150"/>
      <c r="G9" s="135" t="s">
        <v>333</v>
      </c>
      <c r="H9" s="132">
        <f>SUM(H10:H22)</f>
        <v>19558314.990000002</v>
      </c>
      <c r="I9" s="132">
        <f>SUM(I10:I22)</f>
        <v>56974719.699999996</v>
      </c>
    </row>
    <row r="10" spans="2:9" ht="15" x14ac:dyDescent="0.25">
      <c r="B10" t="s">
        <v>332</v>
      </c>
      <c r="C10" s="148" t="s">
        <v>331</v>
      </c>
      <c r="D10" s="136">
        <v>64000</v>
      </c>
      <c r="E10" s="136">
        <v>128000</v>
      </c>
      <c r="F10" s="149" t="s">
        <v>330</v>
      </c>
      <c r="G10" s="147" t="s">
        <v>329</v>
      </c>
      <c r="H10" s="136">
        <v>0</v>
      </c>
      <c r="I10" s="136">
        <v>3736666.67</v>
      </c>
    </row>
    <row r="11" spans="2:9" ht="15" x14ac:dyDescent="0.25">
      <c r="B11" t="s">
        <v>328</v>
      </c>
      <c r="C11" s="148" t="s">
        <v>327</v>
      </c>
      <c r="D11" s="136">
        <v>58588037.630000003</v>
      </c>
      <c r="E11" s="136">
        <v>24675458.030000001</v>
      </c>
      <c r="F11" s="149" t="s">
        <v>326</v>
      </c>
      <c r="G11" s="147" t="s">
        <v>325</v>
      </c>
      <c r="H11" s="136">
        <v>7530679.1399999997</v>
      </c>
      <c r="I11" s="136">
        <v>35953213.049999997</v>
      </c>
    </row>
    <row r="12" spans="2:9" ht="15" x14ac:dyDescent="0.25">
      <c r="C12" s="148" t="s">
        <v>324</v>
      </c>
      <c r="D12" s="136">
        <v>0</v>
      </c>
      <c r="E12" s="136">
        <v>0</v>
      </c>
      <c r="F12" s="149" t="s">
        <v>323</v>
      </c>
      <c r="G12" s="147" t="s">
        <v>322</v>
      </c>
      <c r="H12" s="136">
        <v>0</v>
      </c>
      <c r="I12" s="136">
        <v>0</v>
      </c>
    </row>
    <row r="13" spans="2:9" ht="15" x14ac:dyDescent="0.25">
      <c r="B13" t="s">
        <v>321</v>
      </c>
      <c r="C13" s="148" t="s">
        <v>320</v>
      </c>
      <c r="D13" s="136">
        <v>398486228.69999999</v>
      </c>
      <c r="E13" s="136">
        <v>288590000</v>
      </c>
      <c r="F13" s="149"/>
      <c r="G13" s="147" t="s">
        <v>319</v>
      </c>
      <c r="H13" s="136">
        <v>0</v>
      </c>
      <c r="I13" s="136">
        <v>0</v>
      </c>
    </row>
    <row r="14" spans="2:9" ht="15" x14ac:dyDescent="0.25">
      <c r="C14" s="148" t="s">
        <v>318</v>
      </c>
      <c r="D14" s="136">
        <v>0</v>
      </c>
      <c r="E14" s="136">
        <v>0</v>
      </c>
      <c r="F14" s="149" t="s">
        <v>317</v>
      </c>
      <c r="G14" s="147" t="s">
        <v>316</v>
      </c>
      <c r="H14" s="136">
        <v>195000</v>
      </c>
      <c r="I14" s="136">
        <v>108000</v>
      </c>
    </row>
    <row r="15" spans="2:9" ht="25.5" x14ac:dyDescent="0.25">
      <c r="C15" s="148" t="s">
        <v>315</v>
      </c>
      <c r="D15" s="136">
        <v>0</v>
      </c>
      <c r="E15" s="136">
        <v>0</v>
      </c>
      <c r="F15" s="149" t="s">
        <v>314</v>
      </c>
      <c r="G15" s="147" t="s">
        <v>313</v>
      </c>
      <c r="H15" s="136">
        <v>0</v>
      </c>
      <c r="I15" s="136">
        <v>0</v>
      </c>
    </row>
    <row r="16" spans="2:9" ht="15" x14ac:dyDescent="0.25">
      <c r="C16" s="148" t="s">
        <v>312</v>
      </c>
      <c r="D16" s="136">
        <v>0</v>
      </c>
      <c r="E16" s="136">
        <v>0.5</v>
      </c>
      <c r="F16" s="149" t="s">
        <v>311</v>
      </c>
      <c r="G16" s="147" t="s">
        <v>310</v>
      </c>
      <c r="H16" s="136">
        <v>9762383.3100000005</v>
      </c>
      <c r="I16" s="136">
        <v>1048367.68</v>
      </c>
    </row>
    <row r="17" spans="2:9" ht="36" customHeight="1" x14ac:dyDescent="0.25">
      <c r="C17" s="134" t="s">
        <v>309</v>
      </c>
      <c r="D17" s="150">
        <f>SUM(D18:D24)</f>
        <v>17256660.710000001</v>
      </c>
      <c r="E17" s="150">
        <f>SUM(E18:E24)</f>
        <v>1684686.6</v>
      </c>
      <c r="F17" s="149" t="s">
        <v>308</v>
      </c>
      <c r="G17" s="147" t="s">
        <v>307</v>
      </c>
      <c r="H17" s="136">
        <v>61503.42</v>
      </c>
      <c r="I17" s="136">
        <v>52753.8</v>
      </c>
    </row>
    <row r="18" spans="2:9" ht="15" x14ac:dyDescent="0.25">
      <c r="C18" s="148" t="s">
        <v>306</v>
      </c>
      <c r="D18" s="136">
        <v>0</v>
      </c>
      <c r="E18" s="136">
        <v>0</v>
      </c>
      <c r="F18" s="149" t="s">
        <v>305</v>
      </c>
      <c r="G18" s="147" t="s">
        <v>304</v>
      </c>
      <c r="H18" s="136">
        <v>2008749.12</v>
      </c>
      <c r="I18" s="136">
        <v>16075718.5</v>
      </c>
    </row>
    <row r="19" spans="2:9" ht="15" x14ac:dyDescent="0.25">
      <c r="B19" t="s">
        <v>303</v>
      </c>
      <c r="C19" s="148" t="s">
        <v>302</v>
      </c>
      <c r="D19" s="136">
        <v>0</v>
      </c>
      <c r="E19" s="136">
        <v>0</v>
      </c>
      <c r="F19" s="136"/>
      <c r="G19" s="135" t="s">
        <v>301</v>
      </c>
      <c r="H19" s="132">
        <f>SUM(H20:H22)</f>
        <v>0</v>
      </c>
      <c r="I19" s="132">
        <f>SUM(I20:I22)</f>
        <v>0</v>
      </c>
    </row>
    <row r="20" spans="2:9" ht="15" x14ac:dyDescent="0.25">
      <c r="B20" t="s">
        <v>300</v>
      </c>
      <c r="C20" s="148" t="s">
        <v>299</v>
      </c>
      <c r="D20" s="136">
        <v>1706843.3</v>
      </c>
      <c r="E20" s="136">
        <v>1674686.6</v>
      </c>
      <c r="F20" s="136"/>
      <c r="G20" s="147" t="s">
        <v>298</v>
      </c>
      <c r="H20" s="136">
        <v>0</v>
      </c>
      <c r="I20" s="136">
        <v>0</v>
      </c>
    </row>
    <row r="21" spans="2:9" ht="15" x14ac:dyDescent="0.25">
      <c r="B21" t="s">
        <v>297</v>
      </c>
      <c r="C21" s="148" t="s">
        <v>296</v>
      </c>
      <c r="D21" s="136">
        <v>5047951.41</v>
      </c>
      <c r="E21" s="136">
        <v>0</v>
      </c>
      <c r="F21" s="136"/>
      <c r="G21" s="151" t="s">
        <v>295</v>
      </c>
      <c r="H21" s="136">
        <v>0</v>
      </c>
      <c r="I21" s="136">
        <v>0</v>
      </c>
    </row>
    <row r="22" spans="2:9" ht="15" x14ac:dyDescent="0.25">
      <c r="B22" t="s">
        <v>294</v>
      </c>
      <c r="C22" s="148" t="s">
        <v>293</v>
      </c>
      <c r="D22" s="136">
        <v>35000</v>
      </c>
      <c r="E22" s="136">
        <v>10000</v>
      </c>
      <c r="F22" s="136"/>
      <c r="G22" s="147" t="s">
        <v>292</v>
      </c>
      <c r="H22" s="136">
        <v>0</v>
      </c>
      <c r="I22" s="136">
        <v>0</v>
      </c>
    </row>
    <row r="23" spans="2:9" x14ac:dyDescent="0.2">
      <c r="C23" s="148" t="s">
        <v>291</v>
      </c>
      <c r="D23" s="136">
        <v>0</v>
      </c>
      <c r="E23" s="136">
        <v>0</v>
      </c>
      <c r="F23" s="136"/>
      <c r="G23" s="135" t="s">
        <v>290</v>
      </c>
      <c r="H23" s="132">
        <f>SUM(H24:H25)</f>
        <v>7818180</v>
      </c>
      <c r="I23" s="132">
        <f>SUM(I24:I25)</f>
        <v>7818180</v>
      </c>
    </row>
    <row r="24" spans="2:9" ht="15" x14ac:dyDescent="0.25">
      <c r="B24" t="s">
        <v>289</v>
      </c>
      <c r="C24" s="148" t="s">
        <v>288</v>
      </c>
      <c r="D24" s="136">
        <v>10466866</v>
      </c>
      <c r="E24" s="136">
        <v>0</v>
      </c>
      <c r="F24" s="136"/>
      <c r="G24" s="147" t="s">
        <v>287</v>
      </c>
      <c r="H24" s="136">
        <v>7818180</v>
      </c>
      <c r="I24" s="136">
        <v>7818180</v>
      </c>
    </row>
    <row r="25" spans="2:9" ht="15" x14ac:dyDescent="0.25">
      <c r="B25">
        <v>0</v>
      </c>
      <c r="C25" s="134" t="s">
        <v>286</v>
      </c>
      <c r="D25" s="150">
        <f>SUM(D26:D30)</f>
        <v>13765770.710000001</v>
      </c>
      <c r="E25" s="150">
        <f>SUM(E26:E30)</f>
        <v>408526.83</v>
      </c>
      <c r="F25" s="150"/>
      <c r="G25" s="147" t="s">
        <v>285</v>
      </c>
      <c r="H25" s="136">
        <v>0</v>
      </c>
      <c r="I25" s="136">
        <v>0</v>
      </c>
    </row>
    <row r="26" spans="2:9" ht="25.5" x14ac:dyDescent="0.2">
      <c r="C26" s="148" t="s">
        <v>284</v>
      </c>
      <c r="D26" s="136">
        <v>0</v>
      </c>
      <c r="E26" s="136">
        <v>0</v>
      </c>
      <c r="F26" s="136"/>
      <c r="G26" s="135" t="s">
        <v>283</v>
      </c>
      <c r="H26" s="136">
        <v>0</v>
      </c>
      <c r="I26" s="136">
        <v>0</v>
      </c>
    </row>
    <row r="27" spans="2:9" ht="25.5" x14ac:dyDescent="0.2">
      <c r="C27" s="148" t="s">
        <v>282</v>
      </c>
      <c r="D27" s="136">
        <v>0</v>
      </c>
      <c r="E27" s="136">
        <v>0</v>
      </c>
      <c r="F27" s="136"/>
      <c r="G27" s="135" t="s">
        <v>281</v>
      </c>
      <c r="H27" s="132">
        <f>SUM(H28:H30)</f>
        <v>0</v>
      </c>
      <c r="I27" s="132">
        <f>SUM(I28:I30)</f>
        <v>0</v>
      </c>
    </row>
    <row r="28" spans="2:9" ht="25.5" x14ac:dyDescent="0.2">
      <c r="C28" s="148" t="s">
        <v>280</v>
      </c>
      <c r="D28" s="136">
        <v>0</v>
      </c>
      <c r="E28" s="136">
        <v>0</v>
      </c>
      <c r="F28" s="136"/>
      <c r="G28" s="147" t="s">
        <v>279</v>
      </c>
      <c r="H28" s="136">
        <v>0</v>
      </c>
      <c r="I28" s="136">
        <v>0</v>
      </c>
    </row>
    <row r="29" spans="2:9" ht="15" x14ac:dyDescent="0.25">
      <c r="B29" t="s">
        <v>278</v>
      </c>
      <c r="C29" s="148" t="s">
        <v>277</v>
      </c>
      <c r="D29" s="136">
        <v>13765770.710000001</v>
      </c>
      <c r="E29" s="136">
        <v>408526.83</v>
      </c>
      <c r="F29" s="136"/>
      <c r="G29" s="147" t="s">
        <v>276</v>
      </c>
      <c r="H29" s="136">
        <v>0</v>
      </c>
      <c r="I29" s="136">
        <v>0</v>
      </c>
    </row>
    <row r="30" spans="2:9" x14ac:dyDescent="0.2">
      <c r="C30" s="148" t="s">
        <v>275</v>
      </c>
      <c r="D30" s="136">
        <v>0</v>
      </c>
      <c r="E30" s="136">
        <v>0</v>
      </c>
      <c r="F30" s="136"/>
      <c r="G30" s="147" t="s">
        <v>274</v>
      </c>
      <c r="H30" s="136">
        <v>0</v>
      </c>
      <c r="I30" s="136">
        <v>0</v>
      </c>
    </row>
    <row r="31" spans="2:9" ht="25.5" x14ac:dyDescent="0.2">
      <c r="C31" s="134" t="s">
        <v>273</v>
      </c>
      <c r="D31" s="150">
        <f>SUM(D32:D36)</f>
        <v>0</v>
      </c>
      <c r="E31" s="150">
        <f>SUM(E32:E36)</f>
        <v>0</v>
      </c>
      <c r="F31" s="150"/>
      <c r="G31" s="135" t="s">
        <v>272</v>
      </c>
      <c r="H31" s="132">
        <f>SUM(H32:H37)</f>
        <v>0</v>
      </c>
      <c r="I31" s="132">
        <f>SUM(I32:I37)</f>
        <v>0</v>
      </c>
    </row>
    <row r="32" spans="2:9" x14ac:dyDescent="0.2">
      <c r="C32" s="148" t="s">
        <v>271</v>
      </c>
      <c r="D32" s="136">
        <v>0</v>
      </c>
      <c r="E32" s="136">
        <v>0</v>
      </c>
      <c r="F32" s="136"/>
      <c r="G32" s="147" t="s">
        <v>270</v>
      </c>
      <c r="H32" s="136">
        <v>0</v>
      </c>
      <c r="I32" s="136">
        <v>0</v>
      </c>
    </row>
    <row r="33" spans="3:10" x14ac:dyDescent="0.2">
      <c r="C33" s="148" t="s">
        <v>269</v>
      </c>
      <c r="D33" s="136">
        <v>0</v>
      </c>
      <c r="E33" s="136">
        <v>0</v>
      </c>
      <c r="F33" s="136"/>
      <c r="G33" s="147" t="s">
        <v>268</v>
      </c>
      <c r="H33" s="136">
        <v>0</v>
      </c>
      <c r="I33" s="136">
        <v>0</v>
      </c>
    </row>
    <row r="34" spans="3:10" x14ac:dyDescent="0.2">
      <c r="C34" s="148" t="s">
        <v>267</v>
      </c>
      <c r="D34" s="136">
        <v>0</v>
      </c>
      <c r="E34" s="136">
        <v>0</v>
      </c>
      <c r="F34" s="136"/>
      <c r="G34" s="147" t="s">
        <v>266</v>
      </c>
      <c r="H34" s="136">
        <v>0</v>
      </c>
      <c r="I34" s="136">
        <v>0</v>
      </c>
    </row>
    <row r="35" spans="3:10" x14ac:dyDescent="0.2">
      <c r="C35" s="148" t="s">
        <v>265</v>
      </c>
      <c r="D35" s="136">
        <v>0</v>
      </c>
      <c r="E35" s="136">
        <v>0</v>
      </c>
      <c r="F35" s="136"/>
      <c r="G35" s="147" t="s">
        <v>264</v>
      </c>
      <c r="H35" s="136">
        <v>0</v>
      </c>
      <c r="I35" s="136">
        <v>0</v>
      </c>
    </row>
    <row r="36" spans="3:10" x14ac:dyDescent="0.2">
      <c r="C36" s="148" t="s">
        <v>263</v>
      </c>
      <c r="D36" s="136">
        <v>0</v>
      </c>
      <c r="E36" s="136">
        <v>0</v>
      </c>
      <c r="F36" s="136"/>
      <c r="G36" s="147" t="s">
        <v>262</v>
      </c>
      <c r="H36" s="136">
        <v>0</v>
      </c>
      <c r="I36" s="136">
        <v>0</v>
      </c>
    </row>
    <row r="37" spans="3:10" x14ac:dyDescent="0.2">
      <c r="C37" s="134" t="s">
        <v>261</v>
      </c>
      <c r="D37" s="136">
        <v>0</v>
      </c>
      <c r="E37" s="136">
        <v>0</v>
      </c>
      <c r="F37" s="136"/>
      <c r="G37" s="147" t="s">
        <v>260</v>
      </c>
      <c r="H37" s="136">
        <v>0</v>
      </c>
      <c r="I37" s="136">
        <v>0</v>
      </c>
    </row>
    <row r="38" spans="3:10" x14ac:dyDescent="0.2">
      <c r="C38" s="134" t="s">
        <v>259</v>
      </c>
      <c r="D38" s="150">
        <f>SUM(D39:D40)</f>
        <v>0</v>
      </c>
      <c r="E38" s="150">
        <f>SUM(E39:E40)</f>
        <v>0</v>
      </c>
      <c r="F38" s="150"/>
      <c r="G38" s="135" t="s">
        <v>258</v>
      </c>
      <c r="H38" s="132">
        <f>SUM(H39:H41)</f>
        <v>64031728.460000001</v>
      </c>
      <c r="I38" s="132">
        <f>SUM(I39:I41)</f>
        <v>24816006.07</v>
      </c>
    </row>
    <row r="39" spans="3:10" ht="25.5" x14ac:dyDescent="0.25">
      <c r="C39" s="148" t="s">
        <v>257</v>
      </c>
      <c r="D39" s="136">
        <v>0</v>
      </c>
      <c r="E39" s="136">
        <v>0</v>
      </c>
      <c r="F39" s="149" t="s">
        <v>256</v>
      </c>
      <c r="G39" s="147" t="s">
        <v>255</v>
      </c>
      <c r="H39" s="136">
        <v>9488652.9199999999</v>
      </c>
      <c r="I39" s="136">
        <v>12094047.619999999</v>
      </c>
    </row>
    <row r="40" spans="3:10" x14ac:dyDescent="0.2">
      <c r="C40" s="148" t="s">
        <v>254</v>
      </c>
      <c r="D40" s="136">
        <v>0</v>
      </c>
      <c r="E40" s="136">
        <v>0</v>
      </c>
      <c r="G40" s="147" t="s">
        <v>253</v>
      </c>
      <c r="H40" s="136">
        <v>0</v>
      </c>
      <c r="I40" s="136">
        <v>0</v>
      </c>
    </row>
    <row r="41" spans="3:10" ht="15" x14ac:dyDescent="0.25">
      <c r="C41" s="134" t="s">
        <v>252</v>
      </c>
      <c r="D41" s="150">
        <f>SUM(D42:D45)</f>
        <v>0</v>
      </c>
      <c r="E41" s="150">
        <f>SUM(E42:E45)</f>
        <v>0</v>
      </c>
      <c r="F41" s="149" t="s">
        <v>251</v>
      </c>
      <c r="G41" s="147" t="s">
        <v>250</v>
      </c>
      <c r="H41" s="136">
        <v>54543075.539999999</v>
      </c>
      <c r="I41" s="136">
        <v>12721958.449999999</v>
      </c>
    </row>
    <row r="42" spans="3:10" x14ac:dyDescent="0.2">
      <c r="C42" s="148" t="s">
        <v>249</v>
      </c>
      <c r="D42" s="136">
        <v>0</v>
      </c>
      <c r="E42" s="136">
        <v>0</v>
      </c>
      <c r="F42" s="136"/>
      <c r="G42" s="135" t="s">
        <v>248</v>
      </c>
      <c r="H42" s="132">
        <f>SUM(H43:H45)</f>
        <v>928971.52</v>
      </c>
      <c r="I42" s="132">
        <f>SUM(I43:I45)</f>
        <v>0</v>
      </c>
    </row>
    <row r="43" spans="3:10" ht="15" x14ac:dyDescent="0.25">
      <c r="C43" s="148" t="s">
        <v>247</v>
      </c>
      <c r="D43" s="136">
        <v>0</v>
      </c>
      <c r="E43" s="136">
        <v>0</v>
      </c>
      <c r="F43" s="149" t="s">
        <v>246</v>
      </c>
      <c r="G43" s="147" t="s">
        <v>245</v>
      </c>
      <c r="H43" s="136">
        <v>928971.52</v>
      </c>
      <c r="I43" s="136">
        <v>0</v>
      </c>
    </row>
    <row r="44" spans="3:10" ht="25.5" x14ac:dyDescent="0.2">
      <c r="C44" s="148" t="s">
        <v>244</v>
      </c>
      <c r="D44" s="136">
        <v>0</v>
      </c>
      <c r="E44" s="136">
        <v>0</v>
      </c>
      <c r="F44" s="136"/>
      <c r="G44" s="147" t="s">
        <v>243</v>
      </c>
      <c r="H44" s="136">
        <v>0</v>
      </c>
      <c r="I44" s="136">
        <v>0</v>
      </c>
    </row>
    <row r="45" spans="3:10" x14ac:dyDescent="0.2">
      <c r="C45" s="148" t="s">
        <v>242</v>
      </c>
      <c r="D45" s="136">
        <v>0</v>
      </c>
      <c r="E45" s="136">
        <v>0</v>
      </c>
      <c r="F45" s="136"/>
      <c r="G45" s="147" t="s">
        <v>241</v>
      </c>
      <c r="H45" s="136">
        <v>0</v>
      </c>
      <c r="I45" s="136">
        <v>0</v>
      </c>
    </row>
    <row r="46" spans="3:10" x14ac:dyDescent="0.2">
      <c r="C46" s="134"/>
      <c r="D46" s="132"/>
      <c r="E46" s="132"/>
      <c r="F46" s="132"/>
      <c r="G46" s="135"/>
      <c r="H46" s="132"/>
      <c r="I46" s="132"/>
    </row>
    <row r="47" spans="3:10" x14ac:dyDescent="0.2">
      <c r="C47" s="146" t="s">
        <v>240</v>
      </c>
      <c r="D47" s="144">
        <f>D9+D17+D25+D31+D37+D38+D41</f>
        <v>488160697.74999994</v>
      </c>
      <c r="E47" s="144">
        <f>E9+E17+E25+E31+E37+E38+E41</f>
        <v>315486671.95999998</v>
      </c>
      <c r="F47" s="144"/>
      <c r="G47" s="145" t="s">
        <v>239</v>
      </c>
      <c r="H47" s="144">
        <f>H9+H19+H23+H26+H27+H31+H38+H42</f>
        <v>92337194.969999999</v>
      </c>
      <c r="I47" s="144">
        <f>I9+I19+I23+I26+I27+I31+I38+I42</f>
        <v>89608905.769999996</v>
      </c>
      <c r="J47" s="143"/>
    </row>
    <row r="48" spans="3:10" x14ac:dyDescent="0.2">
      <c r="C48" s="142"/>
      <c r="D48" s="140"/>
      <c r="E48" s="140"/>
      <c r="F48" s="140"/>
      <c r="G48" s="141"/>
      <c r="H48" s="140"/>
      <c r="I48" s="140"/>
    </row>
    <row r="49" spans="2:10" x14ac:dyDescent="0.2">
      <c r="C49" s="137" t="s">
        <v>238</v>
      </c>
      <c r="D49" s="132"/>
      <c r="E49" s="132"/>
      <c r="F49" s="132"/>
      <c r="G49" s="133" t="s">
        <v>237</v>
      </c>
      <c r="H49" s="132"/>
      <c r="I49" s="132"/>
    </row>
    <row r="50" spans="2:10" ht="15" x14ac:dyDescent="0.25">
      <c r="B50" t="s">
        <v>236</v>
      </c>
      <c r="C50" s="134" t="s">
        <v>235</v>
      </c>
      <c r="D50" s="136">
        <v>39833604.740000002</v>
      </c>
      <c r="E50" s="136">
        <v>39833604.740000002</v>
      </c>
      <c r="F50" s="132" t="s">
        <v>234</v>
      </c>
      <c r="G50" s="135" t="s">
        <v>233</v>
      </c>
      <c r="H50" s="136">
        <v>0</v>
      </c>
      <c r="I50" s="136">
        <v>0</v>
      </c>
    </row>
    <row r="51" spans="2:10" ht="15" x14ac:dyDescent="0.25">
      <c r="B51" t="s">
        <v>232</v>
      </c>
      <c r="C51" s="134" t="s">
        <v>231</v>
      </c>
      <c r="D51" s="136">
        <v>6746560.7599999998</v>
      </c>
      <c r="E51" s="136">
        <v>6746560.7599999998</v>
      </c>
      <c r="F51" s="132"/>
      <c r="G51" s="135" t="s">
        <v>230</v>
      </c>
      <c r="H51" s="136">
        <v>0</v>
      </c>
      <c r="I51" s="136">
        <v>0</v>
      </c>
    </row>
    <row r="52" spans="2:10" ht="21" customHeight="1" x14ac:dyDescent="0.25">
      <c r="B52" t="s">
        <v>229</v>
      </c>
      <c r="C52" s="134" t="s">
        <v>228</v>
      </c>
      <c r="D52" s="136">
        <v>2126593544.99</v>
      </c>
      <c r="E52" s="136">
        <v>2084324040.4000001</v>
      </c>
      <c r="F52" s="132" t="s">
        <v>227</v>
      </c>
      <c r="G52" s="135" t="s">
        <v>226</v>
      </c>
      <c r="H52" s="136">
        <v>40393950</v>
      </c>
      <c r="I52" s="136">
        <v>44303040</v>
      </c>
    </row>
    <row r="53" spans="2:10" ht="15" x14ac:dyDescent="0.25">
      <c r="B53" t="s">
        <v>225</v>
      </c>
      <c r="C53" s="134" t="s">
        <v>224</v>
      </c>
      <c r="D53" s="136">
        <v>294999251.44999999</v>
      </c>
      <c r="E53" s="136">
        <v>288983382.75</v>
      </c>
      <c r="F53" s="132"/>
      <c r="G53" s="135" t="s">
        <v>223</v>
      </c>
      <c r="H53" s="136">
        <v>0</v>
      </c>
      <c r="I53" s="136">
        <v>0</v>
      </c>
    </row>
    <row r="54" spans="2:10" ht="30" customHeight="1" x14ac:dyDescent="0.25">
      <c r="B54" t="s">
        <v>222</v>
      </c>
      <c r="C54" s="134" t="s">
        <v>221</v>
      </c>
      <c r="D54" s="136">
        <v>62965334.380000003</v>
      </c>
      <c r="E54" s="136">
        <v>62608310.939999998</v>
      </c>
      <c r="F54" s="132"/>
      <c r="G54" s="135" t="s">
        <v>220</v>
      </c>
      <c r="H54" s="136">
        <v>0</v>
      </c>
      <c r="I54" s="136">
        <v>0</v>
      </c>
    </row>
    <row r="55" spans="2:10" ht="28.5" customHeight="1" x14ac:dyDescent="0.25">
      <c r="B55" t="s">
        <v>219</v>
      </c>
      <c r="C55" s="134" t="s">
        <v>218</v>
      </c>
      <c r="D55" s="136">
        <v>-160982679.52000001</v>
      </c>
      <c r="E55" s="136">
        <v>-132023097.02</v>
      </c>
      <c r="F55" s="132"/>
      <c r="G55" s="135" t="s">
        <v>217</v>
      </c>
      <c r="H55" s="136">
        <v>0</v>
      </c>
      <c r="I55" s="136">
        <v>0</v>
      </c>
      <c r="J55" s="139"/>
    </row>
    <row r="56" spans="2:10" x14ac:dyDescent="0.2">
      <c r="C56" s="134" t="s">
        <v>216</v>
      </c>
      <c r="D56" s="136">
        <v>0</v>
      </c>
      <c r="E56" s="136">
        <v>0</v>
      </c>
      <c r="F56" s="132"/>
      <c r="G56" s="133"/>
      <c r="H56" s="132"/>
      <c r="I56" s="132"/>
    </row>
    <row r="57" spans="2:10" x14ac:dyDescent="0.2">
      <c r="C57" s="134" t="s">
        <v>215</v>
      </c>
      <c r="D57" s="136">
        <v>0</v>
      </c>
      <c r="E57" s="136">
        <v>0</v>
      </c>
      <c r="F57" s="132"/>
      <c r="G57" s="133" t="s">
        <v>214</v>
      </c>
      <c r="H57" s="132">
        <f>SUM(H50:H55)</f>
        <v>40393950</v>
      </c>
      <c r="I57" s="132">
        <f>SUM(I50:I55)</f>
        <v>44303040</v>
      </c>
    </row>
    <row r="58" spans="2:10" x14ac:dyDescent="0.2">
      <c r="C58" s="134" t="s">
        <v>213</v>
      </c>
      <c r="D58" s="136">
        <v>0</v>
      </c>
      <c r="E58" s="136">
        <v>0</v>
      </c>
      <c r="F58" s="136"/>
      <c r="G58" s="138"/>
      <c r="H58" s="132"/>
      <c r="I58" s="132"/>
    </row>
    <row r="59" spans="2:10" x14ac:dyDescent="0.2">
      <c r="C59" s="134"/>
      <c r="D59" s="132"/>
      <c r="E59" s="132"/>
      <c r="F59" s="132"/>
      <c r="G59" s="133" t="s">
        <v>212</v>
      </c>
      <c r="H59" s="132">
        <f>H47+H57</f>
        <v>132731144.97</v>
      </c>
      <c r="I59" s="132">
        <f>I47+I57</f>
        <v>133911945.77</v>
      </c>
    </row>
    <row r="60" spans="2:10" x14ac:dyDescent="0.2">
      <c r="C60" s="137" t="s">
        <v>211</v>
      </c>
      <c r="D60" s="132">
        <f>SUM(D50:D58)</f>
        <v>2370155616.7999997</v>
      </c>
      <c r="E60" s="132">
        <f>SUM(E50:E58)</f>
        <v>2350472802.5700002</v>
      </c>
      <c r="F60" s="132"/>
      <c r="G60" s="135"/>
      <c r="H60" s="132"/>
      <c r="I60" s="132"/>
    </row>
    <row r="61" spans="2:10" x14ac:dyDescent="0.2">
      <c r="C61" s="134"/>
      <c r="D61" s="132"/>
      <c r="E61" s="132"/>
      <c r="F61" s="132"/>
      <c r="G61" s="133" t="s">
        <v>210</v>
      </c>
      <c r="H61" s="132"/>
      <c r="I61" s="132"/>
    </row>
    <row r="62" spans="2:10" x14ac:dyDescent="0.2">
      <c r="C62" s="137" t="s">
        <v>209</v>
      </c>
      <c r="D62" s="132">
        <f>D47+D60</f>
        <v>2858316314.5499997</v>
      </c>
      <c r="E62" s="132">
        <f>E47+E60</f>
        <v>2665959474.5300002</v>
      </c>
      <c r="F62" s="132"/>
      <c r="G62" s="133"/>
      <c r="H62" s="132"/>
      <c r="I62" s="132"/>
    </row>
    <row r="63" spans="2:10" x14ac:dyDescent="0.2">
      <c r="C63" s="134"/>
      <c r="D63" s="132"/>
      <c r="E63" s="132"/>
      <c r="F63" s="132"/>
      <c r="G63" s="133" t="s">
        <v>208</v>
      </c>
      <c r="H63" s="132">
        <f>SUM(H64:H66)</f>
        <v>883743580.86000001</v>
      </c>
      <c r="I63" s="132">
        <f>SUM(I64:I66)</f>
        <v>863660970.65999997</v>
      </c>
    </row>
    <row r="64" spans="2:10" x14ac:dyDescent="0.2">
      <c r="C64" s="134"/>
      <c r="D64" s="132"/>
      <c r="E64" s="132"/>
      <c r="F64" s="132" t="s">
        <v>207</v>
      </c>
      <c r="G64" s="135" t="s">
        <v>206</v>
      </c>
      <c r="H64" s="136">
        <v>1160792.51</v>
      </c>
      <c r="I64" s="136">
        <v>1160792.51</v>
      </c>
    </row>
    <row r="65" spans="3:9" x14ac:dyDescent="0.2">
      <c r="C65" s="134"/>
      <c r="D65" s="132"/>
      <c r="E65" s="132"/>
      <c r="F65" s="132" t="s">
        <v>205</v>
      </c>
      <c r="G65" s="135" t="s">
        <v>204</v>
      </c>
      <c r="H65" s="136">
        <v>882582788.35000002</v>
      </c>
      <c r="I65" s="136">
        <v>862500178.14999998</v>
      </c>
    </row>
    <row r="66" spans="3:9" x14ac:dyDescent="0.2">
      <c r="C66" s="134"/>
      <c r="D66" s="132"/>
      <c r="E66" s="132"/>
      <c r="F66" s="132"/>
      <c r="G66" s="135" t="s">
        <v>203</v>
      </c>
      <c r="H66" s="136">
        <v>0</v>
      </c>
      <c r="I66" s="136">
        <v>0</v>
      </c>
    </row>
    <row r="67" spans="3:9" x14ac:dyDescent="0.2">
      <c r="C67" s="134"/>
      <c r="D67" s="132"/>
      <c r="E67" s="132"/>
      <c r="F67" s="132"/>
      <c r="G67" s="135"/>
      <c r="H67" s="132"/>
      <c r="I67" s="132"/>
    </row>
    <row r="68" spans="3:9" x14ac:dyDescent="0.2">
      <c r="C68" s="134"/>
      <c r="D68" s="132"/>
      <c r="E68" s="132"/>
      <c r="F68" s="132"/>
      <c r="G68" s="133" t="s">
        <v>202</v>
      </c>
      <c r="H68" s="132">
        <f>SUM(H69:H73)</f>
        <v>1841841588.72</v>
      </c>
      <c r="I68" s="132">
        <f>SUM(I69:I73)</f>
        <v>1668386558.0999999</v>
      </c>
    </row>
    <row r="69" spans="3:9" x14ac:dyDescent="0.2">
      <c r="C69" s="134"/>
      <c r="D69" s="132"/>
      <c r="E69" s="132"/>
      <c r="F69" s="132"/>
      <c r="G69" s="135" t="s">
        <v>201</v>
      </c>
      <c r="H69" s="136">
        <v>208398061.30000001</v>
      </c>
      <c r="I69" s="136">
        <v>133023171.56</v>
      </c>
    </row>
    <row r="70" spans="3:9" x14ac:dyDescent="0.2">
      <c r="C70" s="134"/>
      <c r="D70" s="132"/>
      <c r="E70" s="132"/>
      <c r="F70" s="132" t="s">
        <v>200</v>
      </c>
      <c r="G70" s="135" t="s">
        <v>199</v>
      </c>
      <c r="H70" s="136">
        <v>1630456267.6500001</v>
      </c>
      <c r="I70" s="136">
        <v>1532376073.8399999</v>
      </c>
    </row>
    <row r="71" spans="3:9" x14ac:dyDescent="0.2">
      <c r="C71" s="134"/>
      <c r="D71" s="132"/>
      <c r="E71" s="132"/>
      <c r="F71" s="132" t="s">
        <v>198</v>
      </c>
      <c r="G71" s="135" t="s">
        <v>197</v>
      </c>
      <c r="H71" s="136">
        <v>2987259.77</v>
      </c>
      <c r="I71" s="136">
        <v>2987312.7</v>
      </c>
    </row>
    <row r="72" spans="3:9" x14ac:dyDescent="0.2">
      <c r="C72" s="134"/>
      <c r="D72" s="132"/>
      <c r="E72" s="132"/>
      <c r="F72" s="132"/>
      <c r="G72" s="135" t="s">
        <v>196</v>
      </c>
      <c r="H72" s="136">
        <v>0</v>
      </c>
      <c r="I72" s="136">
        <v>0</v>
      </c>
    </row>
    <row r="73" spans="3:9" x14ac:dyDescent="0.2">
      <c r="C73" s="134"/>
      <c r="D73" s="132"/>
      <c r="E73" s="132"/>
      <c r="F73" s="132"/>
      <c r="G73" s="135" t="s">
        <v>195</v>
      </c>
      <c r="H73" s="136">
        <v>0</v>
      </c>
      <c r="I73" s="136">
        <v>0</v>
      </c>
    </row>
    <row r="74" spans="3:9" x14ac:dyDescent="0.2">
      <c r="C74" s="134"/>
      <c r="D74" s="132"/>
      <c r="E74" s="132"/>
      <c r="F74" s="132"/>
      <c r="G74" s="135"/>
      <c r="H74" s="132"/>
      <c r="I74" s="132"/>
    </row>
    <row r="75" spans="3:9" ht="25.5" x14ac:dyDescent="0.2">
      <c r="C75" s="134"/>
      <c r="D75" s="132"/>
      <c r="E75" s="132"/>
      <c r="F75" s="132"/>
      <c r="G75" s="133" t="s">
        <v>194</v>
      </c>
      <c r="H75" s="132">
        <f>SUM(H76:H77)</f>
        <v>0</v>
      </c>
      <c r="I75" s="132">
        <f>SUM(I76:I77)</f>
        <v>0</v>
      </c>
    </row>
    <row r="76" spans="3:9" x14ac:dyDescent="0.2">
      <c r="C76" s="134"/>
      <c r="D76" s="132"/>
      <c r="E76" s="132"/>
      <c r="F76" s="132"/>
      <c r="G76" s="135" t="s">
        <v>193</v>
      </c>
      <c r="H76" s="136">
        <v>0</v>
      </c>
      <c r="I76" s="136">
        <v>0</v>
      </c>
    </row>
    <row r="77" spans="3:9" x14ac:dyDescent="0.2">
      <c r="C77" s="134"/>
      <c r="D77" s="132"/>
      <c r="E77" s="132"/>
      <c r="F77" s="132"/>
      <c r="G77" s="135" t="s">
        <v>192</v>
      </c>
      <c r="H77" s="136">
        <v>0</v>
      </c>
      <c r="I77" s="136">
        <v>0</v>
      </c>
    </row>
    <row r="78" spans="3:9" x14ac:dyDescent="0.2">
      <c r="C78" s="134"/>
      <c r="D78" s="132"/>
      <c r="E78" s="132"/>
      <c r="F78" s="132"/>
      <c r="G78" s="135"/>
      <c r="H78" s="132"/>
      <c r="I78" s="132"/>
    </row>
    <row r="79" spans="3:9" x14ac:dyDescent="0.2">
      <c r="C79" s="134"/>
      <c r="D79" s="132"/>
      <c r="E79" s="132"/>
      <c r="F79" s="132"/>
      <c r="G79" s="133" t="s">
        <v>191</v>
      </c>
      <c r="H79" s="132">
        <f>H63+H68+H75</f>
        <v>2725585169.5799999</v>
      </c>
      <c r="I79" s="132">
        <f>I63+I68+I75</f>
        <v>2532047528.7599998</v>
      </c>
    </row>
    <row r="80" spans="3:9" x14ac:dyDescent="0.2">
      <c r="C80" s="134"/>
      <c r="D80" s="132"/>
      <c r="E80" s="132"/>
      <c r="F80" s="132"/>
      <c r="G80" s="135"/>
      <c r="H80" s="132"/>
      <c r="I80" s="132"/>
    </row>
    <row r="81" spans="3:13" x14ac:dyDescent="0.2">
      <c r="C81" s="134"/>
      <c r="D81" s="132"/>
      <c r="E81" s="132"/>
      <c r="F81" s="132"/>
      <c r="G81" s="133" t="s">
        <v>190</v>
      </c>
      <c r="H81" s="132">
        <f>H59+H79</f>
        <v>2858316314.5499997</v>
      </c>
      <c r="I81" s="132">
        <f>I59+I79</f>
        <v>2665959474.5299997</v>
      </c>
    </row>
    <row r="82" spans="3:13" ht="13.5" thickBot="1" x14ac:dyDescent="0.25">
      <c r="C82" s="131"/>
      <c r="D82" s="130"/>
      <c r="E82" s="130"/>
      <c r="F82" s="130"/>
      <c r="G82" s="129"/>
      <c r="H82" s="128"/>
      <c r="I82" s="128"/>
    </row>
    <row r="83" spans="3:13" ht="27" customHeight="1" x14ac:dyDescent="0.2">
      <c r="C83" s="266" t="s">
        <v>189</v>
      </c>
      <c r="D83" s="266"/>
      <c r="E83" s="266"/>
      <c r="F83" s="266"/>
      <c r="G83" s="266"/>
      <c r="H83" s="266"/>
      <c r="I83" s="266"/>
      <c r="J83" s="127"/>
    </row>
    <row r="84" spans="3:13" x14ac:dyDescent="0.2">
      <c r="C84" s="125"/>
      <c r="D84" s="125"/>
      <c r="E84" s="125"/>
      <c r="F84" s="125"/>
      <c r="G84" s="125"/>
      <c r="H84" s="126"/>
      <c r="I84" s="125"/>
      <c r="J84" s="125"/>
    </row>
    <row r="89" spans="3:13" s="110" customFormat="1" ht="16.5" customHeight="1" x14ac:dyDescent="0.25">
      <c r="C89" s="124"/>
      <c r="D89" s="123"/>
      <c r="E89" s="122"/>
      <c r="F89" s="122"/>
      <c r="G89" s="121"/>
      <c r="H89" s="120"/>
      <c r="I89" s="119"/>
      <c r="J89" s="267"/>
      <c r="K89" s="267"/>
      <c r="L89" s="111"/>
      <c r="M89" s="111"/>
    </row>
    <row r="90" spans="3:13" s="110" customFormat="1" ht="15" x14ac:dyDescent="0.25">
      <c r="C90" s="117"/>
      <c r="D90" s="118"/>
      <c r="E90" s="109"/>
      <c r="F90" s="109"/>
      <c r="G90" s="117"/>
      <c r="H90" s="116"/>
      <c r="I90" s="109"/>
      <c r="J90" s="255"/>
      <c r="K90" s="255"/>
      <c r="L90" s="112"/>
      <c r="M90" s="111"/>
    </row>
    <row r="91" spans="3:13" s="110" customFormat="1" ht="15" customHeight="1" x14ac:dyDescent="0.25">
      <c r="C91" s="114"/>
      <c r="D91" s="115"/>
      <c r="E91" s="109"/>
      <c r="F91" s="109"/>
      <c r="G91" s="114"/>
      <c r="H91" s="113"/>
      <c r="I91" s="109"/>
      <c r="J91" s="256"/>
      <c r="K91" s="256"/>
      <c r="L91" s="112"/>
      <c r="M91" s="111"/>
    </row>
  </sheetData>
  <mergeCells count="8">
    <mergeCell ref="J90:K90"/>
    <mergeCell ref="J91:K91"/>
    <mergeCell ref="C2:I2"/>
    <mergeCell ref="C3:I3"/>
    <mergeCell ref="C4:I4"/>
    <mergeCell ref="C5:I5"/>
    <mergeCell ref="C83:I83"/>
    <mergeCell ref="J89:K89"/>
  </mergeCells>
  <pageMargins left="0.23622047244094491" right="0.23622047244094491" top="0.74803149606299213" bottom="0.74803149606299213" header="0.31496062992125984" footer="0.31496062992125984"/>
  <pageSetup scale="64" fitToHeight="0" orientation="landscape" r:id="rId1"/>
  <rowBreaks count="1" manualBreakCount="1">
    <brk id="47" min="2" max="8" man="1"/>
  </rowBreaks>
  <colBreaks count="1" manualBreakCount="1">
    <brk id="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68"/>
  <sheetViews>
    <sheetView showGridLines="0" workbookViewId="0">
      <pane ySplit="3" topLeftCell="A4" activePane="bottomLeft" state="frozen"/>
      <selection activeCell="C24" sqref="C24"/>
      <selection pane="bottomLeft" activeCell="D19" sqref="D19"/>
    </sheetView>
  </sheetViews>
  <sheetFormatPr baseColWidth="10" defaultColWidth="11" defaultRowHeight="12.75" x14ac:dyDescent="0.2"/>
  <cols>
    <col min="1" max="1" width="11" style="28"/>
    <col min="2" max="2" width="2.28515625" style="28" customWidth="1"/>
    <col min="3" max="3" width="46.140625" style="28" customWidth="1"/>
    <col min="4" max="4" width="16.7109375" style="28" customWidth="1"/>
    <col min="5" max="5" width="12.85546875" style="28" customWidth="1"/>
    <col min="6" max="6" width="13.28515625" style="28" customWidth="1"/>
    <col min="7" max="7" width="9.5703125" style="28" customWidth="1"/>
    <col min="8" max="8" width="14.5703125" style="28" customWidth="1"/>
    <col min="9" max="257" width="11" style="28"/>
    <col min="258" max="258" width="2.28515625" style="28" customWidth="1"/>
    <col min="259" max="259" width="46.140625" style="28" customWidth="1"/>
    <col min="260" max="260" width="16.7109375" style="28" customWidth="1"/>
    <col min="261" max="261" width="12.85546875" style="28" customWidth="1"/>
    <col min="262" max="262" width="13.28515625" style="28" customWidth="1"/>
    <col min="263" max="263" width="9.5703125" style="28" customWidth="1"/>
    <col min="264" max="264" width="14.5703125" style="28" customWidth="1"/>
    <col min="265" max="513" width="11" style="28"/>
    <col min="514" max="514" width="2.28515625" style="28" customWidth="1"/>
    <col min="515" max="515" width="46.140625" style="28" customWidth="1"/>
    <col min="516" max="516" width="16.7109375" style="28" customWidth="1"/>
    <col min="517" max="517" width="12.85546875" style="28" customWidth="1"/>
    <col min="518" max="518" width="13.28515625" style="28" customWidth="1"/>
    <col min="519" max="519" width="9.5703125" style="28" customWidth="1"/>
    <col min="520" max="520" width="14.5703125" style="28" customWidth="1"/>
    <col min="521" max="769" width="11" style="28"/>
    <col min="770" max="770" width="2.28515625" style="28" customWidth="1"/>
    <col min="771" max="771" width="46.140625" style="28" customWidth="1"/>
    <col min="772" max="772" width="16.7109375" style="28" customWidth="1"/>
    <col min="773" max="773" width="12.85546875" style="28" customWidth="1"/>
    <col min="774" max="774" width="13.28515625" style="28" customWidth="1"/>
    <col min="775" max="775" width="9.5703125" style="28" customWidth="1"/>
    <col min="776" max="776" width="14.5703125" style="28" customWidth="1"/>
    <col min="777" max="1025" width="11" style="28"/>
    <col min="1026" max="1026" width="2.28515625" style="28" customWidth="1"/>
    <col min="1027" max="1027" width="46.140625" style="28" customWidth="1"/>
    <col min="1028" max="1028" width="16.7109375" style="28" customWidth="1"/>
    <col min="1029" max="1029" width="12.85546875" style="28" customWidth="1"/>
    <col min="1030" max="1030" width="13.28515625" style="28" customWidth="1"/>
    <col min="1031" max="1031" width="9.5703125" style="28" customWidth="1"/>
    <col min="1032" max="1032" width="14.5703125" style="28" customWidth="1"/>
    <col min="1033" max="1281" width="11" style="28"/>
    <col min="1282" max="1282" width="2.28515625" style="28" customWidth="1"/>
    <col min="1283" max="1283" width="46.140625" style="28" customWidth="1"/>
    <col min="1284" max="1284" width="16.7109375" style="28" customWidth="1"/>
    <col min="1285" max="1285" width="12.85546875" style="28" customWidth="1"/>
    <col min="1286" max="1286" width="13.28515625" style="28" customWidth="1"/>
    <col min="1287" max="1287" width="9.5703125" style="28" customWidth="1"/>
    <col min="1288" max="1288" width="14.5703125" style="28" customWidth="1"/>
    <col min="1289" max="1537" width="11" style="28"/>
    <col min="1538" max="1538" width="2.28515625" style="28" customWidth="1"/>
    <col min="1539" max="1539" width="46.140625" style="28" customWidth="1"/>
    <col min="1540" max="1540" width="16.7109375" style="28" customWidth="1"/>
    <col min="1541" max="1541" width="12.85546875" style="28" customWidth="1"/>
    <col min="1542" max="1542" width="13.28515625" style="28" customWidth="1"/>
    <col min="1543" max="1543" width="9.5703125" style="28" customWidth="1"/>
    <col min="1544" max="1544" width="14.5703125" style="28" customWidth="1"/>
    <col min="1545" max="1793" width="11" style="28"/>
    <col min="1794" max="1794" width="2.28515625" style="28" customWidth="1"/>
    <col min="1795" max="1795" width="46.140625" style="28" customWidth="1"/>
    <col min="1796" max="1796" width="16.7109375" style="28" customWidth="1"/>
    <col min="1797" max="1797" width="12.85546875" style="28" customWidth="1"/>
    <col min="1798" max="1798" width="13.28515625" style="28" customWidth="1"/>
    <col min="1799" max="1799" width="9.5703125" style="28" customWidth="1"/>
    <col min="1800" max="1800" width="14.5703125" style="28" customWidth="1"/>
    <col min="1801" max="2049" width="11" style="28"/>
    <col min="2050" max="2050" width="2.28515625" style="28" customWidth="1"/>
    <col min="2051" max="2051" width="46.140625" style="28" customWidth="1"/>
    <col min="2052" max="2052" width="16.7109375" style="28" customWidth="1"/>
    <col min="2053" max="2053" width="12.85546875" style="28" customWidth="1"/>
    <col min="2054" max="2054" width="13.28515625" style="28" customWidth="1"/>
    <col min="2055" max="2055" width="9.5703125" style="28" customWidth="1"/>
    <col min="2056" max="2056" width="14.5703125" style="28" customWidth="1"/>
    <col min="2057" max="2305" width="11" style="28"/>
    <col min="2306" max="2306" width="2.28515625" style="28" customWidth="1"/>
    <col min="2307" max="2307" width="46.140625" style="28" customWidth="1"/>
    <col min="2308" max="2308" width="16.7109375" style="28" customWidth="1"/>
    <col min="2309" max="2309" width="12.85546875" style="28" customWidth="1"/>
    <col min="2310" max="2310" width="13.28515625" style="28" customWidth="1"/>
    <col min="2311" max="2311" width="9.5703125" style="28" customWidth="1"/>
    <col min="2312" max="2312" width="14.5703125" style="28" customWidth="1"/>
    <col min="2313" max="2561" width="11" style="28"/>
    <col min="2562" max="2562" width="2.28515625" style="28" customWidth="1"/>
    <col min="2563" max="2563" width="46.140625" style="28" customWidth="1"/>
    <col min="2564" max="2564" width="16.7109375" style="28" customWidth="1"/>
    <col min="2565" max="2565" width="12.85546875" style="28" customWidth="1"/>
    <col min="2566" max="2566" width="13.28515625" style="28" customWidth="1"/>
    <col min="2567" max="2567" width="9.5703125" style="28" customWidth="1"/>
    <col min="2568" max="2568" width="14.5703125" style="28" customWidth="1"/>
    <col min="2569" max="2817" width="11" style="28"/>
    <col min="2818" max="2818" width="2.28515625" style="28" customWidth="1"/>
    <col min="2819" max="2819" width="46.140625" style="28" customWidth="1"/>
    <col min="2820" max="2820" width="16.7109375" style="28" customWidth="1"/>
    <col min="2821" max="2821" width="12.85546875" style="28" customWidth="1"/>
    <col min="2822" max="2822" width="13.28515625" style="28" customWidth="1"/>
    <col min="2823" max="2823" width="9.5703125" style="28" customWidth="1"/>
    <col min="2824" max="2824" width="14.5703125" style="28" customWidth="1"/>
    <col min="2825" max="3073" width="11" style="28"/>
    <col min="3074" max="3074" width="2.28515625" style="28" customWidth="1"/>
    <col min="3075" max="3075" width="46.140625" style="28" customWidth="1"/>
    <col min="3076" max="3076" width="16.7109375" style="28" customWidth="1"/>
    <col min="3077" max="3077" width="12.85546875" style="28" customWidth="1"/>
    <col min="3078" max="3078" width="13.28515625" style="28" customWidth="1"/>
    <col min="3079" max="3079" width="9.5703125" style="28" customWidth="1"/>
    <col min="3080" max="3080" width="14.5703125" style="28" customWidth="1"/>
    <col min="3081" max="3329" width="11" style="28"/>
    <col min="3330" max="3330" width="2.28515625" style="28" customWidth="1"/>
    <col min="3331" max="3331" width="46.140625" style="28" customWidth="1"/>
    <col min="3332" max="3332" width="16.7109375" style="28" customWidth="1"/>
    <col min="3333" max="3333" width="12.85546875" style="28" customWidth="1"/>
    <col min="3334" max="3334" width="13.28515625" style="28" customWidth="1"/>
    <col min="3335" max="3335" width="9.5703125" style="28" customWidth="1"/>
    <col min="3336" max="3336" width="14.5703125" style="28" customWidth="1"/>
    <col min="3337" max="3585" width="11" style="28"/>
    <col min="3586" max="3586" width="2.28515625" style="28" customWidth="1"/>
    <col min="3587" max="3587" width="46.140625" style="28" customWidth="1"/>
    <col min="3588" max="3588" width="16.7109375" style="28" customWidth="1"/>
    <col min="3589" max="3589" width="12.85546875" style="28" customWidth="1"/>
    <col min="3590" max="3590" width="13.28515625" style="28" customWidth="1"/>
    <col min="3591" max="3591" width="9.5703125" style="28" customWidth="1"/>
    <col min="3592" max="3592" width="14.5703125" style="28" customWidth="1"/>
    <col min="3593" max="3841" width="11" style="28"/>
    <col min="3842" max="3842" width="2.28515625" style="28" customWidth="1"/>
    <col min="3843" max="3843" width="46.140625" style="28" customWidth="1"/>
    <col min="3844" max="3844" width="16.7109375" style="28" customWidth="1"/>
    <col min="3845" max="3845" width="12.85546875" style="28" customWidth="1"/>
    <col min="3846" max="3846" width="13.28515625" style="28" customWidth="1"/>
    <col min="3847" max="3847" width="9.5703125" style="28" customWidth="1"/>
    <col min="3848" max="3848" width="14.5703125" style="28" customWidth="1"/>
    <col min="3849" max="4097" width="11" style="28"/>
    <col min="4098" max="4098" width="2.28515625" style="28" customWidth="1"/>
    <col min="4099" max="4099" width="46.140625" style="28" customWidth="1"/>
    <col min="4100" max="4100" width="16.7109375" style="28" customWidth="1"/>
    <col min="4101" max="4101" width="12.85546875" style="28" customWidth="1"/>
    <col min="4102" max="4102" width="13.28515625" style="28" customWidth="1"/>
    <col min="4103" max="4103" width="9.5703125" style="28" customWidth="1"/>
    <col min="4104" max="4104" width="14.5703125" style="28" customWidth="1"/>
    <col min="4105" max="4353" width="11" style="28"/>
    <col min="4354" max="4354" width="2.28515625" style="28" customWidth="1"/>
    <col min="4355" max="4355" width="46.140625" style="28" customWidth="1"/>
    <col min="4356" max="4356" width="16.7109375" style="28" customWidth="1"/>
    <col min="4357" max="4357" width="12.85546875" style="28" customWidth="1"/>
    <col min="4358" max="4358" width="13.28515625" style="28" customWidth="1"/>
    <col min="4359" max="4359" width="9.5703125" style="28" customWidth="1"/>
    <col min="4360" max="4360" width="14.5703125" style="28" customWidth="1"/>
    <col min="4361" max="4609" width="11" style="28"/>
    <col min="4610" max="4610" width="2.28515625" style="28" customWidth="1"/>
    <col min="4611" max="4611" width="46.140625" style="28" customWidth="1"/>
    <col min="4612" max="4612" width="16.7109375" style="28" customWidth="1"/>
    <col min="4613" max="4613" width="12.85546875" style="28" customWidth="1"/>
    <col min="4614" max="4614" width="13.28515625" style="28" customWidth="1"/>
    <col min="4615" max="4615" width="9.5703125" style="28" customWidth="1"/>
    <col min="4616" max="4616" width="14.5703125" style="28" customWidth="1"/>
    <col min="4617" max="4865" width="11" style="28"/>
    <col min="4866" max="4866" width="2.28515625" style="28" customWidth="1"/>
    <col min="4867" max="4867" width="46.140625" style="28" customWidth="1"/>
    <col min="4868" max="4868" width="16.7109375" style="28" customWidth="1"/>
    <col min="4869" max="4869" width="12.85546875" style="28" customWidth="1"/>
    <col min="4870" max="4870" width="13.28515625" style="28" customWidth="1"/>
    <col min="4871" max="4871" width="9.5703125" style="28" customWidth="1"/>
    <col min="4872" max="4872" width="14.5703125" style="28" customWidth="1"/>
    <col min="4873" max="5121" width="11" style="28"/>
    <col min="5122" max="5122" width="2.28515625" style="28" customWidth="1"/>
    <col min="5123" max="5123" width="46.140625" style="28" customWidth="1"/>
    <col min="5124" max="5124" width="16.7109375" style="28" customWidth="1"/>
    <col min="5125" max="5125" width="12.85546875" style="28" customWidth="1"/>
    <col min="5126" max="5126" width="13.28515625" style="28" customWidth="1"/>
    <col min="5127" max="5127" width="9.5703125" style="28" customWidth="1"/>
    <col min="5128" max="5128" width="14.5703125" style="28" customWidth="1"/>
    <col min="5129" max="5377" width="11" style="28"/>
    <col min="5378" max="5378" width="2.28515625" style="28" customWidth="1"/>
    <col min="5379" max="5379" width="46.140625" style="28" customWidth="1"/>
    <col min="5380" max="5380" width="16.7109375" style="28" customWidth="1"/>
    <col min="5381" max="5381" width="12.85546875" style="28" customWidth="1"/>
    <col min="5382" max="5382" width="13.28515625" style="28" customWidth="1"/>
    <col min="5383" max="5383" width="9.5703125" style="28" customWidth="1"/>
    <col min="5384" max="5384" width="14.5703125" style="28" customWidth="1"/>
    <col min="5385" max="5633" width="11" style="28"/>
    <col min="5634" max="5634" width="2.28515625" style="28" customWidth="1"/>
    <col min="5635" max="5635" width="46.140625" style="28" customWidth="1"/>
    <col min="5636" max="5636" width="16.7109375" style="28" customWidth="1"/>
    <col min="5637" max="5637" width="12.85546875" style="28" customWidth="1"/>
    <col min="5638" max="5638" width="13.28515625" style="28" customWidth="1"/>
    <col min="5639" max="5639" width="9.5703125" style="28" customWidth="1"/>
    <col min="5640" max="5640" width="14.5703125" style="28" customWidth="1"/>
    <col min="5641" max="5889" width="11" style="28"/>
    <col min="5890" max="5890" width="2.28515625" style="28" customWidth="1"/>
    <col min="5891" max="5891" width="46.140625" style="28" customWidth="1"/>
    <col min="5892" max="5892" width="16.7109375" style="28" customWidth="1"/>
    <col min="5893" max="5893" width="12.85546875" style="28" customWidth="1"/>
    <col min="5894" max="5894" width="13.28515625" style="28" customWidth="1"/>
    <col min="5895" max="5895" width="9.5703125" style="28" customWidth="1"/>
    <col min="5896" max="5896" width="14.5703125" style="28" customWidth="1"/>
    <col min="5897" max="6145" width="11" style="28"/>
    <col min="6146" max="6146" width="2.28515625" style="28" customWidth="1"/>
    <col min="6147" max="6147" width="46.140625" style="28" customWidth="1"/>
    <col min="6148" max="6148" width="16.7109375" style="28" customWidth="1"/>
    <col min="6149" max="6149" width="12.85546875" style="28" customWidth="1"/>
    <col min="6150" max="6150" width="13.28515625" style="28" customWidth="1"/>
    <col min="6151" max="6151" width="9.5703125" style="28" customWidth="1"/>
    <col min="6152" max="6152" width="14.5703125" style="28" customWidth="1"/>
    <col min="6153" max="6401" width="11" style="28"/>
    <col min="6402" max="6402" width="2.28515625" style="28" customWidth="1"/>
    <col min="6403" max="6403" width="46.140625" style="28" customWidth="1"/>
    <col min="6404" max="6404" width="16.7109375" style="28" customWidth="1"/>
    <col min="6405" max="6405" width="12.85546875" style="28" customWidth="1"/>
    <col min="6406" max="6406" width="13.28515625" style="28" customWidth="1"/>
    <col min="6407" max="6407" width="9.5703125" style="28" customWidth="1"/>
    <col min="6408" max="6408" width="14.5703125" style="28" customWidth="1"/>
    <col min="6409" max="6657" width="11" style="28"/>
    <col min="6658" max="6658" width="2.28515625" style="28" customWidth="1"/>
    <col min="6659" max="6659" width="46.140625" style="28" customWidth="1"/>
    <col min="6660" max="6660" width="16.7109375" style="28" customWidth="1"/>
    <col min="6661" max="6661" width="12.85546875" style="28" customWidth="1"/>
    <col min="6662" max="6662" width="13.28515625" style="28" customWidth="1"/>
    <col min="6663" max="6663" width="9.5703125" style="28" customWidth="1"/>
    <col min="6664" max="6664" width="14.5703125" style="28" customWidth="1"/>
    <col min="6665" max="6913" width="11" style="28"/>
    <col min="6914" max="6914" width="2.28515625" style="28" customWidth="1"/>
    <col min="6915" max="6915" width="46.140625" style="28" customWidth="1"/>
    <col min="6916" max="6916" width="16.7109375" style="28" customWidth="1"/>
    <col min="6917" max="6917" width="12.85546875" style="28" customWidth="1"/>
    <col min="6918" max="6918" width="13.28515625" style="28" customWidth="1"/>
    <col min="6919" max="6919" width="9.5703125" style="28" customWidth="1"/>
    <col min="6920" max="6920" width="14.5703125" style="28" customWidth="1"/>
    <col min="6921" max="7169" width="11" style="28"/>
    <col min="7170" max="7170" width="2.28515625" style="28" customWidth="1"/>
    <col min="7171" max="7171" width="46.140625" style="28" customWidth="1"/>
    <col min="7172" max="7172" width="16.7109375" style="28" customWidth="1"/>
    <col min="7173" max="7173" width="12.85546875" style="28" customWidth="1"/>
    <col min="7174" max="7174" width="13.28515625" style="28" customWidth="1"/>
    <col min="7175" max="7175" width="9.5703125" style="28" customWidth="1"/>
    <col min="7176" max="7176" width="14.5703125" style="28" customWidth="1"/>
    <col min="7177" max="7425" width="11" style="28"/>
    <col min="7426" max="7426" width="2.28515625" style="28" customWidth="1"/>
    <col min="7427" max="7427" width="46.140625" style="28" customWidth="1"/>
    <col min="7428" max="7428" width="16.7109375" style="28" customWidth="1"/>
    <col min="7429" max="7429" width="12.85546875" style="28" customWidth="1"/>
    <col min="7430" max="7430" width="13.28515625" style="28" customWidth="1"/>
    <col min="7431" max="7431" width="9.5703125" style="28" customWidth="1"/>
    <col min="7432" max="7432" width="14.5703125" style="28" customWidth="1"/>
    <col min="7433" max="7681" width="11" style="28"/>
    <col min="7682" max="7682" width="2.28515625" style="28" customWidth="1"/>
    <col min="7683" max="7683" width="46.140625" style="28" customWidth="1"/>
    <col min="7684" max="7684" width="16.7109375" style="28" customWidth="1"/>
    <col min="7685" max="7685" width="12.85546875" style="28" customWidth="1"/>
    <col min="7686" max="7686" width="13.28515625" style="28" customWidth="1"/>
    <col min="7687" max="7687" width="9.5703125" style="28" customWidth="1"/>
    <col min="7688" max="7688" width="14.5703125" style="28" customWidth="1"/>
    <col min="7689" max="7937" width="11" style="28"/>
    <col min="7938" max="7938" width="2.28515625" style="28" customWidth="1"/>
    <col min="7939" max="7939" width="46.140625" style="28" customWidth="1"/>
    <col min="7940" max="7940" width="16.7109375" style="28" customWidth="1"/>
    <col min="7941" max="7941" width="12.85546875" style="28" customWidth="1"/>
    <col min="7942" max="7942" width="13.28515625" style="28" customWidth="1"/>
    <col min="7943" max="7943" width="9.5703125" style="28" customWidth="1"/>
    <col min="7944" max="7944" width="14.5703125" style="28" customWidth="1"/>
    <col min="7945" max="8193" width="11" style="28"/>
    <col min="8194" max="8194" width="2.28515625" style="28" customWidth="1"/>
    <col min="8195" max="8195" width="46.140625" style="28" customWidth="1"/>
    <col min="8196" max="8196" width="16.7109375" style="28" customWidth="1"/>
    <col min="8197" max="8197" width="12.85546875" style="28" customWidth="1"/>
    <col min="8198" max="8198" width="13.28515625" style="28" customWidth="1"/>
    <col min="8199" max="8199" width="9.5703125" style="28" customWidth="1"/>
    <col min="8200" max="8200" width="14.5703125" style="28" customWidth="1"/>
    <col min="8201" max="8449" width="11" style="28"/>
    <col min="8450" max="8450" width="2.28515625" style="28" customWidth="1"/>
    <col min="8451" max="8451" width="46.140625" style="28" customWidth="1"/>
    <col min="8452" max="8452" width="16.7109375" style="28" customWidth="1"/>
    <col min="8453" max="8453" width="12.85546875" style="28" customWidth="1"/>
    <col min="8454" max="8454" width="13.28515625" style="28" customWidth="1"/>
    <col min="8455" max="8455" width="9.5703125" style="28" customWidth="1"/>
    <col min="8456" max="8456" width="14.5703125" style="28" customWidth="1"/>
    <col min="8457" max="8705" width="11" style="28"/>
    <col min="8706" max="8706" width="2.28515625" style="28" customWidth="1"/>
    <col min="8707" max="8707" width="46.140625" style="28" customWidth="1"/>
    <col min="8708" max="8708" width="16.7109375" style="28" customWidth="1"/>
    <col min="8709" max="8709" width="12.85546875" style="28" customWidth="1"/>
    <col min="8710" max="8710" width="13.28515625" style="28" customWidth="1"/>
    <col min="8711" max="8711" width="9.5703125" style="28" customWidth="1"/>
    <col min="8712" max="8712" width="14.5703125" style="28" customWidth="1"/>
    <col min="8713" max="8961" width="11" style="28"/>
    <col min="8962" max="8962" width="2.28515625" style="28" customWidth="1"/>
    <col min="8963" max="8963" width="46.140625" style="28" customWidth="1"/>
    <col min="8964" max="8964" width="16.7109375" style="28" customWidth="1"/>
    <col min="8965" max="8965" width="12.85546875" style="28" customWidth="1"/>
    <col min="8966" max="8966" width="13.28515625" style="28" customWidth="1"/>
    <col min="8967" max="8967" width="9.5703125" style="28" customWidth="1"/>
    <col min="8968" max="8968" width="14.5703125" style="28" customWidth="1"/>
    <col min="8969" max="9217" width="11" style="28"/>
    <col min="9218" max="9218" width="2.28515625" style="28" customWidth="1"/>
    <col min="9219" max="9219" width="46.140625" style="28" customWidth="1"/>
    <col min="9220" max="9220" width="16.7109375" style="28" customWidth="1"/>
    <col min="9221" max="9221" width="12.85546875" style="28" customWidth="1"/>
    <col min="9222" max="9222" width="13.28515625" style="28" customWidth="1"/>
    <col min="9223" max="9223" width="9.5703125" style="28" customWidth="1"/>
    <col min="9224" max="9224" width="14.5703125" style="28" customWidth="1"/>
    <col min="9225" max="9473" width="11" style="28"/>
    <col min="9474" max="9474" width="2.28515625" style="28" customWidth="1"/>
    <col min="9475" max="9475" width="46.140625" style="28" customWidth="1"/>
    <col min="9476" max="9476" width="16.7109375" style="28" customWidth="1"/>
    <col min="9477" max="9477" width="12.85546875" style="28" customWidth="1"/>
    <col min="9478" max="9478" width="13.28515625" style="28" customWidth="1"/>
    <col min="9479" max="9479" width="9.5703125" style="28" customWidth="1"/>
    <col min="9480" max="9480" width="14.5703125" style="28" customWidth="1"/>
    <col min="9481" max="9729" width="11" style="28"/>
    <col min="9730" max="9730" width="2.28515625" style="28" customWidth="1"/>
    <col min="9731" max="9731" width="46.140625" style="28" customWidth="1"/>
    <col min="9732" max="9732" width="16.7109375" style="28" customWidth="1"/>
    <col min="9733" max="9733" width="12.85546875" style="28" customWidth="1"/>
    <col min="9734" max="9734" width="13.28515625" style="28" customWidth="1"/>
    <col min="9735" max="9735" width="9.5703125" style="28" customWidth="1"/>
    <col min="9736" max="9736" width="14.5703125" style="28" customWidth="1"/>
    <col min="9737" max="9985" width="11" style="28"/>
    <col min="9986" max="9986" width="2.28515625" style="28" customWidth="1"/>
    <col min="9987" max="9987" width="46.140625" style="28" customWidth="1"/>
    <col min="9988" max="9988" width="16.7109375" style="28" customWidth="1"/>
    <col min="9989" max="9989" width="12.85546875" style="28" customWidth="1"/>
    <col min="9990" max="9990" width="13.28515625" style="28" customWidth="1"/>
    <col min="9991" max="9991" width="9.5703125" style="28" customWidth="1"/>
    <col min="9992" max="9992" width="14.5703125" style="28" customWidth="1"/>
    <col min="9993" max="10241" width="11" style="28"/>
    <col min="10242" max="10242" width="2.28515625" style="28" customWidth="1"/>
    <col min="10243" max="10243" width="46.140625" style="28" customWidth="1"/>
    <col min="10244" max="10244" width="16.7109375" style="28" customWidth="1"/>
    <col min="10245" max="10245" width="12.85546875" style="28" customWidth="1"/>
    <col min="10246" max="10246" width="13.28515625" style="28" customWidth="1"/>
    <col min="10247" max="10247" width="9.5703125" style="28" customWidth="1"/>
    <col min="10248" max="10248" width="14.5703125" style="28" customWidth="1"/>
    <col min="10249" max="10497" width="11" style="28"/>
    <col min="10498" max="10498" width="2.28515625" style="28" customWidth="1"/>
    <col min="10499" max="10499" width="46.140625" style="28" customWidth="1"/>
    <col min="10500" max="10500" width="16.7109375" style="28" customWidth="1"/>
    <col min="10501" max="10501" width="12.85546875" style="28" customWidth="1"/>
    <col min="10502" max="10502" width="13.28515625" style="28" customWidth="1"/>
    <col min="10503" max="10503" width="9.5703125" style="28" customWidth="1"/>
    <col min="10504" max="10504" width="14.5703125" style="28" customWidth="1"/>
    <col min="10505" max="10753" width="11" style="28"/>
    <col min="10754" max="10754" width="2.28515625" style="28" customWidth="1"/>
    <col min="10755" max="10755" width="46.140625" style="28" customWidth="1"/>
    <col min="10756" max="10756" width="16.7109375" style="28" customWidth="1"/>
    <col min="10757" max="10757" width="12.85546875" style="28" customWidth="1"/>
    <col min="10758" max="10758" width="13.28515625" style="28" customWidth="1"/>
    <col min="10759" max="10759" width="9.5703125" style="28" customWidth="1"/>
    <col min="10760" max="10760" width="14.5703125" style="28" customWidth="1"/>
    <col min="10761" max="11009" width="11" style="28"/>
    <col min="11010" max="11010" width="2.28515625" style="28" customWidth="1"/>
    <col min="11011" max="11011" width="46.140625" style="28" customWidth="1"/>
    <col min="11012" max="11012" width="16.7109375" style="28" customWidth="1"/>
    <col min="11013" max="11013" width="12.85546875" style="28" customWidth="1"/>
    <col min="11014" max="11014" width="13.28515625" style="28" customWidth="1"/>
    <col min="11015" max="11015" width="9.5703125" style="28" customWidth="1"/>
    <col min="11016" max="11016" width="14.5703125" style="28" customWidth="1"/>
    <col min="11017" max="11265" width="11" style="28"/>
    <col min="11266" max="11266" width="2.28515625" style="28" customWidth="1"/>
    <col min="11267" max="11267" width="46.140625" style="28" customWidth="1"/>
    <col min="11268" max="11268" width="16.7109375" style="28" customWidth="1"/>
    <col min="11269" max="11269" width="12.85546875" style="28" customWidth="1"/>
    <col min="11270" max="11270" width="13.28515625" style="28" customWidth="1"/>
    <col min="11271" max="11271" width="9.5703125" style="28" customWidth="1"/>
    <col min="11272" max="11272" width="14.5703125" style="28" customWidth="1"/>
    <col min="11273" max="11521" width="11" style="28"/>
    <col min="11522" max="11522" width="2.28515625" style="28" customWidth="1"/>
    <col min="11523" max="11523" width="46.140625" style="28" customWidth="1"/>
    <col min="11524" max="11524" width="16.7109375" style="28" customWidth="1"/>
    <col min="11525" max="11525" width="12.85546875" style="28" customWidth="1"/>
    <col min="11526" max="11526" width="13.28515625" style="28" customWidth="1"/>
    <col min="11527" max="11527" width="9.5703125" style="28" customWidth="1"/>
    <col min="11528" max="11528" width="14.5703125" style="28" customWidth="1"/>
    <col min="11529" max="11777" width="11" style="28"/>
    <col min="11778" max="11778" width="2.28515625" style="28" customWidth="1"/>
    <col min="11779" max="11779" width="46.140625" style="28" customWidth="1"/>
    <col min="11780" max="11780" width="16.7109375" style="28" customWidth="1"/>
    <col min="11781" max="11781" width="12.85546875" style="28" customWidth="1"/>
    <col min="11782" max="11782" width="13.28515625" style="28" customWidth="1"/>
    <col min="11783" max="11783" width="9.5703125" style="28" customWidth="1"/>
    <col min="11784" max="11784" width="14.5703125" style="28" customWidth="1"/>
    <col min="11785" max="12033" width="11" style="28"/>
    <col min="12034" max="12034" width="2.28515625" style="28" customWidth="1"/>
    <col min="12035" max="12035" width="46.140625" style="28" customWidth="1"/>
    <col min="12036" max="12036" width="16.7109375" style="28" customWidth="1"/>
    <col min="12037" max="12037" width="12.85546875" style="28" customWidth="1"/>
    <col min="12038" max="12038" width="13.28515625" style="28" customWidth="1"/>
    <col min="12039" max="12039" width="9.5703125" style="28" customWidth="1"/>
    <col min="12040" max="12040" width="14.5703125" style="28" customWidth="1"/>
    <col min="12041" max="12289" width="11" style="28"/>
    <col min="12290" max="12290" width="2.28515625" style="28" customWidth="1"/>
    <col min="12291" max="12291" width="46.140625" style="28" customWidth="1"/>
    <col min="12292" max="12292" width="16.7109375" style="28" customWidth="1"/>
    <col min="12293" max="12293" width="12.85546875" style="28" customWidth="1"/>
    <col min="12294" max="12294" width="13.28515625" style="28" customWidth="1"/>
    <col min="12295" max="12295" width="9.5703125" style="28" customWidth="1"/>
    <col min="12296" max="12296" width="14.5703125" style="28" customWidth="1"/>
    <col min="12297" max="12545" width="11" style="28"/>
    <col min="12546" max="12546" width="2.28515625" style="28" customWidth="1"/>
    <col min="12547" max="12547" width="46.140625" style="28" customWidth="1"/>
    <col min="12548" max="12548" width="16.7109375" style="28" customWidth="1"/>
    <col min="12549" max="12549" width="12.85546875" style="28" customWidth="1"/>
    <col min="12550" max="12550" width="13.28515625" style="28" customWidth="1"/>
    <col min="12551" max="12551" width="9.5703125" style="28" customWidth="1"/>
    <col min="12552" max="12552" width="14.5703125" style="28" customWidth="1"/>
    <col min="12553" max="12801" width="11" style="28"/>
    <col min="12802" max="12802" width="2.28515625" style="28" customWidth="1"/>
    <col min="12803" max="12803" width="46.140625" style="28" customWidth="1"/>
    <col min="12804" max="12804" width="16.7109375" style="28" customWidth="1"/>
    <col min="12805" max="12805" width="12.85546875" style="28" customWidth="1"/>
    <col min="12806" max="12806" width="13.28515625" style="28" customWidth="1"/>
    <col min="12807" max="12807" width="9.5703125" style="28" customWidth="1"/>
    <col min="12808" max="12808" width="14.5703125" style="28" customWidth="1"/>
    <col min="12809" max="13057" width="11" style="28"/>
    <col min="13058" max="13058" width="2.28515625" style="28" customWidth="1"/>
    <col min="13059" max="13059" width="46.140625" style="28" customWidth="1"/>
    <col min="13060" max="13060" width="16.7109375" style="28" customWidth="1"/>
    <col min="13061" max="13061" width="12.85546875" style="28" customWidth="1"/>
    <col min="13062" max="13062" width="13.28515625" style="28" customWidth="1"/>
    <col min="13063" max="13063" width="9.5703125" style="28" customWidth="1"/>
    <col min="13064" max="13064" width="14.5703125" style="28" customWidth="1"/>
    <col min="13065" max="13313" width="11" style="28"/>
    <col min="13314" max="13314" width="2.28515625" style="28" customWidth="1"/>
    <col min="13315" max="13315" width="46.140625" style="28" customWidth="1"/>
    <col min="13316" max="13316" width="16.7109375" style="28" customWidth="1"/>
    <col min="13317" max="13317" width="12.85546875" style="28" customWidth="1"/>
    <col min="13318" max="13318" width="13.28515625" style="28" customWidth="1"/>
    <col min="13319" max="13319" width="9.5703125" style="28" customWidth="1"/>
    <col min="13320" max="13320" width="14.5703125" style="28" customWidth="1"/>
    <col min="13321" max="13569" width="11" style="28"/>
    <col min="13570" max="13570" width="2.28515625" style="28" customWidth="1"/>
    <col min="13571" max="13571" width="46.140625" style="28" customWidth="1"/>
    <col min="13572" max="13572" width="16.7109375" style="28" customWidth="1"/>
    <col min="13573" max="13573" width="12.85546875" style="28" customWidth="1"/>
    <col min="13574" max="13574" width="13.28515625" style="28" customWidth="1"/>
    <col min="13575" max="13575" width="9.5703125" style="28" customWidth="1"/>
    <col min="13576" max="13576" width="14.5703125" style="28" customWidth="1"/>
    <col min="13577" max="13825" width="11" style="28"/>
    <col min="13826" max="13826" width="2.28515625" style="28" customWidth="1"/>
    <col min="13827" max="13827" width="46.140625" style="28" customWidth="1"/>
    <col min="13828" max="13828" width="16.7109375" style="28" customWidth="1"/>
    <col min="13829" max="13829" width="12.85546875" style="28" customWidth="1"/>
    <col min="13830" max="13830" width="13.28515625" style="28" customWidth="1"/>
    <col min="13831" max="13831" width="9.5703125" style="28" customWidth="1"/>
    <col min="13832" max="13832" width="14.5703125" style="28" customWidth="1"/>
    <col min="13833" max="14081" width="11" style="28"/>
    <col min="14082" max="14082" width="2.28515625" style="28" customWidth="1"/>
    <col min="14083" max="14083" width="46.140625" style="28" customWidth="1"/>
    <col min="14084" max="14084" width="16.7109375" style="28" customWidth="1"/>
    <col min="14085" max="14085" width="12.85546875" style="28" customWidth="1"/>
    <col min="14086" max="14086" width="13.28515625" style="28" customWidth="1"/>
    <col min="14087" max="14087" width="9.5703125" style="28" customWidth="1"/>
    <col min="14088" max="14088" width="14.5703125" style="28" customWidth="1"/>
    <col min="14089" max="14337" width="11" style="28"/>
    <col min="14338" max="14338" width="2.28515625" style="28" customWidth="1"/>
    <col min="14339" max="14339" width="46.140625" style="28" customWidth="1"/>
    <col min="14340" max="14340" width="16.7109375" style="28" customWidth="1"/>
    <col min="14341" max="14341" width="12.85546875" style="28" customWidth="1"/>
    <col min="14342" max="14342" width="13.28515625" style="28" customWidth="1"/>
    <col min="14343" max="14343" width="9.5703125" style="28" customWidth="1"/>
    <col min="14344" max="14344" width="14.5703125" style="28" customWidth="1"/>
    <col min="14345" max="14593" width="11" style="28"/>
    <col min="14594" max="14594" width="2.28515625" style="28" customWidth="1"/>
    <col min="14595" max="14595" width="46.140625" style="28" customWidth="1"/>
    <col min="14596" max="14596" width="16.7109375" style="28" customWidth="1"/>
    <col min="14597" max="14597" width="12.85546875" style="28" customWidth="1"/>
    <col min="14598" max="14598" width="13.28515625" style="28" customWidth="1"/>
    <col min="14599" max="14599" width="9.5703125" style="28" customWidth="1"/>
    <col min="14600" max="14600" width="14.5703125" style="28" customWidth="1"/>
    <col min="14601" max="14849" width="11" style="28"/>
    <col min="14850" max="14850" width="2.28515625" style="28" customWidth="1"/>
    <col min="14851" max="14851" width="46.140625" style="28" customWidth="1"/>
    <col min="14852" max="14852" width="16.7109375" style="28" customWidth="1"/>
    <col min="14853" max="14853" width="12.85546875" style="28" customWidth="1"/>
    <col min="14854" max="14854" width="13.28515625" style="28" customWidth="1"/>
    <col min="14855" max="14855" width="9.5703125" style="28" customWidth="1"/>
    <col min="14856" max="14856" width="14.5703125" style="28" customWidth="1"/>
    <col min="14857" max="15105" width="11" style="28"/>
    <col min="15106" max="15106" width="2.28515625" style="28" customWidth="1"/>
    <col min="15107" max="15107" width="46.140625" style="28" customWidth="1"/>
    <col min="15108" max="15108" width="16.7109375" style="28" customWidth="1"/>
    <col min="15109" max="15109" width="12.85546875" style="28" customWidth="1"/>
    <col min="15110" max="15110" width="13.28515625" style="28" customWidth="1"/>
    <col min="15111" max="15111" width="9.5703125" style="28" customWidth="1"/>
    <col min="15112" max="15112" width="14.5703125" style="28" customWidth="1"/>
    <col min="15113" max="15361" width="11" style="28"/>
    <col min="15362" max="15362" width="2.28515625" style="28" customWidth="1"/>
    <col min="15363" max="15363" width="46.140625" style="28" customWidth="1"/>
    <col min="15364" max="15364" width="16.7109375" style="28" customWidth="1"/>
    <col min="15365" max="15365" width="12.85546875" style="28" customWidth="1"/>
    <col min="15366" max="15366" width="13.28515625" style="28" customWidth="1"/>
    <col min="15367" max="15367" width="9.5703125" style="28" customWidth="1"/>
    <col min="15368" max="15368" width="14.5703125" style="28" customWidth="1"/>
    <col min="15369" max="15617" width="11" style="28"/>
    <col min="15618" max="15618" width="2.28515625" style="28" customWidth="1"/>
    <col min="15619" max="15619" width="46.140625" style="28" customWidth="1"/>
    <col min="15620" max="15620" width="16.7109375" style="28" customWidth="1"/>
    <col min="15621" max="15621" width="12.85546875" style="28" customWidth="1"/>
    <col min="15622" max="15622" width="13.28515625" style="28" customWidth="1"/>
    <col min="15623" max="15623" width="9.5703125" style="28" customWidth="1"/>
    <col min="15624" max="15624" width="14.5703125" style="28" customWidth="1"/>
    <col min="15625" max="15873" width="11" style="28"/>
    <col min="15874" max="15874" width="2.28515625" style="28" customWidth="1"/>
    <col min="15875" max="15875" width="46.140625" style="28" customWidth="1"/>
    <col min="15876" max="15876" width="16.7109375" style="28" customWidth="1"/>
    <col min="15877" max="15877" width="12.85546875" style="28" customWidth="1"/>
    <col min="15878" max="15878" width="13.28515625" style="28" customWidth="1"/>
    <col min="15879" max="15879" width="9.5703125" style="28" customWidth="1"/>
    <col min="15880" max="15880" width="14.5703125" style="28" customWidth="1"/>
    <col min="15881" max="16129" width="11" style="28"/>
    <col min="16130" max="16130" width="2.28515625" style="28" customWidth="1"/>
    <col min="16131" max="16131" width="46.140625" style="28" customWidth="1"/>
    <col min="16132" max="16132" width="16.7109375" style="28" customWidth="1"/>
    <col min="16133" max="16133" width="12.85546875" style="28" customWidth="1"/>
    <col min="16134" max="16134" width="13.28515625" style="28" customWidth="1"/>
    <col min="16135" max="16135" width="9.5703125" style="28" customWidth="1"/>
    <col min="16136" max="16136" width="14.5703125" style="28" customWidth="1"/>
    <col min="16137" max="16384" width="11" style="28"/>
  </cols>
  <sheetData>
    <row r="1" spans="3:11" x14ac:dyDescent="0.2">
      <c r="C1" s="365" t="s">
        <v>343</v>
      </c>
      <c r="D1" s="364"/>
      <c r="E1" s="364"/>
      <c r="F1" s="364"/>
      <c r="G1" s="364"/>
      <c r="H1" s="363"/>
    </row>
    <row r="2" spans="3:11" ht="13.5" thickBot="1" x14ac:dyDescent="0.25">
      <c r="C2" s="362" t="s">
        <v>547</v>
      </c>
      <c r="D2" s="361"/>
      <c r="E2" s="361"/>
      <c r="F2" s="361"/>
      <c r="G2" s="361"/>
      <c r="H2" s="360"/>
    </row>
    <row r="3" spans="3:11" ht="39" thickBot="1" x14ac:dyDescent="0.25">
      <c r="C3" s="359"/>
      <c r="D3" s="357" t="s">
        <v>546</v>
      </c>
      <c r="E3" s="358" t="s">
        <v>545</v>
      </c>
      <c r="F3" s="357" t="s">
        <v>544</v>
      </c>
      <c r="G3" s="357" t="s">
        <v>543</v>
      </c>
      <c r="H3" s="357" t="s">
        <v>542</v>
      </c>
    </row>
    <row r="4" spans="3:11" x14ac:dyDescent="0.2">
      <c r="C4" s="344" t="s">
        <v>541</v>
      </c>
      <c r="D4" s="356"/>
      <c r="E4" s="355"/>
      <c r="F4" s="355"/>
      <c r="G4" s="355"/>
      <c r="H4" s="355"/>
    </row>
    <row r="5" spans="3:11" ht="25.5" x14ac:dyDescent="0.2">
      <c r="C5" s="354" t="s">
        <v>540</v>
      </c>
      <c r="D5" s="353" t="s">
        <v>539</v>
      </c>
      <c r="E5" s="346" t="s">
        <v>501</v>
      </c>
      <c r="F5" s="346" t="s">
        <v>501</v>
      </c>
      <c r="G5" s="346" t="s">
        <v>501</v>
      </c>
      <c r="H5" s="346" t="s">
        <v>501</v>
      </c>
    </row>
    <row r="6" spans="3:11" x14ac:dyDescent="0.2">
      <c r="C6" s="342" t="s">
        <v>538</v>
      </c>
      <c r="D6" s="353" t="s">
        <v>537</v>
      </c>
      <c r="E6" s="346" t="s">
        <v>501</v>
      </c>
      <c r="F6" s="346" t="s">
        <v>501</v>
      </c>
      <c r="G6" s="346" t="s">
        <v>501</v>
      </c>
      <c r="H6" s="346" t="s">
        <v>501</v>
      </c>
    </row>
    <row r="7" spans="3:11" x14ac:dyDescent="0.2">
      <c r="C7" s="344"/>
      <c r="D7" s="337"/>
      <c r="E7" s="340"/>
      <c r="F7" s="340"/>
      <c r="G7" s="340"/>
      <c r="H7" s="340"/>
      <c r="K7" s="28" t="s">
        <v>536</v>
      </c>
    </row>
    <row r="8" spans="3:11" x14ac:dyDescent="0.2">
      <c r="C8" s="344" t="s">
        <v>535</v>
      </c>
      <c r="D8" s="337"/>
      <c r="E8" s="340"/>
      <c r="F8" s="340"/>
      <c r="G8" s="340"/>
      <c r="H8" s="340"/>
    </row>
    <row r="9" spans="3:11" x14ac:dyDescent="0.2">
      <c r="C9" s="342" t="s">
        <v>520</v>
      </c>
      <c r="D9" s="343">
        <v>1610</v>
      </c>
      <c r="E9" s="346" t="s">
        <v>501</v>
      </c>
      <c r="F9" s="346" t="s">
        <v>501</v>
      </c>
      <c r="G9" s="346" t="s">
        <v>501</v>
      </c>
      <c r="H9" s="346" t="s">
        <v>501</v>
      </c>
    </row>
    <row r="10" spans="3:11" x14ac:dyDescent="0.2">
      <c r="C10" s="352" t="s">
        <v>534</v>
      </c>
      <c r="D10" s="343">
        <v>94.85</v>
      </c>
      <c r="E10" s="346" t="s">
        <v>501</v>
      </c>
      <c r="F10" s="346" t="s">
        <v>501</v>
      </c>
      <c r="G10" s="346" t="s">
        <v>501</v>
      </c>
      <c r="H10" s="346" t="s">
        <v>501</v>
      </c>
    </row>
    <row r="11" spans="3:11" x14ac:dyDescent="0.2">
      <c r="C11" s="352" t="s">
        <v>533</v>
      </c>
      <c r="D11" s="343">
        <v>19.39</v>
      </c>
      <c r="E11" s="346" t="s">
        <v>501</v>
      </c>
      <c r="F11" s="346" t="s">
        <v>501</v>
      </c>
      <c r="G11" s="346" t="s">
        <v>501</v>
      </c>
      <c r="H11" s="346" t="s">
        <v>501</v>
      </c>
    </row>
    <row r="12" spans="3:11" x14ac:dyDescent="0.2">
      <c r="C12" s="352" t="s">
        <v>532</v>
      </c>
      <c r="D12" s="343">
        <v>40.61</v>
      </c>
      <c r="E12" s="346" t="s">
        <v>501</v>
      </c>
      <c r="F12" s="346" t="s">
        <v>501</v>
      </c>
      <c r="G12" s="346" t="s">
        <v>501</v>
      </c>
      <c r="H12" s="346" t="s">
        <v>501</v>
      </c>
    </row>
    <row r="13" spans="3:11" x14ac:dyDescent="0.2">
      <c r="C13" s="342" t="s">
        <v>519</v>
      </c>
      <c r="D13" s="343">
        <v>53</v>
      </c>
      <c r="E13" s="346">
        <v>1</v>
      </c>
      <c r="F13" s="346" t="s">
        <v>501</v>
      </c>
      <c r="G13" s="346" t="s">
        <v>501</v>
      </c>
      <c r="H13" s="346" t="s">
        <v>501</v>
      </c>
    </row>
    <row r="14" spans="3:11" x14ac:dyDescent="0.2">
      <c r="C14" s="352" t="s">
        <v>534</v>
      </c>
      <c r="D14" s="343">
        <v>89.36</v>
      </c>
      <c r="E14" s="346" t="s">
        <v>501</v>
      </c>
      <c r="F14" s="346" t="s">
        <v>501</v>
      </c>
      <c r="G14" s="346" t="s">
        <v>501</v>
      </c>
      <c r="H14" s="346" t="s">
        <v>501</v>
      </c>
    </row>
    <row r="15" spans="3:11" x14ac:dyDescent="0.2">
      <c r="C15" s="352" t="s">
        <v>533</v>
      </c>
      <c r="D15" s="343">
        <v>45.83</v>
      </c>
      <c r="E15" s="346" t="s">
        <v>501</v>
      </c>
      <c r="F15" s="346" t="s">
        <v>501</v>
      </c>
      <c r="G15" s="346" t="s">
        <v>501</v>
      </c>
      <c r="H15" s="346" t="s">
        <v>501</v>
      </c>
    </row>
    <row r="16" spans="3:11" x14ac:dyDescent="0.2">
      <c r="C16" s="352" t="s">
        <v>532</v>
      </c>
      <c r="D16" s="343">
        <v>66.959999999999994</v>
      </c>
      <c r="E16" s="346" t="s">
        <v>501</v>
      </c>
      <c r="F16" s="346" t="s">
        <v>501</v>
      </c>
      <c r="G16" s="346" t="s">
        <v>501</v>
      </c>
      <c r="H16" s="346" t="s">
        <v>501</v>
      </c>
    </row>
    <row r="17" spans="3:8" x14ac:dyDescent="0.2">
      <c r="C17" s="342" t="s">
        <v>531</v>
      </c>
      <c r="D17" s="343"/>
      <c r="E17" s="340"/>
      <c r="F17" s="340"/>
      <c r="G17" s="340"/>
      <c r="H17" s="340"/>
    </row>
    <row r="18" spans="3:8" x14ac:dyDescent="0.2">
      <c r="C18" s="342" t="s">
        <v>530</v>
      </c>
      <c r="D18" s="343">
        <v>6.7</v>
      </c>
      <c r="E18" s="346" t="s">
        <v>501</v>
      </c>
      <c r="F18" s="346" t="s">
        <v>501</v>
      </c>
      <c r="G18" s="346" t="s">
        <v>501</v>
      </c>
      <c r="H18" s="346" t="s">
        <v>501</v>
      </c>
    </row>
    <row r="19" spans="3:8" x14ac:dyDescent="0.2">
      <c r="C19" s="342" t="s">
        <v>529</v>
      </c>
      <c r="D19" s="348">
        <v>0</v>
      </c>
      <c r="E19" s="346" t="s">
        <v>501</v>
      </c>
      <c r="F19" s="346" t="s">
        <v>501</v>
      </c>
      <c r="G19" s="346" t="s">
        <v>501</v>
      </c>
      <c r="H19" s="346" t="s">
        <v>501</v>
      </c>
    </row>
    <row r="20" spans="3:8" x14ac:dyDescent="0.2">
      <c r="C20" s="342" t="s">
        <v>528</v>
      </c>
      <c r="D20" s="351">
        <v>0</v>
      </c>
      <c r="E20" s="346" t="s">
        <v>501</v>
      </c>
      <c r="F20" s="346" t="s">
        <v>501</v>
      </c>
      <c r="G20" s="346" t="s">
        <v>501</v>
      </c>
      <c r="H20" s="346" t="s">
        <v>501</v>
      </c>
    </row>
    <row r="21" spans="3:8" x14ac:dyDescent="0.2">
      <c r="C21" s="342" t="s">
        <v>527</v>
      </c>
      <c r="D21" s="347">
        <v>2.5000000000000001E-2</v>
      </c>
      <c r="E21" s="346" t="s">
        <v>501</v>
      </c>
      <c r="F21" s="346" t="s">
        <v>501</v>
      </c>
      <c r="G21" s="346" t="s">
        <v>501</v>
      </c>
      <c r="H21" s="346" t="s">
        <v>501</v>
      </c>
    </row>
    <row r="22" spans="3:8" x14ac:dyDescent="0.2">
      <c r="C22" s="342" t="s">
        <v>526</v>
      </c>
      <c r="D22" s="347">
        <v>1.35E-2</v>
      </c>
      <c r="E22" s="346" t="s">
        <v>501</v>
      </c>
      <c r="F22" s="346" t="s">
        <v>501</v>
      </c>
      <c r="G22" s="346" t="s">
        <v>501</v>
      </c>
      <c r="H22" s="346" t="s">
        <v>501</v>
      </c>
    </row>
    <row r="23" spans="3:8" x14ac:dyDescent="0.2">
      <c r="C23" s="342" t="s">
        <v>525</v>
      </c>
      <c r="D23" s="343">
        <v>66.27</v>
      </c>
      <c r="E23" s="346" t="s">
        <v>501</v>
      </c>
      <c r="F23" s="346" t="s">
        <v>501</v>
      </c>
      <c r="G23" s="346" t="s">
        <v>501</v>
      </c>
      <c r="H23" s="346" t="s">
        <v>501</v>
      </c>
    </row>
    <row r="24" spans="3:8" x14ac:dyDescent="0.2">
      <c r="C24" s="342" t="s">
        <v>524</v>
      </c>
      <c r="D24" s="343">
        <v>74.81</v>
      </c>
      <c r="E24" s="346" t="s">
        <v>501</v>
      </c>
      <c r="F24" s="346" t="s">
        <v>501</v>
      </c>
      <c r="G24" s="346" t="s">
        <v>501</v>
      </c>
      <c r="H24" s="346" t="s">
        <v>501</v>
      </c>
    </row>
    <row r="25" spans="3:8" x14ac:dyDescent="0.2">
      <c r="C25" s="342"/>
      <c r="D25" s="343"/>
      <c r="E25" s="340"/>
      <c r="F25" s="340"/>
      <c r="G25" s="340"/>
      <c r="H25" s="340"/>
    </row>
    <row r="26" spans="3:8" x14ac:dyDescent="0.2">
      <c r="C26" s="350" t="s">
        <v>523</v>
      </c>
      <c r="D26" s="343"/>
      <c r="E26" s="340"/>
      <c r="F26" s="340"/>
      <c r="G26" s="340"/>
      <c r="H26" s="340"/>
    </row>
    <row r="27" spans="3:8" x14ac:dyDescent="0.2">
      <c r="C27" s="342" t="s">
        <v>522</v>
      </c>
      <c r="D27" s="343">
        <v>0</v>
      </c>
      <c r="E27" s="346" t="s">
        <v>501</v>
      </c>
      <c r="F27" s="346" t="s">
        <v>501</v>
      </c>
      <c r="G27" s="346" t="s">
        <v>501</v>
      </c>
      <c r="H27" s="346" t="s">
        <v>501</v>
      </c>
    </row>
    <row r="28" spans="3:8" x14ac:dyDescent="0.2">
      <c r="C28" s="342"/>
      <c r="D28" s="343"/>
      <c r="E28" s="340"/>
      <c r="F28" s="340"/>
      <c r="G28" s="340"/>
      <c r="H28" s="340"/>
    </row>
    <row r="29" spans="3:8" x14ac:dyDescent="0.2">
      <c r="C29" s="350" t="s">
        <v>521</v>
      </c>
      <c r="D29" s="343"/>
      <c r="E29" s="340"/>
      <c r="F29" s="340"/>
      <c r="G29" s="340"/>
      <c r="H29" s="340"/>
    </row>
    <row r="30" spans="3:8" x14ac:dyDescent="0.2">
      <c r="C30" s="342" t="s">
        <v>520</v>
      </c>
      <c r="D30" s="343">
        <v>364399538.62</v>
      </c>
      <c r="E30" s="346" t="s">
        <v>501</v>
      </c>
      <c r="F30" s="346" t="s">
        <v>501</v>
      </c>
      <c r="G30" s="346" t="s">
        <v>501</v>
      </c>
      <c r="H30" s="346" t="s">
        <v>501</v>
      </c>
    </row>
    <row r="31" spans="3:8" x14ac:dyDescent="0.2">
      <c r="C31" s="342" t="s">
        <v>519</v>
      </c>
      <c r="D31" s="343">
        <v>7384008.54</v>
      </c>
      <c r="E31" s="346" t="s">
        <v>501</v>
      </c>
      <c r="F31" s="346" t="s">
        <v>501</v>
      </c>
      <c r="G31" s="346" t="s">
        <v>501</v>
      </c>
      <c r="H31" s="346" t="s">
        <v>501</v>
      </c>
    </row>
    <row r="32" spans="3:8" x14ac:dyDescent="0.2">
      <c r="C32" s="342" t="s">
        <v>518</v>
      </c>
      <c r="D32" s="343"/>
      <c r="E32" s="340"/>
      <c r="F32" s="340"/>
      <c r="G32" s="340"/>
      <c r="H32" s="340"/>
    </row>
    <row r="33" spans="3:8" x14ac:dyDescent="0.2">
      <c r="C33" s="342"/>
      <c r="D33" s="343"/>
      <c r="E33" s="340"/>
      <c r="F33" s="340"/>
      <c r="G33" s="340"/>
      <c r="H33" s="340"/>
    </row>
    <row r="34" spans="3:8" x14ac:dyDescent="0.2">
      <c r="C34" s="350" t="s">
        <v>517</v>
      </c>
      <c r="D34" s="343"/>
      <c r="E34" s="340"/>
      <c r="F34" s="340"/>
      <c r="G34" s="340"/>
      <c r="H34" s="340"/>
    </row>
    <row r="35" spans="3:8" x14ac:dyDescent="0.2">
      <c r="C35" s="342" t="s">
        <v>516</v>
      </c>
      <c r="D35" s="343">
        <v>38150.199999999997</v>
      </c>
      <c r="E35" s="346" t="s">
        <v>501</v>
      </c>
      <c r="F35" s="346" t="s">
        <v>501</v>
      </c>
      <c r="G35" s="346" t="s">
        <v>501</v>
      </c>
      <c r="H35" s="346" t="s">
        <v>501</v>
      </c>
    </row>
    <row r="36" spans="3:8" x14ac:dyDescent="0.2">
      <c r="C36" s="342" t="s">
        <v>515</v>
      </c>
      <c r="D36" s="343">
        <v>2435.7199999999998</v>
      </c>
      <c r="E36" s="346" t="s">
        <v>501</v>
      </c>
      <c r="F36" s="346" t="s">
        <v>501</v>
      </c>
      <c r="G36" s="346" t="s">
        <v>501</v>
      </c>
      <c r="H36" s="346" t="s">
        <v>501</v>
      </c>
    </row>
    <row r="37" spans="3:8" x14ac:dyDescent="0.2">
      <c r="C37" s="342" t="s">
        <v>514</v>
      </c>
      <c r="D37" s="343">
        <v>11610.08</v>
      </c>
      <c r="E37" s="346" t="s">
        <v>501</v>
      </c>
      <c r="F37" s="346" t="s">
        <v>501</v>
      </c>
      <c r="G37" s="346" t="s">
        <v>501</v>
      </c>
      <c r="H37" s="346" t="s">
        <v>501</v>
      </c>
    </row>
    <row r="38" spans="3:8" x14ac:dyDescent="0.2">
      <c r="C38" s="345"/>
      <c r="D38" s="343"/>
      <c r="E38" s="340"/>
      <c r="F38" s="340"/>
      <c r="G38" s="340"/>
      <c r="H38" s="340"/>
    </row>
    <row r="39" spans="3:8" x14ac:dyDescent="0.2">
      <c r="C39" s="344" t="s">
        <v>513</v>
      </c>
      <c r="D39" s="343">
        <v>24894519.25</v>
      </c>
      <c r="E39" s="346" t="s">
        <v>501</v>
      </c>
      <c r="F39" s="346" t="s">
        <v>501</v>
      </c>
      <c r="G39" s="346" t="s">
        <v>501</v>
      </c>
      <c r="H39" s="346" t="s">
        <v>501</v>
      </c>
    </row>
    <row r="40" spans="3:8" x14ac:dyDescent="0.2">
      <c r="C40" s="345"/>
      <c r="D40" s="343"/>
      <c r="E40" s="340"/>
      <c r="F40" s="340"/>
      <c r="G40" s="340"/>
      <c r="H40" s="340"/>
    </row>
    <row r="41" spans="3:8" x14ac:dyDescent="0.2">
      <c r="C41" s="344" t="s">
        <v>512</v>
      </c>
      <c r="D41" s="343"/>
      <c r="E41" s="346"/>
      <c r="F41" s="346"/>
      <c r="G41" s="346"/>
      <c r="H41" s="346"/>
    </row>
    <row r="42" spans="3:8" x14ac:dyDescent="0.2">
      <c r="C42" s="342" t="s">
        <v>511</v>
      </c>
      <c r="D42" s="343">
        <v>62256502.960000001</v>
      </c>
      <c r="E42" s="346" t="s">
        <v>501</v>
      </c>
      <c r="F42" s="346" t="s">
        <v>501</v>
      </c>
      <c r="G42" s="346" t="s">
        <v>501</v>
      </c>
      <c r="H42" s="346" t="s">
        <v>501</v>
      </c>
    </row>
    <row r="43" spans="3:8" x14ac:dyDescent="0.2">
      <c r="C43" s="342" t="s">
        <v>506</v>
      </c>
      <c r="D43" s="343">
        <v>1026707673.39</v>
      </c>
      <c r="E43" s="346" t="s">
        <v>501</v>
      </c>
      <c r="F43" s="346" t="s">
        <v>501</v>
      </c>
      <c r="G43" s="346" t="s">
        <v>501</v>
      </c>
      <c r="H43" s="346" t="s">
        <v>501</v>
      </c>
    </row>
    <row r="44" spans="3:8" x14ac:dyDescent="0.2">
      <c r="C44" s="342" t="s">
        <v>505</v>
      </c>
      <c r="D44" s="343">
        <v>3924841389.5999999</v>
      </c>
      <c r="E44" s="346" t="s">
        <v>501</v>
      </c>
      <c r="F44" s="346" t="s">
        <v>501</v>
      </c>
      <c r="G44" s="346" t="s">
        <v>501</v>
      </c>
      <c r="H44" s="346" t="s">
        <v>501</v>
      </c>
    </row>
    <row r="45" spans="3:8" x14ac:dyDescent="0.2">
      <c r="C45" s="345"/>
      <c r="D45" s="343"/>
      <c r="E45" s="340"/>
      <c r="F45" s="340"/>
      <c r="G45" s="340"/>
      <c r="H45" s="340"/>
    </row>
    <row r="46" spans="3:8" ht="25.5" x14ac:dyDescent="0.2">
      <c r="C46" s="349" t="s">
        <v>510</v>
      </c>
      <c r="D46" s="343"/>
      <c r="E46" s="346"/>
      <c r="F46" s="346"/>
      <c r="G46" s="346"/>
      <c r="H46" s="346"/>
    </row>
    <row r="47" spans="3:8" x14ac:dyDescent="0.2">
      <c r="C47" s="342" t="s">
        <v>506</v>
      </c>
      <c r="D47" s="348">
        <v>0</v>
      </c>
      <c r="E47" s="346" t="s">
        <v>501</v>
      </c>
      <c r="F47" s="346" t="s">
        <v>501</v>
      </c>
      <c r="G47" s="346" t="s">
        <v>501</v>
      </c>
      <c r="H47" s="346" t="s">
        <v>501</v>
      </c>
    </row>
    <row r="48" spans="3:8" x14ac:dyDescent="0.2">
      <c r="C48" s="342" t="s">
        <v>505</v>
      </c>
      <c r="D48" s="348">
        <v>0</v>
      </c>
      <c r="E48" s="346" t="s">
        <v>501</v>
      </c>
      <c r="F48" s="346" t="s">
        <v>501</v>
      </c>
      <c r="G48" s="346" t="s">
        <v>501</v>
      </c>
      <c r="H48" s="346" t="s">
        <v>501</v>
      </c>
    </row>
    <row r="49" spans="3:8" x14ac:dyDescent="0.2">
      <c r="C49" s="345"/>
      <c r="D49" s="343"/>
      <c r="E49" s="340"/>
      <c r="F49" s="340"/>
      <c r="G49" s="340"/>
      <c r="H49" s="340"/>
    </row>
    <row r="50" spans="3:8" x14ac:dyDescent="0.2">
      <c r="C50" s="344" t="s">
        <v>509</v>
      </c>
      <c r="D50" s="343"/>
      <c r="E50" s="346"/>
      <c r="F50" s="346"/>
      <c r="G50" s="346"/>
      <c r="H50" s="346"/>
    </row>
    <row r="51" spans="3:8" x14ac:dyDescent="0.2">
      <c r="C51" s="342" t="s">
        <v>506</v>
      </c>
      <c r="D51" s="343">
        <v>0</v>
      </c>
      <c r="E51" s="346" t="s">
        <v>501</v>
      </c>
      <c r="F51" s="346" t="s">
        <v>501</v>
      </c>
      <c r="G51" s="346" t="s">
        <v>501</v>
      </c>
      <c r="H51" s="346" t="s">
        <v>501</v>
      </c>
    </row>
    <row r="52" spans="3:8" x14ac:dyDescent="0.2">
      <c r="C52" s="342" t="s">
        <v>505</v>
      </c>
      <c r="D52" s="343">
        <v>0</v>
      </c>
      <c r="E52" s="346" t="s">
        <v>501</v>
      </c>
      <c r="F52" s="346" t="s">
        <v>501</v>
      </c>
      <c r="G52" s="346" t="s">
        <v>501</v>
      </c>
      <c r="H52" s="346" t="s">
        <v>501</v>
      </c>
    </row>
    <row r="53" spans="3:8" x14ac:dyDescent="0.2">
      <c r="C53" s="342" t="s">
        <v>508</v>
      </c>
      <c r="D53" s="343">
        <v>0</v>
      </c>
      <c r="E53" s="346" t="s">
        <v>501</v>
      </c>
      <c r="F53" s="346" t="s">
        <v>501</v>
      </c>
      <c r="G53" s="346" t="s">
        <v>501</v>
      </c>
      <c r="H53" s="346" t="s">
        <v>501</v>
      </c>
    </row>
    <row r="54" spans="3:8" x14ac:dyDescent="0.2">
      <c r="C54" s="345"/>
      <c r="D54" s="343"/>
      <c r="E54" s="340"/>
      <c r="F54" s="340"/>
      <c r="G54" s="340"/>
      <c r="H54" s="340"/>
    </row>
    <row r="55" spans="3:8" x14ac:dyDescent="0.2">
      <c r="C55" s="344" t="s">
        <v>507</v>
      </c>
      <c r="D55" s="343"/>
      <c r="E55" s="346"/>
      <c r="F55" s="346"/>
      <c r="G55" s="346"/>
      <c r="H55" s="346"/>
    </row>
    <row r="56" spans="3:8" x14ac:dyDescent="0.2">
      <c r="C56" s="342" t="s">
        <v>506</v>
      </c>
      <c r="D56" s="343">
        <v>248945192.27000001</v>
      </c>
      <c r="E56" s="346" t="s">
        <v>501</v>
      </c>
      <c r="F56" s="346" t="s">
        <v>501</v>
      </c>
      <c r="G56" s="346" t="s">
        <v>501</v>
      </c>
      <c r="H56" s="346" t="s">
        <v>501</v>
      </c>
    </row>
    <row r="57" spans="3:8" x14ac:dyDescent="0.2">
      <c r="C57" s="342" t="s">
        <v>505</v>
      </c>
      <c r="D57" s="343">
        <v>951653931.96000004</v>
      </c>
      <c r="E57" s="346" t="s">
        <v>501</v>
      </c>
      <c r="F57" s="346" t="s">
        <v>501</v>
      </c>
      <c r="G57" s="346" t="s">
        <v>501</v>
      </c>
      <c r="H57" s="346" t="s">
        <v>501</v>
      </c>
    </row>
    <row r="58" spans="3:8" x14ac:dyDescent="0.2">
      <c r="C58" s="345"/>
      <c r="D58" s="343"/>
      <c r="E58" s="340"/>
      <c r="F58" s="340"/>
      <c r="G58" s="340"/>
      <c r="H58" s="340"/>
    </row>
    <row r="59" spans="3:8" x14ac:dyDescent="0.2">
      <c r="C59" s="344" t="s">
        <v>504</v>
      </c>
      <c r="D59" s="343"/>
      <c r="E59" s="346"/>
      <c r="F59" s="346"/>
      <c r="G59" s="346"/>
      <c r="H59" s="346"/>
    </row>
    <row r="60" spans="3:8" x14ac:dyDescent="0.2">
      <c r="C60" s="342" t="s">
        <v>503</v>
      </c>
      <c r="D60" s="337">
        <v>2018</v>
      </c>
      <c r="E60" s="346" t="s">
        <v>501</v>
      </c>
      <c r="F60" s="346" t="s">
        <v>501</v>
      </c>
      <c r="G60" s="346" t="s">
        <v>501</v>
      </c>
      <c r="H60" s="346" t="s">
        <v>501</v>
      </c>
    </row>
    <row r="61" spans="3:8" x14ac:dyDescent="0.2">
      <c r="C61" s="342" t="s">
        <v>502</v>
      </c>
      <c r="D61" s="347">
        <v>6.8900000000000003E-2</v>
      </c>
      <c r="E61" s="346" t="s">
        <v>501</v>
      </c>
      <c r="F61" s="346" t="s">
        <v>501</v>
      </c>
      <c r="G61" s="346" t="s">
        <v>501</v>
      </c>
      <c r="H61" s="346" t="s">
        <v>501</v>
      </c>
    </row>
    <row r="62" spans="3:8" x14ac:dyDescent="0.2">
      <c r="C62" s="345"/>
      <c r="D62" s="343"/>
      <c r="E62" s="340"/>
      <c r="F62" s="340"/>
      <c r="G62" s="340"/>
      <c r="H62" s="340"/>
    </row>
    <row r="63" spans="3:8" x14ac:dyDescent="0.2">
      <c r="C63" s="344" t="s">
        <v>500</v>
      </c>
      <c r="D63" s="343"/>
      <c r="E63" s="340"/>
      <c r="F63" s="340"/>
      <c r="G63" s="340"/>
      <c r="H63" s="340"/>
    </row>
    <row r="64" spans="3:8" x14ac:dyDescent="0.2">
      <c r="C64" s="342" t="s">
        <v>499</v>
      </c>
      <c r="D64" s="341">
        <v>43199</v>
      </c>
      <c r="E64" s="340"/>
      <c r="F64" s="340"/>
      <c r="G64" s="340"/>
      <c r="H64" s="340"/>
    </row>
    <row r="65" spans="3:8" ht="25.5" x14ac:dyDescent="0.2">
      <c r="C65" s="339" t="s">
        <v>498</v>
      </c>
      <c r="D65" s="338" t="s">
        <v>497</v>
      </c>
      <c r="E65" s="337"/>
      <c r="F65" s="337"/>
      <c r="G65" s="337"/>
      <c r="H65" s="337"/>
    </row>
    <row r="66" spans="3:8" ht="13.5" thickBot="1" x14ac:dyDescent="0.25">
      <c r="C66" s="335"/>
      <c r="D66" s="336"/>
      <c r="E66" s="335"/>
      <c r="F66" s="335"/>
      <c r="G66" s="335"/>
      <c r="H66" s="335"/>
    </row>
    <row r="67" spans="3:8" ht="27" customHeight="1" x14ac:dyDescent="0.2">
      <c r="C67" s="334"/>
      <c r="D67" s="334"/>
      <c r="E67" s="334"/>
      <c r="F67" s="334"/>
      <c r="G67" s="334"/>
      <c r="H67" s="334"/>
    </row>
    <row r="68" spans="3:8" ht="27" customHeight="1" x14ac:dyDescent="0.2">
      <c r="C68" s="334"/>
      <c r="D68" s="334"/>
      <c r="E68" s="334"/>
      <c r="F68" s="334"/>
      <c r="G68" s="334"/>
      <c r="H68" s="334"/>
    </row>
  </sheetData>
  <mergeCells count="4">
    <mergeCell ref="C1:H1"/>
    <mergeCell ref="C2:H2"/>
    <mergeCell ref="C67:H67"/>
    <mergeCell ref="C68:H68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H41" sqref="H41"/>
    </sheetView>
  </sheetViews>
  <sheetFormatPr baseColWidth="10" defaultRowHeight="12.75" x14ac:dyDescent="0.2"/>
  <cols>
    <col min="1" max="1" width="5" style="158" customWidth="1"/>
    <col min="2" max="2" width="43" style="158" customWidth="1"/>
    <col min="3" max="3" width="12.85546875" style="158" customWidth="1"/>
    <col min="4" max="4" width="13.28515625" style="158" customWidth="1"/>
    <col min="5" max="5" width="15" style="158" customWidth="1"/>
    <col min="6" max="6" width="16.42578125" style="158" customWidth="1"/>
    <col min="7" max="7" width="13.42578125" style="158" customWidth="1"/>
    <col min="8" max="8" width="14" style="158" customWidth="1"/>
    <col min="9" max="9" width="15" style="158" customWidth="1"/>
    <col min="10" max="16384" width="11.42578125" style="158"/>
  </cols>
  <sheetData>
    <row r="1" spans="2:9" ht="13.5" thickBot="1" x14ac:dyDescent="0.25"/>
    <row r="2" spans="2:9" ht="13.5" thickBot="1" x14ac:dyDescent="0.25">
      <c r="B2" s="269" t="s">
        <v>395</v>
      </c>
      <c r="C2" s="270"/>
      <c r="D2" s="270"/>
      <c r="E2" s="270"/>
      <c r="F2" s="270"/>
      <c r="G2" s="270"/>
      <c r="H2" s="270"/>
      <c r="I2" s="271"/>
    </row>
    <row r="3" spans="2:9" ht="13.5" thickBot="1" x14ac:dyDescent="0.25">
      <c r="B3" s="272" t="s">
        <v>394</v>
      </c>
      <c r="C3" s="273"/>
      <c r="D3" s="273"/>
      <c r="E3" s="273"/>
      <c r="F3" s="273"/>
      <c r="G3" s="273"/>
      <c r="H3" s="273"/>
      <c r="I3" s="274"/>
    </row>
    <row r="4" spans="2:9" ht="13.5" thickBot="1" x14ac:dyDescent="0.25">
      <c r="B4" s="272" t="s">
        <v>188</v>
      </c>
      <c r="C4" s="273"/>
      <c r="D4" s="273"/>
      <c r="E4" s="273"/>
      <c r="F4" s="273"/>
      <c r="G4" s="273"/>
      <c r="H4" s="273"/>
      <c r="I4" s="274"/>
    </row>
    <row r="5" spans="2:9" ht="13.5" thickBot="1" x14ac:dyDescent="0.25">
      <c r="B5" s="272" t="s">
        <v>2</v>
      </c>
      <c r="C5" s="273"/>
      <c r="D5" s="273"/>
      <c r="E5" s="273"/>
      <c r="F5" s="273"/>
      <c r="G5" s="273"/>
      <c r="H5" s="273"/>
      <c r="I5" s="274"/>
    </row>
    <row r="6" spans="2:9" ht="76.5" x14ac:dyDescent="0.2">
      <c r="B6" s="181" t="s">
        <v>393</v>
      </c>
      <c r="C6" s="181" t="s">
        <v>392</v>
      </c>
      <c r="D6" s="181" t="s">
        <v>391</v>
      </c>
      <c r="E6" s="181" t="s">
        <v>390</v>
      </c>
      <c r="F6" s="181" t="s">
        <v>389</v>
      </c>
      <c r="G6" s="181" t="s">
        <v>388</v>
      </c>
      <c r="H6" s="181" t="s">
        <v>387</v>
      </c>
      <c r="I6" s="181" t="s">
        <v>386</v>
      </c>
    </row>
    <row r="7" spans="2:9" ht="13.5" thickBot="1" x14ac:dyDescent="0.25">
      <c r="B7" s="180" t="s">
        <v>385</v>
      </c>
      <c r="C7" s="180" t="s">
        <v>384</v>
      </c>
      <c r="D7" s="180" t="s">
        <v>383</v>
      </c>
      <c r="E7" s="180" t="s">
        <v>382</v>
      </c>
      <c r="F7" s="180" t="s">
        <v>381</v>
      </c>
      <c r="G7" s="180" t="s">
        <v>380</v>
      </c>
      <c r="H7" s="180" t="s">
        <v>379</v>
      </c>
      <c r="I7" s="180" t="s">
        <v>378</v>
      </c>
    </row>
    <row r="8" spans="2:9" ht="12.75" customHeight="1" x14ac:dyDescent="0.2">
      <c r="B8" s="176" t="s">
        <v>377</v>
      </c>
      <c r="C8" s="164">
        <f t="shared" ref="C8:I8" si="0">C9+C13</f>
        <v>52121220</v>
      </c>
      <c r="D8" s="164">
        <f t="shared" si="0"/>
        <v>0</v>
      </c>
      <c r="E8" s="164">
        <f t="shared" si="0"/>
        <v>7818180</v>
      </c>
      <c r="F8" s="164">
        <f t="shared" si="0"/>
        <v>0</v>
      </c>
      <c r="G8" s="164">
        <f t="shared" si="0"/>
        <v>44303040</v>
      </c>
      <c r="H8" s="164">
        <f t="shared" si="0"/>
        <v>2006986.76</v>
      </c>
      <c r="I8" s="164">
        <f t="shared" si="0"/>
        <v>0</v>
      </c>
    </row>
    <row r="9" spans="2:9" ht="12.75" customHeight="1" x14ac:dyDescent="0.2">
      <c r="B9" s="176" t="s">
        <v>376</v>
      </c>
      <c r="C9" s="164">
        <f t="shared" ref="C9:I9" si="1">SUM(C10:C12)</f>
        <v>7818180</v>
      </c>
      <c r="D9" s="164">
        <f t="shared" si="1"/>
        <v>0</v>
      </c>
      <c r="E9" s="164">
        <f t="shared" si="1"/>
        <v>7818180</v>
      </c>
      <c r="F9" s="164">
        <f t="shared" si="1"/>
        <v>7818180</v>
      </c>
      <c r="G9" s="164">
        <f t="shared" si="1"/>
        <v>7818180</v>
      </c>
      <c r="H9" s="164">
        <f t="shared" si="1"/>
        <v>2006986.76</v>
      </c>
      <c r="I9" s="164">
        <f t="shared" si="1"/>
        <v>0</v>
      </c>
    </row>
    <row r="10" spans="2:9" x14ac:dyDescent="0.2">
      <c r="B10" s="179" t="s">
        <v>375</v>
      </c>
      <c r="C10" s="164">
        <v>7818180</v>
      </c>
      <c r="D10" s="164">
        <v>0</v>
      </c>
      <c r="E10" s="164">
        <v>7818180</v>
      </c>
      <c r="F10" s="164">
        <v>7818180</v>
      </c>
      <c r="G10" s="162">
        <v>7818180</v>
      </c>
      <c r="H10" s="164">
        <v>2006986.76</v>
      </c>
      <c r="I10" s="164">
        <v>0</v>
      </c>
    </row>
    <row r="11" spans="2:9" x14ac:dyDescent="0.2">
      <c r="B11" s="179" t="s">
        <v>374</v>
      </c>
      <c r="C11" s="162">
        <v>0</v>
      </c>
      <c r="D11" s="162">
        <v>0</v>
      </c>
      <c r="E11" s="162">
        <v>0</v>
      </c>
      <c r="F11" s="162"/>
      <c r="G11" s="162">
        <v>0</v>
      </c>
      <c r="H11" s="162">
        <v>0</v>
      </c>
      <c r="I11" s="162">
        <v>0</v>
      </c>
    </row>
    <row r="12" spans="2:9" x14ac:dyDescent="0.2">
      <c r="B12" s="179" t="s">
        <v>373</v>
      </c>
      <c r="C12" s="162">
        <v>0</v>
      </c>
      <c r="D12" s="162">
        <v>0</v>
      </c>
      <c r="E12" s="162">
        <v>0</v>
      </c>
      <c r="F12" s="162"/>
      <c r="G12" s="162">
        <v>0</v>
      </c>
      <c r="H12" s="162">
        <v>0</v>
      </c>
      <c r="I12" s="162">
        <v>0</v>
      </c>
    </row>
    <row r="13" spans="2:9" ht="12.75" customHeight="1" x14ac:dyDescent="0.2">
      <c r="B13" s="176" t="s">
        <v>372</v>
      </c>
      <c r="C13" s="164">
        <f t="shared" ref="C13:I13" si="2">SUM(C14:C16)</f>
        <v>44303040</v>
      </c>
      <c r="D13" s="164">
        <f t="shared" si="2"/>
        <v>0</v>
      </c>
      <c r="E13" s="164">
        <f t="shared" si="2"/>
        <v>0</v>
      </c>
      <c r="F13" s="164">
        <f t="shared" si="2"/>
        <v>-7818180</v>
      </c>
      <c r="G13" s="164">
        <f t="shared" si="2"/>
        <v>36484860</v>
      </c>
      <c r="H13" s="164">
        <f t="shared" si="2"/>
        <v>0</v>
      </c>
      <c r="I13" s="164">
        <f t="shared" si="2"/>
        <v>0</v>
      </c>
    </row>
    <row r="14" spans="2:9" x14ac:dyDescent="0.2">
      <c r="B14" s="179" t="s">
        <v>371</v>
      </c>
      <c r="C14" s="164">
        <v>44303040</v>
      </c>
      <c r="D14" s="164">
        <v>0</v>
      </c>
      <c r="E14" s="164">
        <v>0</v>
      </c>
      <c r="F14" s="164">
        <v>-7818180</v>
      </c>
      <c r="G14" s="162">
        <v>36484860</v>
      </c>
      <c r="H14" s="164">
        <v>0</v>
      </c>
      <c r="I14" s="164">
        <v>0</v>
      </c>
    </row>
    <row r="15" spans="2:9" x14ac:dyDescent="0.2">
      <c r="B15" s="179" t="s">
        <v>370</v>
      </c>
      <c r="C15" s="162">
        <v>0</v>
      </c>
      <c r="D15" s="162">
        <v>0</v>
      </c>
      <c r="E15" s="162">
        <v>0</v>
      </c>
      <c r="F15" s="162"/>
      <c r="G15" s="162">
        <v>0</v>
      </c>
      <c r="H15" s="162">
        <v>0</v>
      </c>
      <c r="I15" s="162">
        <v>0</v>
      </c>
    </row>
    <row r="16" spans="2:9" x14ac:dyDescent="0.2">
      <c r="B16" s="179" t="s">
        <v>369</v>
      </c>
      <c r="C16" s="162">
        <v>0</v>
      </c>
      <c r="D16" s="162">
        <v>0</v>
      </c>
      <c r="E16" s="162">
        <v>0</v>
      </c>
      <c r="F16" s="162"/>
      <c r="G16" s="162">
        <v>0</v>
      </c>
      <c r="H16" s="162">
        <v>0</v>
      </c>
      <c r="I16" s="162">
        <v>0</v>
      </c>
    </row>
    <row r="17" spans="2:9" x14ac:dyDescent="0.2">
      <c r="B17" s="176" t="s">
        <v>368</v>
      </c>
      <c r="C17" s="164">
        <v>81790725.769999996</v>
      </c>
      <c r="D17" s="177"/>
      <c r="E17" s="177"/>
      <c r="F17" s="177"/>
      <c r="G17" s="178">
        <v>88428104.969999999</v>
      </c>
      <c r="H17" s="177"/>
      <c r="I17" s="177"/>
    </row>
    <row r="18" spans="2:9" x14ac:dyDescent="0.2">
      <c r="B18" s="163"/>
      <c r="C18" s="162"/>
      <c r="D18" s="162"/>
      <c r="E18" s="162"/>
      <c r="F18" s="162"/>
      <c r="G18" s="162"/>
      <c r="H18" s="162"/>
      <c r="I18" s="162"/>
    </row>
    <row r="19" spans="2:9" ht="12.75" customHeight="1" x14ac:dyDescent="0.2">
      <c r="B19" s="173" t="s">
        <v>367</v>
      </c>
      <c r="C19" s="164">
        <f t="shared" ref="C19:I19" si="3">C8+C17</f>
        <v>133911945.77</v>
      </c>
      <c r="D19" s="164">
        <f t="shared" si="3"/>
        <v>0</v>
      </c>
      <c r="E19" s="164">
        <f t="shared" si="3"/>
        <v>7818180</v>
      </c>
      <c r="F19" s="164">
        <f t="shared" si="3"/>
        <v>0</v>
      </c>
      <c r="G19" s="164">
        <f t="shared" si="3"/>
        <v>132731144.97</v>
      </c>
      <c r="H19" s="164">
        <f t="shared" si="3"/>
        <v>2006986.76</v>
      </c>
      <c r="I19" s="164">
        <f t="shared" si="3"/>
        <v>0</v>
      </c>
    </row>
    <row r="20" spans="2:9" x14ac:dyDescent="0.2">
      <c r="B20" s="176"/>
      <c r="C20" s="164"/>
      <c r="D20" s="164"/>
      <c r="E20" s="164"/>
      <c r="F20" s="164"/>
      <c r="G20" s="164"/>
      <c r="H20" s="164"/>
      <c r="I20" s="164"/>
    </row>
    <row r="21" spans="2:9" ht="12.75" customHeight="1" x14ac:dyDescent="0.2">
      <c r="B21" s="176" t="s">
        <v>366</v>
      </c>
      <c r="C21" s="164">
        <f t="shared" ref="C21:I21" si="4">SUM(C22:C24)</f>
        <v>0</v>
      </c>
      <c r="D21" s="164">
        <f t="shared" si="4"/>
        <v>0</v>
      </c>
      <c r="E21" s="164">
        <f t="shared" si="4"/>
        <v>0</v>
      </c>
      <c r="F21" s="164">
        <f t="shared" si="4"/>
        <v>0</v>
      </c>
      <c r="G21" s="164">
        <f t="shared" si="4"/>
        <v>0</v>
      </c>
      <c r="H21" s="164">
        <f t="shared" si="4"/>
        <v>0</v>
      </c>
      <c r="I21" s="164">
        <f t="shared" si="4"/>
        <v>0</v>
      </c>
    </row>
    <row r="22" spans="2:9" ht="12.75" customHeight="1" x14ac:dyDescent="0.2">
      <c r="B22" s="163" t="s">
        <v>365</v>
      </c>
      <c r="C22" s="162"/>
      <c r="D22" s="162"/>
      <c r="E22" s="162"/>
      <c r="F22" s="162"/>
      <c r="G22" s="162">
        <f>C22+D22-E22+F22</f>
        <v>0</v>
      </c>
      <c r="H22" s="162"/>
      <c r="I22" s="162"/>
    </row>
    <row r="23" spans="2:9" ht="12.75" customHeight="1" x14ac:dyDescent="0.2">
      <c r="B23" s="163" t="s">
        <v>364</v>
      </c>
      <c r="C23" s="162"/>
      <c r="D23" s="162"/>
      <c r="E23" s="162"/>
      <c r="F23" s="162"/>
      <c r="G23" s="162">
        <f>C23+D23-E23+F23</f>
        <v>0</v>
      </c>
      <c r="H23" s="162"/>
      <c r="I23" s="162"/>
    </row>
    <row r="24" spans="2:9" ht="12.75" customHeight="1" x14ac:dyDescent="0.2">
      <c r="B24" s="163" t="s">
        <v>363</v>
      </c>
      <c r="C24" s="162"/>
      <c r="D24" s="162"/>
      <c r="E24" s="162"/>
      <c r="F24" s="162"/>
      <c r="G24" s="162">
        <f>C24+D24-E24+F24</f>
        <v>0</v>
      </c>
      <c r="H24" s="162"/>
      <c r="I24" s="162"/>
    </row>
    <row r="25" spans="2:9" x14ac:dyDescent="0.2">
      <c r="B25" s="175"/>
      <c r="C25" s="174"/>
      <c r="D25" s="174"/>
      <c r="E25" s="174"/>
      <c r="F25" s="174"/>
      <c r="G25" s="174"/>
      <c r="H25" s="174"/>
      <c r="I25" s="174"/>
    </row>
    <row r="26" spans="2:9" ht="25.5" x14ac:dyDescent="0.2">
      <c r="B26" s="173" t="s">
        <v>362</v>
      </c>
      <c r="C26" s="164">
        <f t="shared" ref="C26:I26" si="5">SUM(C27:C29)</f>
        <v>0</v>
      </c>
      <c r="D26" s="164">
        <f t="shared" si="5"/>
        <v>0</v>
      </c>
      <c r="E26" s="164">
        <f t="shared" si="5"/>
        <v>0</v>
      </c>
      <c r="F26" s="164">
        <f t="shared" si="5"/>
        <v>0</v>
      </c>
      <c r="G26" s="164">
        <f t="shared" si="5"/>
        <v>0</v>
      </c>
      <c r="H26" s="164">
        <f t="shared" si="5"/>
        <v>0</v>
      </c>
      <c r="I26" s="164">
        <f t="shared" si="5"/>
        <v>0</v>
      </c>
    </row>
    <row r="27" spans="2:9" ht="12.75" customHeight="1" x14ac:dyDescent="0.2">
      <c r="B27" s="163" t="s">
        <v>361</v>
      </c>
      <c r="C27" s="162"/>
      <c r="D27" s="162"/>
      <c r="E27" s="162"/>
      <c r="F27" s="162"/>
      <c r="G27" s="162">
        <f>C27+D27-E27+F27</f>
        <v>0</v>
      </c>
      <c r="H27" s="162"/>
      <c r="I27" s="162"/>
    </row>
    <row r="28" spans="2:9" ht="12.75" customHeight="1" x14ac:dyDescent="0.2">
      <c r="B28" s="163" t="s">
        <v>360</v>
      </c>
      <c r="C28" s="162"/>
      <c r="D28" s="162"/>
      <c r="E28" s="162"/>
      <c r="F28" s="162"/>
      <c r="G28" s="162">
        <f>C28+D28-E28+F28</f>
        <v>0</v>
      </c>
      <c r="H28" s="162"/>
      <c r="I28" s="162"/>
    </row>
    <row r="29" spans="2:9" ht="12.75" customHeight="1" x14ac:dyDescent="0.2">
      <c r="B29" s="163" t="s">
        <v>359</v>
      </c>
      <c r="C29" s="162"/>
      <c r="D29" s="162"/>
      <c r="E29" s="162"/>
      <c r="F29" s="162"/>
      <c r="G29" s="162">
        <f>C29+D29-E29+F29</f>
        <v>0</v>
      </c>
      <c r="H29" s="162"/>
      <c r="I29" s="162"/>
    </row>
    <row r="30" spans="2:9" ht="13.5" thickBot="1" x14ac:dyDescent="0.25">
      <c r="B30" s="172"/>
      <c r="C30" s="171"/>
      <c r="D30" s="171"/>
      <c r="E30" s="171"/>
      <c r="F30" s="171"/>
      <c r="G30" s="171"/>
      <c r="H30" s="171"/>
      <c r="I30" s="171"/>
    </row>
    <row r="31" spans="2:9" ht="18.75" customHeight="1" x14ac:dyDescent="0.2">
      <c r="B31" s="268" t="s">
        <v>358</v>
      </c>
      <c r="C31" s="268"/>
      <c r="D31" s="268"/>
      <c r="E31" s="268"/>
      <c r="F31" s="268"/>
      <c r="G31" s="268"/>
      <c r="H31" s="268"/>
      <c r="I31" s="268"/>
    </row>
    <row r="32" spans="2:9" x14ac:dyDescent="0.2">
      <c r="B32" s="170" t="s">
        <v>357</v>
      </c>
      <c r="C32" s="159"/>
      <c r="D32" s="169"/>
      <c r="E32" s="169"/>
      <c r="F32" s="169"/>
      <c r="G32" s="169"/>
      <c r="H32" s="169"/>
      <c r="I32" s="169"/>
    </row>
    <row r="33" spans="2:9" ht="13.5" thickBot="1" x14ac:dyDescent="0.25">
      <c r="B33" s="168"/>
      <c r="C33" s="159"/>
      <c r="D33" s="159"/>
      <c r="E33" s="159"/>
      <c r="F33" s="159"/>
      <c r="G33" s="159"/>
      <c r="H33" s="159"/>
      <c r="I33" s="159"/>
    </row>
    <row r="34" spans="2:9" ht="38.25" customHeight="1" x14ac:dyDescent="0.2">
      <c r="B34" s="275" t="s">
        <v>356</v>
      </c>
      <c r="C34" s="275" t="s">
        <v>355</v>
      </c>
      <c r="D34" s="275" t="s">
        <v>354</v>
      </c>
      <c r="E34" s="167" t="s">
        <v>353</v>
      </c>
      <c r="F34" s="275" t="s">
        <v>352</v>
      </c>
      <c r="G34" s="167" t="s">
        <v>351</v>
      </c>
      <c r="H34" s="159"/>
      <c r="I34" s="159"/>
    </row>
    <row r="35" spans="2:9" ht="15.75" customHeight="1" thickBot="1" x14ac:dyDescent="0.25">
      <c r="B35" s="276"/>
      <c r="C35" s="276"/>
      <c r="D35" s="276"/>
      <c r="E35" s="166" t="s">
        <v>350</v>
      </c>
      <c r="F35" s="276"/>
      <c r="G35" s="166" t="s">
        <v>349</v>
      </c>
      <c r="H35" s="159"/>
      <c r="I35" s="159"/>
    </row>
    <row r="36" spans="2:9" x14ac:dyDescent="0.2">
      <c r="B36" s="165" t="s">
        <v>348</v>
      </c>
      <c r="C36" s="164">
        <f>SUM(C37:C39)</f>
        <v>86000000</v>
      </c>
      <c r="D36" s="164">
        <f>SUM(D37:D39)</f>
        <v>144</v>
      </c>
      <c r="E36" s="164">
        <f>SUM(E37:E39)</f>
        <v>0</v>
      </c>
      <c r="F36" s="164">
        <f>SUM(F37:F39)</f>
        <v>0</v>
      </c>
      <c r="G36" s="164">
        <f>SUM(G37:G39)</f>
        <v>8</v>
      </c>
      <c r="H36" s="159"/>
      <c r="I36" s="159"/>
    </row>
    <row r="37" spans="2:9" x14ac:dyDescent="0.2">
      <c r="B37" s="163" t="s">
        <v>347</v>
      </c>
      <c r="C37" s="162">
        <v>86000000</v>
      </c>
      <c r="D37" s="162">
        <v>144</v>
      </c>
      <c r="E37" s="162" t="s">
        <v>346</v>
      </c>
      <c r="F37" s="162"/>
      <c r="G37" s="162">
        <v>8</v>
      </c>
      <c r="H37" s="159"/>
      <c r="I37" s="159"/>
    </row>
    <row r="38" spans="2:9" x14ac:dyDescent="0.2">
      <c r="B38" s="163" t="s">
        <v>345</v>
      </c>
      <c r="C38" s="162"/>
      <c r="D38" s="162"/>
      <c r="E38" s="162"/>
      <c r="F38" s="162"/>
      <c r="G38" s="162"/>
      <c r="H38" s="159"/>
      <c r="I38" s="159"/>
    </row>
    <row r="39" spans="2:9" ht="13.5" thickBot="1" x14ac:dyDescent="0.25">
      <c r="B39" s="161" t="s">
        <v>344</v>
      </c>
      <c r="C39" s="160"/>
      <c r="D39" s="160"/>
      <c r="E39" s="160"/>
      <c r="F39" s="160"/>
      <c r="G39" s="160"/>
      <c r="H39" s="159"/>
      <c r="I39" s="159"/>
    </row>
  </sheetData>
  <mergeCells count="9">
    <mergeCell ref="B34:B35"/>
    <mergeCell ref="C34:C35"/>
    <mergeCell ref="D34:D35"/>
    <mergeCell ref="F34:F35"/>
    <mergeCell ref="B31:I31"/>
    <mergeCell ref="B2:I2"/>
    <mergeCell ref="B3:I3"/>
    <mergeCell ref="B4:I4"/>
    <mergeCell ref="B5:I5"/>
  </mergeCells>
  <printOptions horizontalCentered="1"/>
  <pageMargins left="0.74803149606299213" right="0.74803149606299213" top="0.98425196850393704" bottom="0.98425196850393704" header="0.31496062992125984" footer="0.31496062992125984"/>
  <pageSetup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showGridLines="0" topLeftCell="A19" zoomScale="85" zoomScaleNormal="85" workbookViewId="0">
      <selection activeCell="H20" sqref="H20"/>
    </sheetView>
  </sheetViews>
  <sheetFormatPr baseColWidth="10" defaultRowHeight="15" x14ac:dyDescent="0.25"/>
  <cols>
    <col min="1" max="1" width="2.42578125" customWidth="1"/>
    <col min="2" max="2" width="32.85546875" customWidth="1"/>
    <col min="3" max="5" width="14.5703125" customWidth="1"/>
    <col min="6" max="6" width="15.85546875" bestFit="1" customWidth="1"/>
    <col min="7" max="7" width="14.5703125" customWidth="1"/>
    <col min="8" max="8" width="17.5703125" customWidth="1"/>
    <col min="9" max="9" width="17.42578125" customWidth="1"/>
    <col min="10" max="10" width="14.85546875" bestFit="1" customWidth="1"/>
    <col min="11" max="11" width="16.7109375" customWidth="1"/>
    <col min="12" max="12" width="14.5703125" customWidth="1"/>
    <col min="13" max="13" width="15.140625" bestFit="1" customWidth="1"/>
    <col min="14" max="14" width="15" bestFit="1" customWidth="1"/>
    <col min="15" max="15" width="14.140625" style="182" bestFit="1" customWidth="1"/>
  </cols>
  <sheetData>
    <row r="1" spans="2:15" ht="15.75" thickBot="1" x14ac:dyDescent="0.3"/>
    <row r="2" spans="2:15" ht="15.75" thickBot="1" x14ac:dyDescent="0.3">
      <c r="B2" s="269" t="s">
        <v>343</v>
      </c>
      <c r="C2" s="270"/>
      <c r="D2" s="270"/>
      <c r="E2" s="270"/>
      <c r="F2" s="270"/>
      <c r="G2" s="270"/>
      <c r="H2" s="270"/>
      <c r="I2" s="270"/>
      <c r="J2" s="270"/>
      <c r="K2" s="270"/>
      <c r="L2" s="271"/>
    </row>
    <row r="3" spans="2:15" ht="15.75" customHeight="1" thickBot="1" x14ac:dyDescent="0.3">
      <c r="B3" s="272" t="s">
        <v>428</v>
      </c>
      <c r="C3" s="273"/>
      <c r="D3" s="273"/>
      <c r="E3" s="273"/>
      <c r="F3" s="273"/>
      <c r="G3" s="273"/>
      <c r="H3" s="273"/>
      <c r="I3" s="273"/>
      <c r="J3" s="273"/>
      <c r="K3" s="273"/>
      <c r="L3" s="274"/>
    </row>
    <row r="4" spans="2:15" ht="15.75" customHeight="1" thickBot="1" x14ac:dyDescent="0.3">
      <c r="B4" s="272" t="s">
        <v>188</v>
      </c>
      <c r="C4" s="273"/>
      <c r="D4" s="273"/>
      <c r="E4" s="273"/>
      <c r="F4" s="273"/>
      <c r="G4" s="273"/>
      <c r="H4" s="273"/>
      <c r="I4" s="273"/>
      <c r="J4" s="273"/>
      <c r="K4" s="273"/>
      <c r="L4" s="274"/>
    </row>
    <row r="5" spans="2:15" ht="15.75" thickBot="1" x14ac:dyDescent="0.3">
      <c r="B5" s="272" t="s">
        <v>2</v>
      </c>
      <c r="C5" s="273"/>
      <c r="D5" s="273"/>
      <c r="E5" s="273"/>
      <c r="F5" s="273"/>
      <c r="G5" s="273"/>
      <c r="H5" s="273"/>
      <c r="I5" s="273"/>
      <c r="J5" s="273"/>
      <c r="K5" s="273"/>
      <c r="L5" s="274"/>
    </row>
    <row r="6" spans="2:15" ht="120.75" customHeight="1" x14ac:dyDescent="0.25">
      <c r="B6" s="239" t="s">
        <v>427</v>
      </c>
      <c r="C6" s="238" t="s">
        <v>426</v>
      </c>
      <c r="D6" s="238" t="s">
        <v>425</v>
      </c>
      <c r="E6" s="238" t="s">
        <v>424</v>
      </c>
      <c r="F6" s="238" t="s">
        <v>423</v>
      </c>
      <c r="G6" s="238" t="s">
        <v>422</v>
      </c>
      <c r="H6" s="238" t="s">
        <v>421</v>
      </c>
      <c r="I6" s="238" t="s">
        <v>420</v>
      </c>
      <c r="J6" s="238" t="s">
        <v>419</v>
      </c>
      <c r="K6" s="238" t="s">
        <v>418</v>
      </c>
      <c r="L6" s="238" t="s">
        <v>417</v>
      </c>
    </row>
    <row r="7" spans="2:15" ht="15.75" thickBot="1" x14ac:dyDescent="0.3">
      <c r="B7" s="180" t="s">
        <v>385</v>
      </c>
      <c r="C7" s="180" t="s">
        <v>384</v>
      </c>
      <c r="D7" s="180" t="s">
        <v>383</v>
      </c>
      <c r="E7" s="180" t="s">
        <v>382</v>
      </c>
      <c r="F7" s="180" t="s">
        <v>381</v>
      </c>
      <c r="G7" s="180" t="s">
        <v>416</v>
      </c>
      <c r="H7" s="180" t="s">
        <v>379</v>
      </c>
      <c r="I7" s="180" t="s">
        <v>378</v>
      </c>
      <c r="J7" s="180" t="s">
        <v>415</v>
      </c>
      <c r="K7" s="180" t="s">
        <v>414</v>
      </c>
      <c r="L7" s="180" t="s">
        <v>413</v>
      </c>
    </row>
    <row r="8" spans="2:15" x14ac:dyDescent="0.25">
      <c r="B8" s="237"/>
      <c r="C8" s="236"/>
      <c r="D8" s="236"/>
      <c r="E8" s="236"/>
      <c r="F8" s="236"/>
      <c r="G8" s="236"/>
      <c r="H8" s="233"/>
      <c r="I8" s="233"/>
      <c r="J8" s="235"/>
      <c r="K8" s="234"/>
      <c r="L8" s="233"/>
    </row>
    <row r="9" spans="2:15" ht="24" x14ac:dyDescent="0.25">
      <c r="B9" s="195" t="s">
        <v>412</v>
      </c>
      <c r="C9" s="194">
        <f t="shared" ref="C9:L9" si="0">SUM(C10:C13)</f>
        <v>0</v>
      </c>
      <c r="D9" s="194">
        <f t="shared" si="0"/>
        <v>0</v>
      </c>
      <c r="E9" s="194">
        <f t="shared" si="0"/>
        <v>1</v>
      </c>
      <c r="F9" s="194">
        <f t="shared" si="0"/>
        <v>0</v>
      </c>
      <c r="G9" s="194">
        <f t="shared" si="0"/>
        <v>0</v>
      </c>
      <c r="H9" s="190">
        <f t="shared" si="0"/>
        <v>0</v>
      </c>
      <c r="I9" s="193">
        <f t="shared" si="0"/>
        <v>0</v>
      </c>
      <c r="J9" s="192">
        <f t="shared" si="0"/>
        <v>0</v>
      </c>
      <c r="K9" s="191">
        <f t="shared" si="0"/>
        <v>0</v>
      </c>
      <c r="L9" s="232">
        <f t="shared" si="0"/>
        <v>0</v>
      </c>
    </row>
    <row r="10" spans="2:15" s="225" customFormat="1" x14ac:dyDescent="0.25">
      <c r="B10" s="231" t="s">
        <v>411</v>
      </c>
      <c r="C10" s="230">
        <v>0</v>
      </c>
      <c r="D10" s="230">
        <v>0</v>
      </c>
      <c r="E10" s="230">
        <v>0</v>
      </c>
      <c r="F10" s="230">
        <v>0</v>
      </c>
      <c r="G10" s="230">
        <v>0</v>
      </c>
      <c r="H10" s="229">
        <v>0</v>
      </c>
      <c r="I10" s="205">
        <v>0</v>
      </c>
      <c r="J10" s="228">
        <v>0</v>
      </c>
      <c r="K10" s="227">
        <v>0</v>
      </c>
      <c r="L10" s="223">
        <f>+F10-K10</f>
        <v>0</v>
      </c>
      <c r="O10" s="226"/>
    </row>
    <row r="11" spans="2:15" s="225" customFormat="1" x14ac:dyDescent="0.25">
      <c r="B11" s="231" t="s">
        <v>410</v>
      </c>
      <c r="C11" s="230">
        <v>0</v>
      </c>
      <c r="D11" s="230">
        <v>0</v>
      </c>
      <c r="E11" s="230">
        <v>0</v>
      </c>
      <c r="F11" s="230">
        <v>0</v>
      </c>
      <c r="G11" s="230">
        <v>0</v>
      </c>
      <c r="H11" s="229">
        <v>0</v>
      </c>
      <c r="I11" s="205">
        <v>0</v>
      </c>
      <c r="J11" s="228">
        <v>0</v>
      </c>
      <c r="K11" s="227">
        <v>0</v>
      </c>
      <c r="L11" s="223">
        <f>F11-K11</f>
        <v>0</v>
      </c>
      <c r="O11" s="226"/>
    </row>
    <row r="12" spans="2:15" s="225" customFormat="1" x14ac:dyDescent="0.25">
      <c r="B12" s="231" t="s">
        <v>409</v>
      </c>
      <c r="C12" s="230">
        <v>0</v>
      </c>
      <c r="D12" s="230">
        <v>0</v>
      </c>
      <c r="E12" s="230">
        <v>0</v>
      </c>
      <c r="F12" s="230">
        <v>0</v>
      </c>
      <c r="G12" s="230">
        <v>0</v>
      </c>
      <c r="H12" s="229">
        <v>0</v>
      </c>
      <c r="I12" s="205">
        <v>0</v>
      </c>
      <c r="J12" s="228">
        <v>0</v>
      </c>
      <c r="K12" s="227">
        <v>0</v>
      </c>
      <c r="L12" s="223">
        <f>F12-K12</f>
        <v>0</v>
      </c>
      <c r="O12" s="226"/>
    </row>
    <row r="13" spans="2:15" s="225" customFormat="1" x14ac:dyDescent="0.25">
      <c r="B13" s="231" t="s">
        <v>408</v>
      </c>
      <c r="C13" s="230">
        <v>0</v>
      </c>
      <c r="D13" s="230">
        <v>0</v>
      </c>
      <c r="E13" s="230">
        <v>1</v>
      </c>
      <c r="F13" s="230">
        <v>0</v>
      </c>
      <c r="G13" s="230">
        <v>0</v>
      </c>
      <c r="H13" s="229">
        <v>0</v>
      </c>
      <c r="I13" s="205">
        <v>0</v>
      </c>
      <c r="J13" s="228">
        <v>0</v>
      </c>
      <c r="K13" s="227">
        <v>0</v>
      </c>
      <c r="L13" s="223">
        <f>F13-K13</f>
        <v>0</v>
      </c>
      <c r="O13" s="226"/>
    </row>
    <row r="14" spans="2:15" x14ac:dyDescent="0.25">
      <c r="B14" s="201"/>
      <c r="C14" s="200"/>
      <c r="D14" s="200"/>
      <c r="E14" s="200"/>
      <c r="F14" s="200"/>
      <c r="G14" s="200"/>
      <c r="H14" s="196"/>
      <c r="I14" s="199"/>
      <c r="J14" s="224"/>
      <c r="K14" s="197"/>
      <c r="L14" s="223">
        <f>F14-K14</f>
        <v>0</v>
      </c>
    </row>
    <row r="15" spans="2:15" ht="25.5" customHeight="1" x14ac:dyDescent="0.25">
      <c r="B15" s="195" t="s">
        <v>407</v>
      </c>
      <c r="C15" s="194"/>
      <c r="D15" s="194"/>
      <c r="E15" s="194"/>
      <c r="F15" s="194">
        <f t="shared" ref="F15:L15" si="1">SUM(F16:F24)</f>
        <v>1025801776.66</v>
      </c>
      <c r="G15" s="194">
        <f t="shared" si="1"/>
        <v>756</v>
      </c>
      <c r="H15" s="194">
        <f t="shared" si="1"/>
        <v>14369164.613958331</v>
      </c>
      <c r="I15" s="194">
        <f t="shared" si="1"/>
        <v>0</v>
      </c>
      <c r="J15" s="194">
        <f t="shared" si="1"/>
        <v>542955737.14999998</v>
      </c>
      <c r="K15" s="194">
        <f t="shared" si="1"/>
        <v>542955737.14999998</v>
      </c>
      <c r="L15" s="194">
        <f t="shared" si="1"/>
        <v>538037280.06000006</v>
      </c>
      <c r="M15" s="182"/>
      <c r="N15" s="182"/>
    </row>
    <row r="16" spans="2:15" s="218" customFormat="1" ht="24" x14ac:dyDescent="0.25">
      <c r="B16" s="215" t="s">
        <v>406</v>
      </c>
      <c r="C16" s="214">
        <v>43430</v>
      </c>
      <c r="D16" s="214">
        <v>43430</v>
      </c>
      <c r="E16" s="214">
        <v>44469</v>
      </c>
      <c r="F16" s="213">
        <v>108759680.5</v>
      </c>
      <c r="G16" s="213">
        <v>33</v>
      </c>
      <c r="H16" s="212">
        <f>2801385.7+[1]PROYECCIONES!$N$27</f>
        <v>2801385.7</v>
      </c>
      <c r="I16" s="212">
        <v>0</v>
      </c>
      <c r="J16" s="211">
        <v>63937508.979999997</v>
      </c>
      <c r="K16" s="210">
        <f t="shared" ref="K16:K24" si="2">+J16</f>
        <v>63937508.979999997</v>
      </c>
      <c r="L16" s="209">
        <f>F16-K16</f>
        <v>44822171.520000003</v>
      </c>
      <c r="O16" s="216"/>
    </row>
    <row r="17" spans="2:15" s="218" customFormat="1" ht="24" x14ac:dyDescent="0.25">
      <c r="B17" s="215" t="s">
        <v>405</v>
      </c>
      <c r="C17" s="214">
        <v>43616</v>
      </c>
      <c r="D17" s="214">
        <v>43616</v>
      </c>
      <c r="E17" s="214">
        <v>44469</v>
      </c>
      <c r="F17" s="213">
        <f>+[2]PROYECCIONES!$N$27</f>
        <v>47997308.780000001</v>
      </c>
      <c r="G17" s="213">
        <v>26</v>
      </c>
      <c r="H17" s="212">
        <v>1476840.27</v>
      </c>
      <c r="I17" s="212">
        <v>0</v>
      </c>
      <c r="J17" s="211">
        <v>25844704.719999999</v>
      </c>
      <c r="K17" s="210">
        <f t="shared" si="2"/>
        <v>25844704.719999999</v>
      </c>
      <c r="L17" s="209">
        <f>F17-K17</f>
        <v>22152604.060000002</v>
      </c>
      <c r="O17" s="216"/>
    </row>
    <row r="18" spans="2:15" s="218" customFormat="1" ht="24" x14ac:dyDescent="0.25">
      <c r="B18" s="215" t="s">
        <v>404</v>
      </c>
      <c r="C18" s="214">
        <v>43637</v>
      </c>
      <c r="D18" s="214">
        <v>43647</v>
      </c>
      <c r="E18" s="214">
        <v>44469</v>
      </c>
      <c r="F18" s="213">
        <v>12540659.220000001</v>
      </c>
      <c r="G18" s="213">
        <v>27</v>
      </c>
      <c r="H18" s="212">
        <v>464468.86</v>
      </c>
      <c r="I18" s="212">
        <v>0</v>
      </c>
      <c r="J18" s="211">
        <v>5109157.3499999996</v>
      </c>
      <c r="K18" s="210">
        <f t="shared" si="2"/>
        <v>5109157.3499999996</v>
      </c>
      <c r="L18" s="209">
        <f>F18-K18</f>
        <v>7431501.870000001</v>
      </c>
      <c r="O18" s="216"/>
    </row>
    <row r="19" spans="2:15" s="218" customFormat="1" x14ac:dyDescent="0.25">
      <c r="B19" s="215" t="s">
        <v>403</v>
      </c>
      <c r="C19" s="214">
        <v>42397</v>
      </c>
      <c r="D19" s="214">
        <v>42397</v>
      </c>
      <c r="E19" s="214">
        <v>47875</v>
      </c>
      <c r="F19" s="213">
        <v>101894400</v>
      </c>
      <c r="G19" s="213">
        <v>180</v>
      </c>
      <c r="H19" s="212">
        <v>638976.17000000004</v>
      </c>
      <c r="I19" s="212">
        <v>0</v>
      </c>
      <c r="J19" s="211">
        <v>31044035.579999998</v>
      </c>
      <c r="K19" s="210">
        <f t="shared" si="2"/>
        <v>31044035.579999998</v>
      </c>
      <c r="L19" s="222">
        <f>F19-K19</f>
        <v>70850364.420000002</v>
      </c>
      <c r="O19" s="216"/>
    </row>
    <row r="20" spans="2:15" s="218" customFormat="1" x14ac:dyDescent="0.25">
      <c r="B20" s="215" t="s">
        <v>402</v>
      </c>
      <c r="C20" s="214">
        <v>39238</v>
      </c>
      <c r="D20" s="214">
        <v>39238</v>
      </c>
      <c r="E20" s="214">
        <v>44718</v>
      </c>
      <c r="F20" s="213">
        <v>0</v>
      </c>
      <c r="G20" s="213">
        <v>180</v>
      </c>
      <c r="H20" s="212">
        <v>456591.88715277798</v>
      </c>
      <c r="I20" s="212">
        <v>0</v>
      </c>
      <c r="J20" s="221">
        <v>55191240.549999997</v>
      </c>
      <c r="K20" s="210">
        <f t="shared" si="2"/>
        <v>55191240.549999997</v>
      </c>
      <c r="L20" s="209">
        <v>0</v>
      </c>
      <c r="N20" s="220"/>
      <c r="O20" s="216"/>
    </row>
    <row r="21" spans="2:15" s="218" customFormat="1" x14ac:dyDescent="0.25">
      <c r="B21" s="215" t="s">
        <v>401</v>
      </c>
      <c r="C21" s="214">
        <v>42509</v>
      </c>
      <c r="D21" s="214">
        <v>42522</v>
      </c>
      <c r="E21" s="214">
        <v>44712</v>
      </c>
      <c r="F21" s="213">
        <v>224857080.25</v>
      </c>
      <c r="G21" s="213">
        <v>72</v>
      </c>
      <c r="H21" s="212">
        <f>F21/G21</f>
        <v>3123015.003472222</v>
      </c>
      <c r="I21" s="212">
        <v>0</v>
      </c>
      <c r="J21" s="211">
        <v>149904719.75</v>
      </c>
      <c r="K21" s="210">
        <f t="shared" si="2"/>
        <v>149904719.75</v>
      </c>
      <c r="L21" s="209">
        <f>F21-K21</f>
        <v>74952360.5</v>
      </c>
      <c r="M21" s="219"/>
      <c r="O21" s="216"/>
    </row>
    <row r="22" spans="2:15" s="218" customFormat="1" x14ac:dyDescent="0.25">
      <c r="B22" s="215" t="s">
        <v>400</v>
      </c>
      <c r="C22" s="214">
        <v>43800</v>
      </c>
      <c r="D22" s="214">
        <v>43800</v>
      </c>
      <c r="E22" s="214">
        <v>43738</v>
      </c>
      <c r="F22" s="213">
        <v>7439006.6100000003</v>
      </c>
      <c r="G22" s="213">
        <v>22</v>
      </c>
      <c r="H22" s="212">
        <v>338136.66</v>
      </c>
      <c r="I22" s="212"/>
      <c r="J22" s="211">
        <v>2028819.96</v>
      </c>
      <c r="K22" s="210">
        <f t="shared" si="2"/>
        <v>2028819.96</v>
      </c>
      <c r="L22" s="209">
        <f>F22-K22</f>
        <v>5410186.6500000004</v>
      </c>
      <c r="O22" s="216"/>
    </row>
    <row r="23" spans="2:15" x14ac:dyDescent="0.25">
      <c r="B23" s="215" t="s">
        <v>399</v>
      </c>
      <c r="C23" s="214">
        <v>42397</v>
      </c>
      <c r="D23" s="214">
        <v>42397</v>
      </c>
      <c r="E23" s="214">
        <v>47876</v>
      </c>
      <c r="F23" s="213">
        <v>405823680</v>
      </c>
      <c r="G23" s="213">
        <v>180</v>
      </c>
      <c r="H23" s="212">
        <f>F23/G23</f>
        <v>2254576</v>
      </c>
      <c r="I23" s="212">
        <v>0</v>
      </c>
      <c r="J23" s="211">
        <v>144078722.16</v>
      </c>
      <c r="K23" s="210">
        <f t="shared" si="2"/>
        <v>144078722.16</v>
      </c>
      <c r="L23" s="209">
        <f>F23-K23</f>
        <v>261744957.84</v>
      </c>
      <c r="N23" s="217"/>
      <c r="O23" s="216"/>
    </row>
    <row r="24" spans="2:15" x14ac:dyDescent="0.25">
      <c r="B24" s="215" t="s">
        <v>398</v>
      </c>
      <c r="C24" s="214">
        <v>43525</v>
      </c>
      <c r="D24" s="214">
        <v>43525</v>
      </c>
      <c r="E24" s="214">
        <v>44469</v>
      </c>
      <c r="F24" s="213">
        <v>116489961.3</v>
      </c>
      <c r="G24" s="213">
        <v>36</v>
      </c>
      <c r="H24" s="212">
        <v>2815174.0633333302</v>
      </c>
      <c r="I24" s="212">
        <v>0</v>
      </c>
      <c r="J24" s="211">
        <v>65816828.100000001</v>
      </c>
      <c r="K24" s="210">
        <f t="shared" si="2"/>
        <v>65816828.100000001</v>
      </c>
      <c r="L24" s="209">
        <f>F24-K24</f>
        <v>50673133.199999996</v>
      </c>
      <c r="M24" s="149"/>
    </row>
    <row r="25" spans="2:15" x14ac:dyDescent="0.25">
      <c r="B25" s="208"/>
      <c r="C25" s="207"/>
      <c r="D25" s="207"/>
      <c r="E25" s="207"/>
      <c r="F25" s="206"/>
      <c r="G25" s="206"/>
      <c r="H25" s="205"/>
      <c r="I25" s="205"/>
      <c r="J25" s="204"/>
      <c r="K25" s="203"/>
      <c r="L25" s="202"/>
    </row>
    <row r="26" spans="2:15" x14ac:dyDescent="0.25">
      <c r="B26" s="201"/>
      <c r="C26" s="200"/>
      <c r="D26" s="200"/>
      <c r="E26" s="200"/>
      <c r="F26" s="200"/>
      <c r="G26" s="200"/>
      <c r="H26" s="196"/>
      <c r="I26" s="199"/>
      <c r="J26" s="198"/>
      <c r="K26" s="197"/>
      <c r="L26" s="196"/>
    </row>
    <row r="27" spans="2:15" ht="24" x14ac:dyDescent="0.25">
      <c r="B27" s="195" t="s">
        <v>397</v>
      </c>
      <c r="C27" s="194"/>
      <c r="D27" s="194"/>
      <c r="E27" s="194"/>
      <c r="F27" s="194">
        <f t="shared" ref="F27:L27" si="3">F9+F15</f>
        <v>1025801776.66</v>
      </c>
      <c r="G27" s="194">
        <f t="shared" si="3"/>
        <v>756</v>
      </c>
      <c r="H27" s="190">
        <f t="shared" si="3"/>
        <v>14369164.613958331</v>
      </c>
      <c r="I27" s="193">
        <f t="shared" si="3"/>
        <v>0</v>
      </c>
      <c r="J27" s="192">
        <f t="shared" si="3"/>
        <v>542955737.14999998</v>
      </c>
      <c r="K27" s="191">
        <f t="shared" si="3"/>
        <v>542955737.14999998</v>
      </c>
      <c r="L27" s="190">
        <f t="shared" si="3"/>
        <v>538037280.06000006</v>
      </c>
    </row>
    <row r="28" spans="2:15" ht="15.75" thickBot="1" x14ac:dyDescent="0.3">
      <c r="B28" s="189"/>
      <c r="C28" s="188"/>
      <c r="D28" s="188"/>
      <c r="E28" s="188"/>
      <c r="F28" s="188"/>
      <c r="G28" s="188"/>
      <c r="H28" s="185"/>
      <c r="I28" s="185"/>
      <c r="J28" s="187"/>
      <c r="K28" s="186"/>
      <c r="L28" s="185"/>
    </row>
    <row r="29" spans="2:15" x14ac:dyDescent="0.25">
      <c r="B29" s="277" t="s">
        <v>396</v>
      </c>
      <c r="C29" s="277"/>
      <c r="D29" s="277"/>
      <c r="E29" s="277"/>
      <c r="F29" s="277"/>
      <c r="G29" s="277"/>
      <c r="H29" s="277"/>
      <c r="I29" s="277"/>
      <c r="J29" s="277"/>
      <c r="K29" s="277"/>
      <c r="L29" s="277"/>
    </row>
    <row r="30" spans="2:15" x14ac:dyDescent="0.25">
      <c r="B30" s="278" t="s">
        <v>189</v>
      </c>
      <c r="C30" s="278"/>
      <c r="D30" s="278"/>
      <c r="E30" s="278"/>
      <c r="F30" s="278"/>
      <c r="G30" s="278"/>
      <c r="H30" s="278"/>
    </row>
    <row r="31" spans="2:15" ht="25.5" customHeight="1" x14ac:dyDescent="0.25"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</row>
    <row r="32" spans="2:15" ht="26.25" customHeight="1" x14ac:dyDescent="0.25"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</row>
    <row r="33" spans="2:14" ht="15.75" x14ac:dyDescent="0.25">
      <c r="B33" s="184"/>
      <c r="C33" s="279"/>
      <c r="D33" s="279"/>
      <c r="E33" s="279"/>
      <c r="F33" s="184"/>
      <c r="G33" s="280"/>
      <c r="H33" s="280"/>
      <c r="I33" s="280"/>
      <c r="J33" s="184"/>
      <c r="K33" s="184"/>
      <c r="L33" s="184"/>
      <c r="N33" s="182"/>
    </row>
    <row r="34" spans="2:14" ht="15.75" x14ac:dyDescent="0.25">
      <c r="C34" s="281"/>
      <c r="D34" s="281"/>
      <c r="E34" s="281"/>
      <c r="G34" s="282"/>
      <c r="H34" s="282"/>
      <c r="I34" s="282"/>
      <c r="N34" s="182"/>
    </row>
    <row r="35" spans="2:14" x14ac:dyDescent="0.25">
      <c r="N35" s="182"/>
    </row>
    <row r="36" spans="2:14" x14ac:dyDescent="0.25">
      <c r="N36" s="182"/>
    </row>
    <row r="38" spans="2:14" x14ac:dyDescent="0.25">
      <c r="N38" s="183"/>
    </row>
  </sheetData>
  <mergeCells count="12">
    <mergeCell ref="B30:H30"/>
    <mergeCell ref="B31:L31"/>
    <mergeCell ref="B32:L32"/>
    <mergeCell ref="C33:E33"/>
    <mergeCell ref="G33:I33"/>
    <mergeCell ref="C34:E34"/>
    <mergeCell ref="G34:I34"/>
    <mergeCell ref="B2:L2"/>
    <mergeCell ref="B3:L3"/>
    <mergeCell ref="B4:L4"/>
    <mergeCell ref="B5:L5"/>
    <mergeCell ref="B29:L29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6"/>
  <sheetViews>
    <sheetView showGridLines="0" view="pageBreakPreview" topLeftCell="A46" zoomScaleNormal="100" zoomScaleSheetLayoutView="100" workbookViewId="0">
      <selection activeCell="B68" sqref="B68"/>
    </sheetView>
  </sheetViews>
  <sheetFormatPr baseColWidth="10" defaultColWidth="11.42578125" defaultRowHeight="12.75" x14ac:dyDescent="0.2"/>
  <cols>
    <col min="1" max="1" width="4.85546875" style="28" customWidth="1"/>
    <col min="2" max="2" width="108.140625" style="28" bestFit="1" customWidth="1"/>
    <col min="3" max="3" width="17.7109375" style="28" customWidth="1"/>
    <col min="4" max="4" width="18" style="28" customWidth="1"/>
    <col min="5" max="5" width="20.85546875" style="28" customWidth="1"/>
    <col min="6" max="6" width="17" style="28" bestFit="1" customWidth="1"/>
    <col min="7" max="7" width="16.140625" style="28" bestFit="1" customWidth="1"/>
    <col min="8" max="8" width="11.42578125" style="28"/>
    <col min="9" max="9" width="12" style="28" bestFit="1" customWidth="1"/>
    <col min="10" max="16384" width="11.42578125" style="28"/>
  </cols>
  <sheetData>
    <row r="1" spans="2:5" ht="13.5" thickBot="1" x14ac:dyDescent="0.25"/>
    <row r="2" spans="2:5" x14ac:dyDescent="0.2">
      <c r="B2" s="283" t="s">
        <v>131</v>
      </c>
      <c r="C2" s="284"/>
      <c r="D2" s="284"/>
      <c r="E2" s="285"/>
    </row>
    <row r="3" spans="2:5" x14ac:dyDescent="0.2">
      <c r="B3" s="286" t="s">
        <v>148</v>
      </c>
      <c r="C3" s="287"/>
      <c r="D3" s="287"/>
      <c r="E3" s="288"/>
    </row>
    <row r="4" spans="2:5" x14ac:dyDescent="0.2">
      <c r="B4" s="286" t="s">
        <v>188</v>
      </c>
      <c r="C4" s="287"/>
      <c r="D4" s="287"/>
      <c r="E4" s="288"/>
    </row>
    <row r="5" spans="2:5" ht="13.5" thickBot="1" x14ac:dyDescent="0.25">
      <c r="B5" s="289" t="s">
        <v>2</v>
      </c>
      <c r="C5" s="290"/>
      <c r="D5" s="290"/>
      <c r="E5" s="291"/>
    </row>
    <row r="6" spans="2:5" ht="13.5" thickBot="1" x14ac:dyDescent="0.25">
      <c r="B6" s="67"/>
      <c r="C6" s="67"/>
      <c r="D6" s="67"/>
      <c r="E6" s="67"/>
    </row>
    <row r="7" spans="2:5" x14ac:dyDescent="0.2">
      <c r="B7" s="292" t="s">
        <v>3</v>
      </c>
      <c r="C7" s="68" t="s">
        <v>149</v>
      </c>
      <c r="D7" s="294" t="s">
        <v>9</v>
      </c>
      <c r="E7" s="68" t="s">
        <v>150</v>
      </c>
    </row>
    <row r="8" spans="2:5" ht="13.5" thickBot="1" x14ac:dyDescent="0.25">
      <c r="B8" s="293"/>
      <c r="C8" s="1" t="s">
        <v>6</v>
      </c>
      <c r="D8" s="295"/>
      <c r="E8" s="1" t="s">
        <v>10</v>
      </c>
    </row>
    <row r="9" spans="2:5" x14ac:dyDescent="0.2">
      <c r="B9" s="69" t="s">
        <v>151</v>
      </c>
      <c r="C9" s="70">
        <f>SUM(C10:C12)</f>
        <v>1410330210</v>
      </c>
      <c r="D9" s="70">
        <f>SUM(D10:D12)</f>
        <v>822422415.50999999</v>
      </c>
      <c r="E9" s="70">
        <f>SUM(E10:E12)</f>
        <v>817374464.10000002</v>
      </c>
    </row>
    <row r="10" spans="2:5" x14ac:dyDescent="0.2">
      <c r="B10" s="71" t="s">
        <v>152</v>
      </c>
      <c r="C10" s="72">
        <v>1270011838</v>
      </c>
      <c r="D10" s="72">
        <v>699835373.57000005</v>
      </c>
      <c r="E10" s="72">
        <v>699835373.57000005</v>
      </c>
    </row>
    <row r="11" spans="2:5" x14ac:dyDescent="0.2">
      <c r="B11" s="71" t="s">
        <v>153</v>
      </c>
      <c r="C11" s="72">
        <v>140318372</v>
      </c>
      <c r="D11" s="72">
        <v>122587041.94</v>
      </c>
      <c r="E11" s="72">
        <v>117539090.53</v>
      </c>
    </row>
    <row r="12" spans="2:5" x14ac:dyDescent="0.2">
      <c r="B12" s="71" t="s">
        <v>154</v>
      </c>
      <c r="C12" s="72">
        <v>0</v>
      </c>
      <c r="D12" s="72">
        <v>0</v>
      </c>
      <c r="E12" s="72">
        <v>0</v>
      </c>
    </row>
    <row r="13" spans="2:5" x14ac:dyDescent="0.2">
      <c r="B13" s="69"/>
      <c r="C13" s="73"/>
      <c r="D13" s="73"/>
      <c r="E13" s="73"/>
    </row>
    <row r="14" spans="2:5" ht="15" x14ac:dyDescent="0.2">
      <c r="B14" s="69" t="s">
        <v>155</v>
      </c>
      <c r="C14" s="70">
        <f>SUM(C15:C16)</f>
        <v>1402512030.0000007</v>
      </c>
      <c r="D14" s="70">
        <f>SUM(D15:D16)</f>
        <v>580537032.3100003</v>
      </c>
      <c r="E14" s="70">
        <f>SUM(E15:E16)</f>
        <v>531450245.93000036</v>
      </c>
    </row>
    <row r="15" spans="2:5" x14ac:dyDescent="0.2">
      <c r="B15" s="71" t="s">
        <v>156</v>
      </c>
      <c r="C15" s="72">
        <v>1270011838.0000007</v>
      </c>
      <c r="D15" s="72">
        <v>515378137.1900003</v>
      </c>
      <c r="E15" s="72">
        <v>466291350.81000036</v>
      </c>
    </row>
    <row r="16" spans="2:5" x14ac:dyDescent="0.2">
      <c r="B16" s="71" t="s">
        <v>157</v>
      </c>
      <c r="C16" s="72">
        <v>132500192.00000001</v>
      </c>
      <c r="D16" s="72">
        <v>65158895.120000012</v>
      </c>
      <c r="E16" s="72">
        <v>65158895.120000012</v>
      </c>
    </row>
    <row r="17" spans="2:9" x14ac:dyDescent="0.2">
      <c r="B17" s="74"/>
      <c r="C17" s="73"/>
      <c r="D17" s="73"/>
      <c r="E17" s="73"/>
    </row>
    <row r="18" spans="2:9" x14ac:dyDescent="0.2">
      <c r="B18" s="69" t="s">
        <v>158</v>
      </c>
      <c r="C18" s="103">
        <f>SUM(C19:C20)</f>
        <v>294292695.06</v>
      </c>
      <c r="D18" s="70">
        <f>SUM(D19:D20)</f>
        <v>136328199.47000006</v>
      </c>
      <c r="E18" s="70">
        <f>SUM(E19:E20)</f>
        <v>120927160.38000005</v>
      </c>
      <c r="F18" s="101"/>
      <c r="G18" s="84"/>
    </row>
    <row r="19" spans="2:9" x14ac:dyDescent="0.2">
      <c r="B19" s="71" t="s">
        <v>159</v>
      </c>
      <c r="C19" s="75">
        <v>277678338.69999999</v>
      </c>
      <c r="D19" s="72">
        <v>119713843.11000006</v>
      </c>
      <c r="E19" s="72">
        <v>104312804.02000006</v>
      </c>
      <c r="F19" s="100"/>
      <c r="G19" s="100"/>
      <c r="H19" s="101"/>
      <c r="I19" s="102"/>
    </row>
    <row r="20" spans="2:9" x14ac:dyDescent="0.2">
      <c r="B20" s="71" t="s">
        <v>160</v>
      </c>
      <c r="C20" s="75">
        <v>16614356.359999999</v>
      </c>
      <c r="D20" s="72">
        <v>16614356.359999999</v>
      </c>
      <c r="E20" s="72">
        <v>16614356.359999999</v>
      </c>
      <c r="F20" s="100"/>
      <c r="G20" s="100"/>
    </row>
    <row r="21" spans="2:9" x14ac:dyDescent="0.2">
      <c r="B21" s="74"/>
      <c r="C21" s="73"/>
      <c r="D21" s="73"/>
      <c r="E21" s="73"/>
    </row>
    <row r="22" spans="2:9" x14ac:dyDescent="0.2">
      <c r="B22" s="69" t="s">
        <v>161</v>
      </c>
      <c r="C22" s="70">
        <f>C9-C14+C18</f>
        <v>302110875.05999929</v>
      </c>
      <c r="D22" s="69">
        <f>D9-D14+D18</f>
        <v>378213582.66999972</v>
      </c>
      <c r="E22" s="69">
        <f>E9-E14+E18</f>
        <v>406851378.54999971</v>
      </c>
    </row>
    <row r="23" spans="2:9" x14ac:dyDescent="0.2">
      <c r="B23" s="69"/>
      <c r="C23" s="73"/>
      <c r="D23" s="74"/>
      <c r="E23" s="74"/>
    </row>
    <row r="24" spans="2:9" x14ac:dyDescent="0.2">
      <c r="B24" s="69" t="s">
        <v>162</v>
      </c>
      <c r="C24" s="70">
        <f>C22-C12</f>
        <v>302110875.05999929</v>
      </c>
      <c r="D24" s="69">
        <f>D22-D12</f>
        <v>378213582.66999972</v>
      </c>
      <c r="E24" s="69">
        <f>E22-E12</f>
        <v>406851378.54999971</v>
      </c>
    </row>
    <row r="25" spans="2:9" x14ac:dyDescent="0.2">
      <c r="B25" s="69"/>
      <c r="C25" s="73"/>
      <c r="D25" s="74"/>
      <c r="E25" s="74"/>
    </row>
    <row r="26" spans="2:9" x14ac:dyDescent="0.2">
      <c r="B26" s="69" t="s">
        <v>163</v>
      </c>
      <c r="C26" s="70">
        <f>C24-C18</f>
        <v>7818179.9999992847</v>
      </c>
      <c r="D26" s="70">
        <f>D24-D18</f>
        <v>241885383.19999966</v>
      </c>
      <c r="E26" s="70">
        <f>E24-E18</f>
        <v>285924218.16999966</v>
      </c>
    </row>
    <row r="27" spans="2:9" ht="13.5" thickBot="1" x14ac:dyDescent="0.25">
      <c r="B27" s="76"/>
      <c r="C27" s="77"/>
      <c r="D27" s="77"/>
      <c r="E27" s="77"/>
    </row>
    <row r="28" spans="2:9" ht="35.1" customHeight="1" thickBot="1" x14ac:dyDescent="0.25">
      <c r="B28" s="304"/>
      <c r="C28" s="304"/>
      <c r="D28" s="304"/>
      <c r="E28" s="304"/>
    </row>
    <row r="29" spans="2:9" ht="13.5" thickBot="1" x14ac:dyDescent="0.25">
      <c r="B29" s="78" t="s">
        <v>164</v>
      </c>
      <c r="C29" s="79" t="s">
        <v>165</v>
      </c>
      <c r="D29" s="79" t="s">
        <v>9</v>
      </c>
      <c r="E29" s="79" t="s">
        <v>89</v>
      </c>
    </row>
    <row r="30" spans="2:9" x14ac:dyDescent="0.2">
      <c r="B30" s="80"/>
      <c r="C30" s="73"/>
      <c r="D30" s="73"/>
      <c r="E30" s="73"/>
    </row>
    <row r="31" spans="2:9" x14ac:dyDescent="0.2">
      <c r="B31" s="69" t="s">
        <v>166</v>
      </c>
      <c r="C31" s="70">
        <f>SUM(C32:C33)</f>
        <v>8181820</v>
      </c>
      <c r="D31" s="69">
        <f>SUM(D32:D33)</f>
        <v>2006986.76</v>
      </c>
      <c r="E31" s="69">
        <f>SUM(E32:E33)</f>
        <v>2006986.76</v>
      </c>
    </row>
    <row r="32" spans="2:9" x14ac:dyDescent="0.2">
      <c r="B32" s="71" t="s">
        <v>167</v>
      </c>
      <c r="C32" s="72">
        <v>0</v>
      </c>
      <c r="D32" s="81">
        <v>0</v>
      </c>
      <c r="E32" s="81">
        <v>0</v>
      </c>
    </row>
    <row r="33" spans="2:5" x14ac:dyDescent="0.2">
      <c r="B33" s="71" t="s">
        <v>168</v>
      </c>
      <c r="C33" s="72">
        <v>8181820</v>
      </c>
      <c r="D33" s="81">
        <v>2006986.76</v>
      </c>
      <c r="E33" s="81">
        <v>2006986.76</v>
      </c>
    </row>
    <row r="34" spans="2:5" x14ac:dyDescent="0.2">
      <c r="B34" s="69"/>
      <c r="C34" s="73"/>
      <c r="D34" s="73"/>
      <c r="E34" s="73"/>
    </row>
    <row r="35" spans="2:5" x14ac:dyDescent="0.2">
      <c r="B35" s="69" t="s">
        <v>169</v>
      </c>
      <c r="C35" s="70">
        <f>C26+C31</f>
        <v>15999999.999999285</v>
      </c>
      <c r="D35" s="70">
        <f>D26+D31</f>
        <v>243892369.95999965</v>
      </c>
      <c r="E35" s="70">
        <f>E26+E31</f>
        <v>287931204.92999965</v>
      </c>
    </row>
    <row r="36" spans="2:5" ht="13.5" thickBot="1" x14ac:dyDescent="0.25">
      <c r="B36" s="82"/>
      <c r="C36" s="83"/>
      <c r="D36" s="83"/>
      <c r="E36" s="83"/>
    </row>
    <row r="37" spans="2:5" ht="35.1" customHeight="1" thickBot="1" x14ac:dyDescent="0.25">
      <c r="B37" s="84"/>
      <c r="C37" s="84"/>
      <c r="D37" s="84"/>
      <c r="E37" s="84"/>
    </row>
    <row r="38" spans="2:5" x14ac:dyDescent="0.2">
      <c r="B38" s="296" t="s">
        <v>164</v>
      </c>
      <c r="C38" s="298" t="s">
        <v>170</v>
      </c>
      <c r="D38" s="300" t="s">
        <v>9</v>
      </c>
      <c r="E38" s="85" t="s">
        <v>150</v>
      </c>
    </row>
    <row r="39" spans="2:5" ht="13.5" thickBot="1" x14ac:dyDescent="0.25">
      <c r="B39" s="297"/>
      <c r="C39" s="299"/>
      <c r="D39" s="301"/>
      <c r="E39" s="86" t="s">
        <v>89</v>
      </c>
    </row>
    <row r="40" spans="2:5" x14ac:dyDescent="0.2">
      <c r="B40" s="87"/>
      <c r="C40" s="37"/>
      <c r="D40" s="37"/>
      <c r="E40" s="37"/>
    </row>
    <row r="41" spans="2:5" x14ac:dyDescent="0.2">
      <c r="B41" s="88" t="s">
        <v>171</v>
      </c>
      <c r="C41" s="34">
        <f>SUM(C42:C43)</f>
        <v>0</v>
      </c>
      <c r="D41" s="34">
        <f>SUM(D42:D43)</f>
        <v>0</v>
      </c>
      <c r="E41" s="34">
        <f>SUM(E42:E43)</f>
        <v>0</v>
      </c>
    </row>
    <row r="42" spans="2:5" x14ac:dyDescent="0.2">
      <c r="B42" s="89" t="s">
        <v>172</v>
      </c>
      <c r="C42" s="36">
        <v>0</v>
      </c>
      <c r="D42" s="90">
        <v>0</v>
      </c>
      <c r="E42" s="90">
        <v>0</v>
      </c>
    </row>
    <row r="43" spans="2:5" x14ac:dyDescent="0.2">
      <c r="B43" s="89" t="s">
        <v>173</v>
      </c>
      <c r="C43" s="36">
        <v>0</v>
      </c>
      <c r="D43" s="90">
        <v>0</v>
      </c>
      <c r="E43" s="90">
        <v>0</v>
      </c>
    </row>
    <row r="44" spans="2:5" x14ac:dyDescent="0.2">
      <c r="B44" s="88" t="s">
        <v>174</v>
      </c>
      <c r="C44" s="34">
        <f>SUM(C45:C46)</f>
        <v>7818180</v>
      </c>
      <c r="D44" s="34">
        <f>SUM(D45:D46)</f>
        <v>3909090</v>
      </c>
      <c r="E44" s="34">
        <f>SUM(E45:E46)</f>
        <v>3909090</v>
      </c>
    </row>
    <row r="45" spans="2:5" x14ac:dyDescent="0.2">
      <c r="B45" s="89" t="s">
        <v>175</v>
      </c>
      <c r="C45" s="36">
        <v>0</v>
      </c>
      <c r="D45" s="90">
        <v>0</v>
      </c>
      <c r="E45" s="90">
        <v>0</v>
      </c>
    </row>
    <row r="46" spans="2:5" x14ac:dyDescent="0.2">
      <c r="B46" s="89" t="s">
        <v>176</v>
      </c>
      <c r="C46" s="36">
        <v>7818180</v>
      </c>
      <c r="D46" s="90">
        <v>3909090</v>
      </c>
      <c r="E46" s="90">
        <v>3909090</v>
      </c>
    </row>
    <row r="47" spans="2:5" x14ac:dyDescent="0.2">
      <c r="B47" s="88"/>
      <c r="C47" s="37"/>
      <c r="D47" s="37"/>
      <c r="E47" s="37"/>
    </row>
    <row r="48" spans="2:5" x14ac:dyDescent="0.2">
      <c r="B48" s="88" t="s">
        <v>177</v>
      </c>
      <c r="C48" s="34">
        <f>C41-C44</f>
        <v>-7818180</v>
      </c>
      <c r="D48" s="88">
        <f>D41-D44</f>
        <v>-3909090</v>
      </c>
      <c r="E48" s="88">
        <f>E41-E44</f>
        <v>-3909090</v>
      </c>
    </row>
    <row r="49" spans="2:5" ht="13.5" thickBot="1" x14ac:dyDescent="0.25">
      <c r="B49" s="91"/>
      <c r="C49" s="92"/>
      <c r="D49" s="91"/>
      <c r="E49" s="91"/>
    </row>
    <row r="50" spans="2:5" ht="35.1" customHeight="1" thickBot="1" x14ac:dyDescent="0.25">
      <c r="B50" s="84"/>
      <c r="C50" s="84"/>
      <c r="D50" s="84"/>
      <c r="E50" s="84"/>
    </row>
    <row r="51" spans="2:5" x14ac:dyDescent="0.2">
      <c r="B51" s="296" t="s">
        <v>164</v>
      </c>
      <c r="C51" s="85" t="s">
        <v>149</v>
      </c>
      <c r="D51" s="300" t="s">
        <v>9</v>
      </c>
      <c r="E51" s="85" t="s">
        <v>150</v>
      </c>
    </row>
    <row r="52" spans="2:5" ht="13.5" thickBot="1" x14ac:dyDescent="0.25">
      <c r="B52" s="297"/>
      <c r="C52" s="86" t="s">
        <v>165</v>
      </c>
      <c r="D52" s="301"/>
      <c r="E52" s="86" t="s">
        <v>89</v>
      </c>
    </row>
    <row r="53" spans="2:5" x14ac:dyDescent="0.2">
      <c r="B53" s="87"/>
      <c r="C53" s="37"/>
      <c r="D53" s="37"/>
      <c r="E53" s="37"/>
    </row>
    <row r="54" spans="2:5" x14ac:dyDescent="0.2">
      <c r="B54" s="93" t="s">
        <v>178</v>
      </c>
      <c r="C54" s="37">
        <f>C10</f>
        <v>1270011838</v>
      </c>
      <c r="D54" s="93">
        <f>D10</f>
        <v>699835373.57000005</v>
      </c>
      <c r="E54" s="93">
        <f>E10</f>
        <v>699835373.57000005</v>
      </c>
    </row>
    <row r="55" spans="2:5" x14ac:dyDescent="0.2">
      <c r="B55" s="93"/>
      <c r="C55" s="37"/>
      <c r="D55" s="93"/>
      <c r="E55" s="93"/>
    </row>
    <row r="56" spans="2:5" x14ac:dyDescent="0.2">
      <c r="B56" s="94" t="s">
        <v>179</v>
      </c>
      <c r="C56" s="37">
        <f>C42-C45</f>
        <v>0</v>
      </c>
      <c r="D56" s="93">
        <f>D42-D45</f>
        <v>0</v>
      </c>
      <c r="E56" s="93">
        <f>E42-E45</f>
        <v>0</v>
      </c>
    </row>
    <row r="57" spans="2:5" x14ac:dyDescent="0.2">
      <c r="B57" s="89" t="s">
        <v>172</v>
      </c>
      <c r="C57" s="37">
        <f>C42</f>
        <v>0</v>
      </c>
      <c r="D57" s="93">
        <f>D42</f>
        <v>0</v>
      </c>
      <c r="E57" s="93">
        <f>E42</f>
        <v>0</v>
      </c>
    </row>
    <row r="58" spans="2:5" x14ac:dyDescent="0.2">
      <c r="B58" s="89" t="s">
        <v>175</v>
      </c>
      <c r="C58" s="37">
        <f>C45</f>
        <v>0</v>
      </c>
      <c r="D58" s="93">
        <f>D45</f>
        <v>0</v>
      </c>
      <c r="E58" s="93">
        <f>E45</f>
        <v>0</v>
      </c>
    </row>
    <row r="59" spans="2:5" x14ac:dyDescent="0.2">
      <c r="B59" s="95"/>
      <c r="C59" s="37"/>
      <c r="D59" s="93"/>
      <c r="E59" s="93"/>
    </row>
    <row r="60" spans="2:5" x14ac:dyDescent="0.2">
      <c r="B60" s="95" t="s">
        <v>156</v>
      </c>
      <c r="C60" s="37">
        <f>C15</f>
        <v>1270011838.0000007</v>
      </c>
      <c r="D60" s="37">
        <f>D15</f>
        <v>515378137.1900003</v>
      </c>
      <c r="E60" s="37">
        <f>E15</f>
        <v>466291350.81000036</v>
      </c>
    </row>
    <row r="61" spans="2:5" x14ac:dyDescent="0.2">
      <c r="B61" s="95"/>
      <c r="C61" s="37"/>
      <c r="D61" s="37"/>
      <c r="E61" s="37"/>
    </row>
    <row r="62" spans="2:5" x14ac:dyDescent="0.2">
      <c r="B62" s="95" t="s">
        <v>159</v>
      </c>
      <c r="C62" s="96">
        <f>C19</f>
        <v>277678338.69999999</v>
      </c>
      <c r="D62" s="37">
        <f>D19</f>
        <v>119713843.11000006</v>
      </c>
      <c r="E62" s="37">
        <f>E19</f>
        <v>104312804.02000006</v>
      </c>
    </row>
    <row r="63" spans="2:5" x14ac:dyDescent="0.2">
      <c r="B63" s="95"/>
      <c r="C63" s="37"/>
      <c r="D63" s="37"/>
      <c r="E63" s="37"/>
    </row>
    <row r="64" spans="2:5" x14ac:dyDescent="0.2">
      <c r="B64" s="97" t="s">
        <v>180</v>
      </c>
      <c r="C64" s="34">
        <f>C54+C56-C60+C62</f>
        <v>277678338.69999927</v>
      </c>
      <c r="D64" s="88">
        <f>D54+D56-D60+D62</f>
        <v>304171079.48999983</v>
      </c>
      <c r="E64" s="88">
        <f>E54+E56-E60+E62</f>
        <v>337856826.77999973</v>
      </c>
    </row>
    <row r="65" spans="2:5" x14ac:dyDescent="0.2">
      <c r="B65" s="97"/>
      <c r="C65" s="34"/>
      <c r="D65" s="88"/>
      <c r="E65" s="88"/>
    </row>
    <row r="66" spans="2:5" x14ac:dyDescent="0.2">
      <c r="B66" s="98" t="s">
        <v>181</v>
      </c>
      <c r="C66" s="34">
        <f>C64-C56</f>
        <v>277678338.69999927</v>
      </c>
      <c r="D66" s="88">
        <f>D64-D56</f>
        <v>304171079.48999983</v>
      </c>
      <c r="E66" s="88">
        <f>E64-E56</f>
        <v>337856826.77999973</v>
      </c>
    </row>
    <row r="67" spans="2:5" ht="13.5" thickBot="1" x14ac:dyDescent="0.25">
      <c r="B67" s="91"/>
      <c r="C67" s="92"/>
      <c r="D67" s="91"/>
      <c r="E67" s="91"/>
    </row>
    <row r="68" spans="2:5" ht="35.1" customHeight="1" thickBot="1" x14ac:dyDescent="0.25">
      <c r="B68" s="84"/>
      <c r="C68" s="84"/>
      <c r="D68" s="84"/>
      <c r="E68" s="84"/>
    </row>
    <row r="69" spans="2:5" x14ac:dyDescent="0.2">
      <c r="B69" s="296" t="s">
        <v>164</v>
      </c>
      <c r="C69" s="298" t="s">
        <v>170</v>
      </c>
      <c r="D69" s="300" t="s">
        <v>9</v>
      </c>
      <c r="E69" s="85" t="s">
        <v>150</v>
      </c>
    </row>
    <row r="70" spans="2:5" ht="13.5" thickBot="1" x14ac:dyDescent="0.25">
      <c r="B70" s="297"/>
      <c r="C70" s="299"/>
      <c r="D70" s="301"/>
      <c r="E70" s="86" t="s">
        <v>89</v>
      </c>
    </row>
    <row r="71" spans="2:5" x14ac:dyDescent="0.2">
      <c r="B71" s="87"/>
      <c r="C71" s="37"/>
      <c r="D71" s="37"/>
      <c r="E71" s="37"/>
    </row>
    <row r="72" spans="2:5" x14ac:dyDescent="0.2">
      <c r="B72" s="93" t="s">
        <v>153</v>
      </c>
      <c r="C72" s="37">
        <f>C11</f>
        <v>140318372</v>
      </c>
      <c r="D72" s="93">
        <f>D11</f>
        <v>122587041.94</v>
      </c>
      <c r="E72" s="93">
        <f>E11</f>
        <v>117539090.53</v>
      </c>
    </row>
    <row r="73" spans="2:5" x14ac:dyDescent="0.2">
      <c r="B73" s="93"/>
      <c r="C73" s="37"/>
      <c r="D73" s="93"/>
      <c r="E73" s="93"/>
    </row>
    <row r="74" spans="2:5" x14ac:dyDescent="0.2">
      <c r="B74" s="99" t="s">
        <v>182</v>
      </c>
      <c r="C74" s="37">
        <f>C75-C76</f>
        <v>-7818180</v>
      </c>
      <c r="D74" s="93">
        <f>D75-D76</f>
        <v>-3909090</v>
      </c>
      <c r="E74" s="93">
        <f>E75-E76</f>
        <v>-3909090</v>
      </c>
    </row>
    <row r="75" spans="2:5" x14ac:dyDescent="0.2">
      <c r="B75" s="89" t="s">
        <v>173</v>
      </c>
      <c r="C75" s="37">
        <f>C43</f>
        <v>0</v>
      </c>
      <c r="D75" s="93">
        <f>D43</f>
        <v>0</v>
      </c>
      <c r="E75" s="93">
        <f>E43</f>
        <v>0</v>
      </c>
    </row>
    <row r="76" spans="2:5" x14ac:dyDescent="0.2">
      <c r="B76" s="89" t="s">
        <v>176</v>
      </c>
      <c r="C76" s="37">
        <f>C46</f>
        <v>7818180</v>
      </c>
      <c r="D76" s="93">
        <f>D46</f>
        <v>3909090</v>
      </c>
      <c r="E76" s="93">
        <f>E46</f>
        <v>3909090</v>
      </c>
    </row>
    <row r="77" spans="2:5" x14ac:dyDescent="0.2">
      <c r="B77" s="95"/>
      <c r="C77" s="37"/>
      <c r="D77" s="93"/>
      <c r="E77" s="93"/>
    </row>
    <row r="78" spans="2:5" x14ac:dyDescent="0.2">
      <c r="B78" s="95" t="s">
        <v>183</v>
      </c>
      <c r="C78" s="37">
        <f>C16</f>
        <v>132500192.00000001</v>
      </c>
      <c r="D78" s="37">
        <f>D16</f>
        <v>65158895.120000012</v>
      </c>
      <c r="E78" s="37">
        <f>E16</f>
        <v>65158895.120000012</v>
      </c>
    </row>
    <row r="79" spans="2:5" x14ac:dyDescent="0.2">
      <c r="B79" s="95"/>
      <c r="C79" s="37"/>
      <c r="D79" s="37"/>
      <c r="E79" s="37"/>
    </row>
    <row r="80" spans="2:5" x14ac:dyDescent="0.2">
      <c r="B80" s="99" t="s">
        <v>160</v>
      </c>
      <c r="C80" s="96">
        <f>C20</f>
        <v>16614356.359999999</v>
      </c>
      <c r="D80" s="37">
        <f>D20</f>
        <v>16614356.359999999</v>
      </c>
      <c r="E80" s="37">
        <f>E20</f>
        <v>16614356.359999999</v>
      </c>
    </row>
    <row r="81" spans="2:5" x14ac:dyDescent="0.2">
      <c r="B81" s="95"/>
      <c r="C81" s="37"/>
      <c r="D81" s="37"/>
      <c r="E81" s="37"/>
    </row>
    <row r="82" spans="2:5" x14ac:dyDescent="0.2">
      <c r="B82" s="97" t="s">
        <v>184</v>
      </c>
      <c r="C82" s="34">
        <f>C72+C74-C78+C80</f>
        <v>16614356.359999985</v>
      </c>
      <c r="D82" s="88">
        <f>D72+D74-D78+D80</f>
        <v>70133413.179999977</v>
      </c>
      <c r="E82" s="88">
        <f>E72+E74-E78+E80</f>
        <v>65085461.769999988</v>
      </c>
    </row>
    <row r="83" spans="2:5" x14ac:dyDescent="0.2">
      <c r="B83" s="97"/>
      <c r="C83" s="34"/>
      <c r="D83" s="88"/>
      <c r="E83" s="88"/>
    </row>
    <row r="84" spans="2:5" x14ac:dyDescent="0.2">
      <c r="B84" s="98" t="s">
        <v>185</v>
      </c>
      <c r="C84" s="34">
        <f>C82-C74</f>
        <v>24432536.359999985</v>
      </c>
      <c r="D84" s="88">
        <f>D82-D74</f>
        <v>74042503.179999977</v>
      </c>
      <c r="E84" s="88">
        <f>E82-E74</f>
        <v>68994551.769999981</v>
      </c>
    </row>
    <row r="85" spans="2:5" ht="13.5" thickBot="1" x14ac:dyDescent="0.25">
      <c r="B85" s="91"/>
      <c r="C85" s="92"/>
      <c r="D85" s="91"/>
      <c r="E85" s="91"/>
    </row>
    <row r="86" spans="2:5" ht="30" customHeight="1" x14ac:dyDescent="0.2">
      <c r="B86" s="302" t="s">
        <v>186</v>
      </c>
      <c r="C86" s="303"/>
      <c r="D86" s="303"/>
      <c r="E86" s="303"/>
    </row>
  </sheetData>
  <mergeCells count="16">
    <mergeCell ref="B69:B70"/>
    <mergeCell ref="C69:C70"/>
    <mergeCell ref="D69:D70"/>
    <mergeCell ref="B86:E86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  <rowBreaks count="1" manualBreakCount="1">
    <brk id="67" min="1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8"/>
  <sheetViews>
    <sheetView showGridLines="0" workbookViewId="0">
      <pane ySplit="8" topLeftCell="A9" activePane="bottomLeft" state="frozen"/>
      <selection pane="bottomLeft" activeCell="B2" sqref="B2:H78"/>
    </sheetView>
  </sheetViews>
  <sheetFormatPr baseColWidth="10" defaultColWidth="11" defaultRowHeight="12.75" x14ac:dyDescent="0.2"/>
  <cols>
    <col min="1" max="1" width="2.140625" style="28" customWidth="1"/>
    <col min="2" max="2" width="38.7109375" style="28" customWidth="1"/>
    <col min="3" max="3" width="18.140625" style="240" customWidth="1"/>
    <col min="4" max="4" width="18" style="28" customWidth="1"/>
    <col min="5" max="5" width="14.7109375" style="240" customWidth="1"/>
    <col min="6" max="6" width="13.85546875" style="28" customWidth="1"/>
    <col min="7" max="7" width="14.85546875" style="28" customWidth="1"/>
    <col min="8" max="8" width="13.7109375" style="240" customWidth="1"/>
    <col min="9" max="9" width="12.85546875" style="28" bestFit="1" customWidth="1"/>
    <col min="10" max="16384" width="11" style="28"/>
  </cols>
  <sheetData>
    <row r="1" spans="2:8" ht="13.5" thickBot="1" x14ac:dyDescent="0.25"/>
    <row r="2" spans="2:8" x14ac:dyDescent="0.2">
      <c r="B2" s="308" t="s">
        <v>496</v>
      </c>
      <c r="C2" s="309"/>
      <c r="D2" s="309"/>
      <c r="E2" s="309"/>
      <c r="F2" s="309"/>
      <c r="G2" s="309"/>
      <c r="H2" s="310"/>
    </row>
    <row r="3" spans="2:8" x14ac:dyDescent="0.2">
      <c r="B3" s="286" t="s">
        <v>495</v>
      </c>
      <c r="C3" s="287"/>
      <c r="D3" s="287"/>
      <c r="E3" s="287"/>
      <c r="F3" s="287"/>
      <c r="G3" s="287"/>
      <c r="H3" s="288"/>
    </row>
    <row r="4" spans="2:8" x14ac:dyDescent="0.2">
      <c r="B4" s="286" t="s">
        <v>188</v>
      </c>
      <c r="C4" s="287"/>
      <c r="D4" s="287"/>
      <c r="E4" s="287"/>
      <c r="F4" s="287"/>
      <c r="G4" s="287"/>
      <c r="H4" s="288"/>
    </row>
    <row r="5" spans="2:8" ht="13.5" thickBot="1" x14ac:dyDescent="0.25">
      <c r="B5" s="289" t="s">
        <v>2</v>
      </c>
      <c r="C5" s="290"/>
      <c r="D5" s="290"/>
      <c r="E5" s="290"/>
      <c r="F5" s="290"/>
      <c r="G5" s="290"/>
      <c r="H5" s="291"/>
    </row>
    <row r="6" spans="2:8" ht="13.5" thickBot="1" x14ac:dyDescent="0.25">
      <c r="B6" s="106"/>
      <c r="C6" s="311" t="s">
        <v>494</v>
      </c>
      <c r="D6" s="312"/>
      <c r="E6" s="312"/>
      <c r="F6" s="312"/>
      <c r="G6" s="313"/>
      <c r="H6" s="305" t="s">
        <v>493</v>
      </c>
    </row>
    <row r="7" spans="2:8" x14ac:dyDescent="0.2">
      <c r="B7" s="104" t="s">
        <v>164</v>
      </c>
      <c r="C7" s="305" t="s">
        <v>492</v>
      </c>
      <c r="D7" s="294" t="s">
        <v>125</v>
      </c>
      <c r="E7" s="305" t="s">
        <v>126</v>
      </c>
      <c r="F7" s="305" t="s">
        <v>9</v>
      </c>
      <c r="G7" s="305" t="s">
        <v>491</v>
      </c>
      <c r="H7" s="306"/>
    </row>
    <row r="8" spans="2:8" ht="13.5" thickBot="1" x14ac:dyDescent="0.25">
      <c r="B8" s="105" t="s">
        <v>385</v>
      </c>
      <c r="C8" s="307"/>
      <c r="D8" s="295"/>
      <c r="E8" s="307"/>
      <c r="F8" s="307"/>
      <c r="G8" s="307"/>
      <c r="H8" s="307"/>
    </row>
    <row r="9" spans="2:8" x14ac:dyDescent="0.2">
      <c r="B9" s="88" t="s">
        <v>490</v>
      </c>
      <c r="C9" s="12"/>
      <c r="D9" s="254"/>
      <c r="E9" s="12"/>
      <c r="F9" s="254"/>
      <c r="G9" s="254"/>
      <c r="H9" s="12"/>
    </row>
    <row r="10" spans="2:8" x14ac:dyDescent="0.2">
      <c r="B10" s="95" t="s">
        <v>489</v>
      </c>
      <c r="C10" s="37">
        <v>704739759</v>
      </c>
      <c r="D10" s="37">
        <v>3381951.34</v>
      </c>
      <c r="E10" s="37">
        <f t="shared" ref="E10:E16" si="0">C10+D10</f>
        <v>708121710.34000003</v>
      </c>
      <c r="F10" s="37">
        <v>422090556.33999997</v>
      </c>
      <c r="G10" s="247">
        <v>422090556.33999997</v>
      </c>
      <c r="H10" s="37">
        <f t="shared" ref="H10:H16" si="1">G10-C10</f>
        <v>-282649202.66000003</v>
      </c>
    </row>
    <row r="11" spans="2:8" x14ac:dyDescent="0.2">
      <c r="B11" s="95" t="s">
        <v>488</v>
      </c>
      <c r="C11" s="37">
        <v>0</v>
      </c>
      <c r="D11" s="37">
        <v>0</v>
      </c>
      <c r="E11" s="37">
        <f t="shared" si="0"/>
        <v>0</v>
      </c>
      <c r="F11" s="37">
        <v>0</v>
      </c>
      <c r="G11" s="247">
        <v>0</v>
      </c>
      <c r="H11" s="37">
        <f t="shared" si="1"/>
        <v>0</v>
      </c>
    </row>
    <row r="12" spans="2:8" x14ac:dyDescent="0.2">
      <c r="B12" s="95" t="s">
        <v>487</v>
      </c>
      <c r="C12" s="37">
        <v>0</v>
      </c>
      <c r="D12" s="37">
        <v>0</v>
      </c>
      <c r="E12" s="37">
        <f t="shared" si="0"/>
        <v>0</v>
      </c>
      <c r="F12" s="37">
        <v>0</v>
      </c>
      <c r="G12" s="247">
        <v>0</v>
      </c>
      <c r="H12" s="37">
        <f t="shared" si="1"/>
        <v>0</v>
      </c>
    </row>
    <row r="13" spans="2:8" x14ac:dyDescent="0.2">
      <c r="B13" s="95" t="s">
        <v>486</v>
      </c>
      <c r="C13" s="37">
        <v>165788269</v>
      </c>
      <c r="D13" s="37">
        <v>-18508526.629999999</v>
      </c>
      <c r="E13" s="37">
        <f t="shared" si="0"/>
        <v>147279742.37</v>
      </c>
      <c r="F13" s="37">
        <v>80986762.370000005</v>
      </c>
      <c r="G13" s="247">
        <v>80986762.370000005</v>
      </c>
      <c r="H13" s="37">
        <f t="shared" si="1"/>
        <v>-84801506.629999995</v>
      </c>
    </row>
    <row r="14" spans="2:8" x14ac:dyDescent="0.2">
      <c r="B14" s="95" t="s">
        <v>485</v>
      </c>
      <c r="C14" s="37">
        <v>20340402</v>
      </c>
      <c r="D14" s="37">
        <v>-585566.12</v>
      </c>
      <c r="E14" s="37">
        <f t="shared" si="0"/>
        <v>19754835.879999999</v>
      </c>
      <c r="F14" s="37">
        <v>12403682.880000001</v>
      </c>
      <c r="G14" s="247">
        <v>12403682.880000001</v>
      </c>
      <c r="H14" s="37">
        <f t="shared" si="1"/>
        <v>-7936719.1199999992</v>
      </c>
    </row>
    <row r="15" spans="2:8" x14ac:dyDescent="0.2">
      <c r="B15" s="95" t="s">
        <v>484</v>
      </c>
      <c r="C15" s="37">
        <v>56848650</v>
      </c>
      <c r="D15" s="37">
        <v>-2981111.61</v>
      </c>
      <c r="E15" s="37">
        <f t="shared" si="0"/>
        <v>53867538.390000001</v>
      </c>
      <c r="F15" s="37">
        <v>15027331.390000001</v>
      </c>
      <c r="G15" s="247">
        <v>15027331.390000001</v>
      </c>
      <c r="H15" s="37">
        <f t="shared" si="1"/>
        <v>-41821318.609999999</v>
      </c>
    </row>
    <row r="16" spans="2:8" x14ac:dyDescent="0.2">
      <c r="B16" s="95" t="s">
        <v>483</v>
      </c>
      <c r="C16" s="37">
        <v>0</v>
      </c>
      <c r="D16" s="37">
        <v>0</v>
      </c>
      <c r="E16" s="37">
        <f t="shared" si="0"/>
        <v>0</v>
      </c>
      <c r="F16" s="37">
        <v>0</v>
      </c>
      <c r="G16" s="247">
        <v>0</v>
      </c>
      <c r="H16" s="37">
        <f t="shared" si="1"/>
        <v>0</v>
      </c>
    </row>
    <row r="17" spans="2:9" ht="25.5" x14ac:dyDescent="0.2">
      <c r="B17" s="99" t="s">
        <v>482</v>
      </c>
      <c r="C17" s="37">
        <f t="shared" ref="C17:H17" si="2">SUM(C18:C28)</f>
        <v>316356324</v>
      </c>
      <c r="D17" s="252">
        <f t="shared" si="2"/>
        <v>-2405240</v>
      </c>
      <c r="E17" s="252">
        <f t="shared" si="2"/>
        <v>313951084</v>
      </c>
      <c r="F17" s="252">
        <f t="shared" si="2"/>
        <v>166491613</v>
      </c>
      <c r="G17" s="253">
        <f t="shared" si="2"/>
        <v>166491613</v>
      </c>
      <c r="H17" s="252">
        <f t="shared" si="2"/>
        <v>-149864711</v>
      </c>
      <c r="I17" s="100"/>
    </row>
    <row r="18" spans="2:9" x14ac:dyDescent="0.2">
      <c r="B18" s="250" t="s">
        <v>481</v>
      </c>
      <c r="C18" s="37">
        <v>180877891</v>
      </c>
      <c r="D18" s="37">
        <v>-6354773</v>
      </c>
      <c r="E18" s="37">
        <f t="shared" ref="E18:E28" si="3">C18+D18</f>
        <v>174523118</v>
      </c>
      <c r="F18" s="37">
        <v>89181923</v>
      </c>
      <c r="G18" s="247">
        <v>89181923</v>
      </c>
      <c r="H18" s="37">
        <f t="shared" ref="H18:H28" si="4">G18-C18</f>
        <v>-91695968</v>
      </c>
      <c r="I18" s="251"/>
    </row>
    <row r="19" spans="2:9" x14ac:dyDescent="0.2">
      <c r="B19" s="250" t="s">
        <v>480</v>
      </c>
      <c r="C19" s="37">
        <v>55336748</v>
      </c>
      <c r="D19" s="37">
        <v>-1763256</v>
      </c>
      <c r="E19" s="37">
        <f t="shared" si="3"/>
        <v>53573492</v>
      </c>
      <c r="F19" s="37">
        <v>26521513</v>
      </c>
      <c r="G19" s="37">
        <v>26521513</v>
      </c>
      <c r="H19" s="37">
        <f t="shared" si="4"/>
        <v>-28815235</v>
      </c>
      <c r="I19" s="246"/>
    </row>
    <row r="20" spans="2:9" x14ac:dyDescent="0.2">
      <c r="B20" s="250" t="s">
        <v>479</v>
      </c>
      <c r="C20" s="37">
        <v>11634672</v>
      </c>
      <c r="D20" s="37">
        <v>-162302</v>
      </c>
      <c r="E20" s="37">
        <f t="shared" si="3"/>
        <v>11472370</v>
      </c>
      <c r="F20" s="37">
        <v>5721298</v>
      </c>
      <c r="G20" s="37">
        <v>5721298</v>
      </c>
      <c r="H20" s="37">
        <f t="shared" si="4"/>
        <v>-5913374</v>
      </c>
    </row>
    <row r="21" spans="2:9" x14ac:dyDescent="0.2">
      <c r="B21" s="250" t="s">
        <v>478</v>
      </c>
      <c r="C21" s="37">
        <v>0</v>
      </c>
      <c r="D21" s="37">
        <v>0</v>
      </c>
      <c r="E21" s="37">
        <f t="shared" si="3"/>
        <v>0</v>
      </c>
      <c r="F21" s="37">
        <v>0</v>
      </c>
      <c r="G21" s="37">
        <v>0</v>
      </c>
      <c r="H21" s="37">
        <f t="shared" si="4"/>
        <v>0</v>
      </c>
    </row>
    <row r="22" spans="2:9" x14ac:dyDescent="0.2">
      <c r="B22" s="250" t="s">
        <v>477</v>
      </c>
      <c r="C22" s="37">
        <v>0</v>
      </c>
      <c r="D22" s="37">
        <v>0</v>
      </c>
      <c r="E22" s="37">
        <f t="shared" si="3"/>
        <v>0</v>
      </c>
      <c r="F22" s="37">
        <v>0</v>
      </c>
      <c r="G22" s="37">
        <v>0</v>
      </c>
      <c r="H22" s="37">
        <f t="shared" si="4"/>
        <v>0</v>
      </c>
    </row>
    <row r="23" spans="2:9" ht="25.5" x14ac:dyDescent="0.2">
      <c r="B23" s="245" t="s">
        <v>476</v>
      </c>
      <c r="C23" s="37">
        <v>6137608</v>
      </c>
      <c r="D23" s="37">
        <v>-114936</v>
      </c>
      <c r="E23" s="37">
        <f t="shared" si="3"/>
        <v>6022672</v>
      </c>
      <c r="F23" s="37">
        <v>2593139</v>
      </c>
      <c r="G23" s="37">
        <v>2593139</v>
      </c>
      <c r="H23" s="37">
        <f t="shared" si="4"/>
        <v>-3544469</v>
      </c>
    </row>
    <row r="24" spans="2:9" ht="25.5" x14ac:dyDescent="0.2">
      <c r="B24" s="245" t="s">
        <v>475</v>
      </c>
      <c r="C24" s="37">
        <v>0</v>
      </c>
      <c r="D24" s="37">
        <v>0</v>
      </c>
      <c r="E24" s="37">
        <f t="shared" si="3"/>
        <v>0</v>
      </c>
      <c r="F24" s="37">
        <v>0</v>
      </c>
      <c r="G24" s="37">
        <v>0</v>
      </c>
      <c r="H24" s="37">
        <f t="shared" si="4"/>
        <v>0</v>
      </c>
    </row>
    <row r="25" spans="2:9" x14ac:dyDescent="0.2">
      <c r="B25" s="250" t="s">
        <v>474</v>
      </c>
      <c r="C25" s="37">
        <v>0</v>
      </c>
      <c r="D25" s="37">
        <v>0</v>
      </c>
      <c r="E25" s="37">
        <f t="shared" si="3"/>
        <v>0</v>
      </c>
      <c r="F25" s="37">
        <v>0</v>
      </c>
      <c r="G25" s="37">
        <v>0</v>
      </c>
      <c r="H25" s="37">
        <f t="shared" si="4"/>
        <v>0</v>
      </c>
    </row>
    <row r="26" spans="2:9" x14ac:dyDescent="0.2">
      <c r="B26" s="250" t="s">
        <v>473</v>
      </c>
      <c r="C26" s="37">
        <v>12353829</v>
      </c>
      <c r="D26" s="37">
        <v>-1699275</v>
      </c>
      <c r="E26" s="37">
        <f t="shared" si="3"/>
        <v>10654554</v>
      </c>
      <c r="F26" s="37">
        <v>4266767</v>
      </c>
      <c r="G26" s="37">
        <v>4266767</v>
      </c>
      <c r="H26" s="37">
        <f t="shared" si="4"/>
        <v>-8087062</v>
      </c>
    </row>
    <row r="27" spans="2:9" x14ac:dyDescent="0.2">
      <c r="B27" s="250" t="s">
        <v>472</v>
      </c>
      <c r="C27" s="37">
        <v>50015576</v>
      </c>
      <c r="D27" s="37">
        <v>7194300</v>
      </c>
      <c r="E27" s="37">
        <f t="shared" si="3"/>
        <v>57209876</v>
      </c>
      <c r="F27" s="37">
        <v>37711971</v>
      </c>
      <c r="G27" s="37">
        <v>37711971</v>
      </c>
      <c r="H27" s="37">
        <f t="shared" si="4"/>
        <v>-12303605</v>
      </c>
    </row>
    <row r="28" spans="2:9" ht="25.5" x14ac:dyDescent="0.2">
      <c r="B28" s="245" t="s">
        <v>471</v>
      </c>
      <c r="C28" s="37">
        <v>0</v>
      </c>
      <c r="D28" s="37">
        <v>495002</v>
      </c>
      <c r="E28" s="37">
        <f t="shared" si="3"/>
        <v>495002</v>
      </c>
      <c r="F28" s="37">
        <v>495002</v>
      </c>
      <c r="G28" s="37">
        <v>495002</v>
      </c>
      <c r="H28" s="37">
        <f t="shared" si="4"/>
        <v>495002</v>
      </c>
    </row>
    <row r="29" spans="2:9" ht="25.5" x14ac:dyDescent="0.2">
      <c r="B29" s="99" t="s">
        <v>470</v>
      </c>
      <c r="C29" s="37">
        <f t="shared" ref="C29:H29" si="5">SUM(C30:C34)</f>
        <v>5537539</v>
      </c>
      <c r="D29" s="37">
        <f t="shared" si="5"/>
        <v>-549042.41</v>
      </c>
      <c r="E29" s="37">
        <f t="shared" si="5"/>
        <v>4988496.59</v>
      </c>
      <c r="F29" s="37">
        <f t="shared" si="5"/>
        <v>2206665.59</v>
      </c>
      <c r="G29" s="37">
        <f t="shared" si="5"/>
        <v>2206666</v>
      </c>
      <c r="H29" s="37">
        <f t="shared" si="5"/>
        <v>-3330873</v>
      </c>
    </row>
    <row r="30" spans="2:9" x14ac:dyDescent="0.2">
      <c r="B30" s="250" t="s">
        <v>469</v>
      </c>
      <c r="C30" s="37">
        <v>0</v>
      </c>
      <c r="D30" s="37">
        <v>271</v>
      </c>
      <c r="E30" s="37">
        <f t="shared" ref="E30:E35" si="6">C30+D30</f>
        <v>271</v>
      </c>
      <c r="F30" s="37">
        <v>271</v>
      </c>
      <c r="G30" s="37">
        <v>271</v>
      </c>
      <c r="H30" s="37">
        <f t="shared" ref="H30:H35" si="7">G30-C30</f>
        <v>271</v>
      </c>
    </row>
    <row r="31" spans="2:9" x14ac:dyDescent="0.2">
      <c r="B31" s="250" t="s">
        <v>468</v>
      </c>
      <c r="C31" s="37">
        <v>625018</v>
      </c>
      <c r="D31" s="37">
        <v>0</v>
      </c>
      <c r="E31" s="37">
        <f t="shared" si="6"/>
        <v>625018</v>
      </c>
      <c r="F31" s="37">
        <v>0</v>
      </c>
      <c r="G31" s="37">
        <v>0</v>
      </c>
      <c r="H31" s="37">
        <f t="shared" si="7"/>
        <v>-625018</v>
      </c>
    </row>
    <row r="32" spans="2:9" x14ac:dyDescent="0.2">
      <c r="B32" s="250" t="s">
        <v>467</v>
      </c>
      <c r="C32" s="37">
        <v>3257472</v>
      </c>
      <c r="D32" s="37">
        <v>213548</v>
      </c>
      <c r="E32" s="37">
        <f t="shared" si="6"/>
        <v>3471020</v>
      </c>
      <c r="F32" s="37">
        <v>2141730</v>
      </c>
      <c r="G32" s="37">
        <v>2141730</v>
      </c>
      <c r="H32" s="37">
        <f t="shared" si="7"/>
        <v>-1115742</v>
      </c>
    </row>
    <row r="33" spans="2:8" ht="25.5" x14ac:dyDescent="0.2">
      <c r="B33" s="245" t="s">
        <v>466</v>
      </c>
      <c r="C33" s="37">
        <v>0</v>
      </c>
      <c r="D33" s="37">
        <v>0</v>
      </c>
      <c r="E33" s="37">
        <f t="shared" si="6"/>
        <v>0</v>
      </c>
      <c r="F33" s="37">
        <v>0</v>
      </c>
      <c r="G33" s="37">
        <v>0</v>
      </c>
      <c r="H33" s="37">
        <f t="shared" si="7"/>
        <v>0</v>
      </c>
    </row>
    <row r="34" spans="2:8" x14ac:dyDescent="0.2">
      <c r="B34" s="250" t="s">
        <v>465</v>
      </c>
      <c r="C34" s="37">
        <v>1655049</v>
      </c>
      <c r="D34" s="37">
        <v>-762861.41</v>
      </c>
      <c r="E34" s="37">
        <f t="shared" si="6"/>
        <v>892187.59</v>
      </c>
      <c r="F34" s="37">
        <v>64664.59</v>
      </c>
      <c r="G34" s="37">
        <v>64665</v>
      </c>
      <c r="H34" s="37">
        <f t="shared" si="7"/>
        <v>-1590384</v>
      </c>
    </row>
    <row r="35" spans="2:8" x14ac:dyDescent="0.2">
      <c r="B35" s="95" t="s">
        <v>464</v>
      </c>
      <c r="C35" s="37">
        <v>0</v>
      </c>
      <c r="D35" s="37">
        <v>0</v>
      </c>
      <c r="E35" s="37">
        <f t="shared" si="6"/>
        <v>0</v>
      </c>
      <c r="F35" s="37">
        <v>0</v>
      </c>
      <c r="G35" s="37">
        <v>0</v>
      </c>
      <c r="H35" s="37">
        <f t="shared" si="7"/>
        <v>0</v>
      </c>
    </row>
    <row r="36" spans="2:8" x14ac:dyDescent="0.2">
      <c r="B36" s="95" t="s">
        <v>463</v>
      </c>
      <c r="C36" s="37">
        <f t="shared" ref="C36:H36" si="8">C37</f>
        <v>0</v>
      </c>
      <c r="D36" s="37">
        <f t="shared" si="8"/>
        <v>0</v>
      </c>
      <c r="E36" s="37">
        <f t="shared" si="8"/>
        <v>0</v>
      </c>
      <c r="F36" s="37">
        <f t="shared" si="8"/>
        <v>0</v>
      </c>
      <c r="G36" s="37">
        <f t="shared" si="8"/>
        <v>0</v>
      </c>
      <c r="H36" s="37">
        <f t="shared" si="8"/>
        <v>0</v>
      </c>
    </row>
    <row r="37" spans="2:8" x14ac:dyDescent="0.2">
      <c r="B37" s="250" t="s">
        <v>462</v>
      </c>
      <c r="C37" s="37">
        <v>0</v>
      </c>
      <c r="D37" s="37">
        <v>0</v>
      </c>
      <c r="E37" s="37">
        <f>C37+D37</f>
        <v>0</v>
      </c>
      <c r="F37" s="37">
        <v>0</v>
      </c>
      <c r="G37" s="37">
        <v>0</v>
      </c>
      <c r="H37" s="37">
        <f>G37-C37</f>
        <v>0</v>
      </c>
    </row>
    <row r="38" spans="2:8" x14ac:dyDescent="0.2">
      <c r="B38" s="95" t="s">
        <v>461</v>
      </c>
      <c r="C38" s="37">
        <f t="shared" ref="C38:H38" si="9">C39+C40</f>
        <v>400895</v>
      </c>
      <c r="D38" s="37">
        <f t="shared" si="9"/>
        <v>421379</v>
      </c>
      <c r="E38" s="37">
        <f t="shared" si="9"/>
        <v>822274</v>
      </c>
      <c r="F38" s="37">
        <f t="shared" si="9"/>
        <v>628762</v>
      </c>
      <c r="G38" s="37">
        <f t="shared" si="9"/>
        <v>628762</v>
      </c>
      <c r="H38" s="37">
        <f t="shared" si="9"/>
        <v>227867</v>
      </c>
    </row>
    <row r="39" spans="2:8" x14ac:dyDescent="0.2">
      <c r="B39" s="250" t="s">
        <v>460</v>
      </c>
      <c r="C39" s="37">
        <v>0</v>
      </c>
      <c r="D39" s="37">
        <v>0</v>
      </c>
      <c r="E39" s="37">
        <f>C39+D39</f>
        <v>0</v>
      </c>
      <c r="F39" s="37">
        <v>0</v>
      </c>
      <c r="G39" s="37">
        <v>0</v>
      </c>
      <c r="H39" s="37">
        <f>G39-C39</f>
        <v>0</v>
      </c>
    </row>
    <row r="40" spans="2:8" x14ac:dyDescent="0.2">
      <c r="B40" s="250" t="s">
        <v>459</v>
      </c>
      <c r="C40" s="37">
        <v>400895</v>
      </c>
      <c r="D40" s="37">
        <v>421379</v>
      </c>
      <c r="E40" s="37">
        <f>C40+D40</f>
        <v>822274</v>
      </c>
      <c r="F40" s="37">
        <v>628762</v>
      </c>
      <c r="G40" s="37">
        <v>628762</v>
      </c>
      <c r="H40" s="37">
        <f>G40-C40</f>
        <v>227867</v>
      </c>
    </row>
    <row r="41" spans="2:8" x14ac:dyDescent="0.2">
      <c r="B41" s="243"/>
      <c r="C41" s="37"/>
      <c r="D41" s="37"/>
      <c r="E41" s="37"/>
      <c r="F41" s="37"/>
      <c r="G41" s="37"/>
      <c r="H41" s="37"/>
    </row>
    <row r="42" spans="2:8" ht="25.5" x14ac:dyDescent="0.2">
      <c r="B42" s="69" t="s">
        <v>458</v>
      </c>
      <c r="C42" s="34">
        <f t="shared" ref="C42:H42" si="10">C10+C11+C12+C13+C14+C15+C16+C17+C29+C35+C36+C38</f>
        <v>1270011838</v>
      </c>
      <c r="D42" s="249">
        <f t="shared" si="10"/>
        <v>-21226156.43</v>
      </c>
      <c r="E42" s="249">
        <f t="shared" si="10"/>
        <v>1248785681.5699999</v>
      </c>
      <c r="F42" s="249">
        <f t="shared" si="10"/>
        <v>699835373.57000005</v>
      </c>
      <c r="G42" s="249">
        <f t="shared" si="10"/>
        <v>699835373.98000002</v>
      </c>
      <c r="H42" s="249">
        <f t="shared" si="10"/>
        <v>-570176464.01999998</v>
      </c>
    </row>
    <row r="43" spans="2:8" x14ac:dyDescent="0.2">
      <c r="B43" s="93"/>
      <c r="C43" s="37"/>
      <c r="D43" s="93"/>
      <c r="E43" s="93"/>
      <c r="F43" s="93"/>
      <c r="G43" s="93"/>
      <c r="H43" s="93"/>
    </row>
    <row r="44" spans="2:8" ht="25.5" x14ac:dyDescent="0.2">
      <c r="B44" s="69" t="s">
        <v>457</v>
      </c>
      <c r="C44" s="248"/>
      <c r="D44" s="248"/>
      <c r="E44" s="248"/>
      <c r="F44" s="248"/>
      <c r="G44" s="248"/>
      <c r="H44" s="248"/>
    </row>
    <row r="45" spans="2:8" x14ac:dyDescent="0.2">
      <c r="B45" s="243"/>
      <c r="C45" s="37"/>
      <c r="D45" s="37"/>
      <c r="E45" s="37"/>
      <c r="F45" s="37"/>
      <c r="G45" s="37"/>
      <c r="H45" s="37"/>
    </row>
    <row r="46" spans="2:8" x14ac:dyDescent="0.2">
      <c r="B46" s="88" t="s">
        <v>456</v>
      </c>
      <c r="C46" s="37"/>
      <c r="D46" s="37"/>
      <c r="E46" s="37"/>
      <c r="F46" s="37"/>
      <c r="G46" s="37"/>
      <c r="H46" s="37"/>
    </row>
    <row r="47" spans="2:8" x14ac:dyDescent="0.2">
      <c r="B47" s="95" t="s">
        <v>455</v>
      </c>
      <c r="C47" s="37">
        <f>SUM(C48:C55)</f>
        <v>140318372</v>
      </c>
      <c r="D47" s="37">
        <v>709428</v>
      </c>
      <c r="E47" s="37">
        <f>SUM(E48:E55)</f>
        <v>141027800</v>
      </c>
      <c r="F47" s="37">
        <f>SUM(F48:F55)</f>
        <v>72073464</v>
      </c>
      <c r="G47" s="247">
        <f>SUM(G48:G55)</f>
        <v>72073464</v>
      </c>
      <c r="H47" s="37">
        <f>SUM(H48:H55)</f>
        <v>-68244908</v>
      </c>
    </row>
    <row r="48" spans="2:8" ht="25.5" x14ac:dyDescent="0.2">
      <c r="B48" s="245" t="s">
        <v>454</v>
      </c>
      <c r="C48" s="37">
        <v>0</v>
      </c>
      <c r="D48" s="37">
        <v>0</v>
      </c>
      <c r="E48" s="37">
        <f t="shared" ref="E48:E55" si="11">C48+D48</f>
        <v>0</v>
      </c>
      <c r="F48" s="37">
        <v>0</v>
      </c>
      <c r="G48" s="37">
        <v>0</v>
      </c>
      <c r="H48" s="37">
        <f t="shared" ref="H48:H55" si="12">G48-C48</f>
        <v>0</v>
      </c>
    </row>
    <row r="49" spans="2:9" ht="25.5" x14ac:dyDescent="0.2">
      <c r="B49" s="245" t="s">
        <v>453</v>
      </c>
      <c r="C49" s="37">
        <v>0</v>
      </c>
      <c r="D49" s="37">
        <v>0</v>
      </c>
      <c r="E49" s="37">
        <f t="shared" si="11"/>
        <v>0</v>
      </c>
      <c r="F49" s="37">
        <v>0</v>
      </c>
      <c r="G49" s="37">
        <v>0</v>
      </c>
      <c r="H49" s="37">
        <f t="shared" si="12"/>
        <v>0</v>
      </c>
    </row>
    <row r="50" spans="2:9" ht="25.5" x14ac:dyDescent="0.2">
      <c r="B50" s="245" t="s">
        <v>452</v>
      </c>
      <c r="C50" s="37">
        <v>12048511</v>
      </c>
      <c r="D50" s="37">
        <v>563688</v>
      </c>
      <c r="E50" s="37">
        <f t="shared" si="11"/>
        <v>12612199</v>
      </c>
      <c r="F50" s="37">
        <v>7792794</v>
      </c>
      <c r="G50" s="37">
        <v>7792794</v>
      </c>
      <c r="H50" s="37">
        <f t="shared" si="12"/>
        <v>-4255717</v>
      </c>
    </row>
    <row r="51" spans="2:9" ht="38.25" x14ac:dyDescent="0.2">
      <c r="B51" s="245" t="s">
        <v>451</v>
      </c>
      <c r="C51" s="37">
        <v>128269861</v>
      </c>
      <c r="D51" s="37">
        <v>145740</v>
      </c>
      <c r="E51" s="37">
        <f t="shared" si="11"/>
        <v>128415601</v>
      </c>
      <c r="F51" s="37">
        <v>64280670</v>
      </c>
      <c r="G51" s="37">
        <v>64280670</v>
      </c>
      <c r="H51" s="37">
        <f t="shared" si="12"/>
        <v>-63989191</v>
      </c>
    </row>
    <row r="52" spans="2:9" x14ac:dyDescent="0.2">
      <c r="B52" s="245" t="s">
        <v>450</v>
      </c>
      <c r="C52" s="37">
        <v>0</v>
      </c>
      <c r="D52" s="37">
        <v>0</v>
      </c>
      <c r="E52" s="37">
        <f t="shared" si="11"/>
        <v>0</v>
      </c>
      <c r="F52" s="37">
        <v>0</v>
      </c>
      <c r="G52" s="37">
        <v>0</v>
      </c>
      <c r="H52" s="37">
        <f t="shared" si="12"/>
        <v>0</v>
      </c>
    </row>
    <row r="53" spans="2:9" ht="25.5" x14ac:dyDescent="0.2">
      <c r="B53" s="245" t="s">
        <v>449</v>
      </c>
      <c r="C53" s="37">
        <v>0</v>
      </c>
      <c r="D53" s="37">
        <v>0</v>
      </c>
      <c r="E53" s="37">
        <f t="shared" si="11"/>
        <v>0</v>
      </c>
      <c r="F53" s="37">
        <v>0</v>
      </c>
      <c r="G53" s="37">
        <v>0</v>
      </c>
      <c r="H53" s="37">
        <f t="shared" si="12"/>
        <v>0</v>
      </c>
    </row>
    <row r="54" spans="2:9" ht="25.5" x14ac:dyDescent="0.2">
      <c r="B54" s="245" t="s">
        <v>448</v>
      </c>
      <c r="C54" s="37">
        <v>0</v>
      </c>
      <c r="D54" s="37">
        <v>0</v>
      </c>
      <c r="E54" s="37">
        <f t="shared" si="11"/>
        <v>0</v>
      </c>
      <c r="F54" s="37">
        <v>0</v>
      </c>
      <c r="G54" s="37">
        <v>0</v>
      </c>
      <c r="H54" s="37">
        <f t="shared" si="12"/>
        <v>0</v>
      </c>
    </row>
    <row r="55" spans="2:9" ht="25.5" x14ac:dyDescent="0.2">
      <c r="B55" s="245" t="s">
        <v>447</v>
      </c>
      <c r="C55" s="37">
        <v>0</v>
      </c>
      <c r="D55" s="37">
        <v>0</v>
      </c>
      <c r="E55" s="37">
        <f t="shared" si="11"/>
        <v>0</v>
      </c>
      <c r="F55" s="37">
        <v>0</v>
      </c>
      <c r="G55" s="37">
        <v>0</v>
      </c>
      <c r="H55" s="37">
        <f t="shared" si="12"/>
        <v>0</v>
      </c>
    </row>
    <row r="56" spans="2:9" x14ac:dyDescent="0.2">
      <c r="B56" s="99" t="s">
        <v>446</v>
      </c>
      <c r="C56" s="37">
        <f t="shared" ref="C56:H56" si="13">SUM(C57:C60)</f>
        <v>0</v>
      </c>
      <c r="D56" s="37">
        <f t="shared" si="13"/>
        <v>50513577.939999998</v>
      </c>
      <c r="E56" s="37">
        <f t="shared" si="13"/>
        <v>50513577.939999998</v>
      </c>
      <c r="F56" s="37">
        <f t="shared" si="13"/>
        <v>50513577.939999998</v>
      </c>
      <c r="G56" s="37">
        <f t="shared" si="13"/>
        <v>45465626.530000001</v>
      </c>
      <c r="H56" s="37">
        <f t="shared" si="13"/>
        <v>45465626.530000001</v>
      </c>
    </row>
    <row r="57" spans="2:9" x14ac:dyDescent="0.2">
      <c r="B57" s="245" t="s">
        <v>445</v>
      </c>
      <c r="C57" s="37">
        <v>0</v>
      </c>
      <c r="D57" s="37">
        <v>0</v>
      </c>
      <c r="E57" s="37">
        <f>C57+D57</f>
        <v>0</v>
      </c>
      <c r="F57" s="37">
        <v>0</v>
      </c>
      <c r="G57" s="37">
        <v>0</v>
      </c>
      <c r="H57" s="37">
        <f>G57-C57</f>
        <v>0</v>
      </c>
    </row>
    <row r="58" spans="2:9" x14ac:dyDescent="0.2">
      <c r="B58" s="245" t="s">
        <v>444</v>
      </c>
      <c r="C58" s="37">
        <v>0</v>
      </c>
      <c r="D58" s="37">
        <v>0</v>
      </c>
      <c r="E58" s="37">
        <f>C58+D58</f>
        <v>0</v>
      </c>
      <c r="F58" s="37">
        <v>0</v>
      </c>
      <c r="G58" s="37">
        <v>0</v>
      </c>
      <c r="H58" s="37">
        <f>G58-C58</f>
        <v>0</v>
      </c>
    </row>
    <row r="59" spans="2:9" x14ac:dyDescent="0.2">
      <c r="B59" s="245" t="s">
        <v>443</v>
      </c>
      <c r="C59" s="37">
        <v>0</v>
      </c>
      <c r="D59" s="37">
        <v>0</v>
      </c>
      <c r="E59" s="37">
        <f>C59+D59</f>
        <v>0</v>
      </c>
      <c r="F59" s="37">
        <v>0</v>
      </c>
      <c r="G59" s="37">
        <v>0</v>
      </c>
      <c r="H59" s="37">
        <f>G59-C59</f>
        <v>0</v>
      </c>
    </row>
    <row r="60" spans="2:9" x14ac:dyDescent="0.2">
      <c r="B60" s="245" t="s">
        <v>442</v>
      </c>
      <c r="C60" s="37">
        <v>0</v>
      </c>
      <c r="D60" s="37">
        <v>50513577.939999998</v>
      </c>
      <c r="E60" s="37">
        <f>C60+D60</f>
        <v>50513577.939999998</v>
      </c>
      <c r="F60" s="37">
        <v>50513577.939999998</v>
      </c>
      <c r="G60" s="37">
        <v>45465626.530000001</v>
      </c>
      <c r="H60" s="37">
        <f>G60-C60</f>
        <v>45465626.530000001</v>
      </c>
      <c r="I60" s="246"/>
    </row>
    <row r="61" spans="2:9" x14ac:dyDescent="0.2">
      <c r="B61" s="99" t="s">
        <v>441</v>
      </c>
      <c r="C61" s="37">
        <f t="shared" ref="C61:H61" si="14">C62+C63</f>
        <v>0</v>
      </c>
      <c r="D61" s="37">
        <f t="shared" si="14"/>
        <v>0</v>
      </c>
      <c r="E61" s="37">
        <f t="shared" si="14"/>
        <v>0</v>
      </c>
      <c r="F61" s="37">
        <f t="shared" si="14"/>
        <v>0</v>
      </c>
      <c r="G61" s="37">
        <f t="shared" si="14"/>
        <v>0</v>
      </c>
      <c r="H61" s="37">
        <f t="shared" si="14"/>
        <v>0</v>
      </c>
      <c r="I61" s="100"/>
    </row>
    <row r="62" spans="2:9" ht="25.5" x14ac:dyDescent="0.2">
      <c r="B62" s="245" t="s">
        <v>440</v>
      </c>
      <c r="C62" s="37">
        <v>0</v>
      </c>
      <c r="D62" s="37">
        <v>0</v>
      </c>
      <c r="E62" s="37">
        <f>C62+D62</f>
        <v>0</v>
      </c>
      <c r="F62" s="37">
        <v>0</v>
      </c>
      <c r="G62" s="37">
        <v>0</v>
      </c>
      <c r="H62" s="37">
        <f>G62-C62</f>
        <v>0</v>
      </c>
      <c r="I62" s="100"/>
    </row>
    <row r="63" spans="2:9" x14ac:dyDescent="0.2">
      <c r="B63" s="245" t="s">
        <v>439</v>
      </c>
      <c r="C63" s="37"/>
      <c r="D63" s="37">
        <v>0</v>
      </c>
      <c r="E63" s="37">
        <f>C63+D63</f>
        <v>0</v>
      </c>
      <c r="F63" s="37">
        <v>0</v>
      </c>
      <c r="G63" s="37">
        <v>0</v>
      </c>
      <c r="H63" s="37">
        <f>G63-C63</f>
        <v>0</v>
      </c>
    </row>
    <row r="64" spans="2:9" ht="38.25" x14ac:dyDescent="0.2">
      <c r="B64" s="99" t="s">
        <v>438</v>
      </c>
      <c r="C64" s="37">
        <v>0</v>
      </c>
      <c r="D64" s="37">
        <v>0</v>
      </c>
      <c r="E64" s="37">
        <f>C64+D64</f>
        <v>0</v>
      </c>
      <c r="F64" s="37">
        <v>0</v>
      </c>
      <c r="G64" s="37">
        <v>0</v>
      </c>
      <c r="H64" s="37">
        <f>G64-C64</f>
        <v>0</v>
      </c>
    </row>
    <row r="65" spans="2:10" x14ac:dyDescent="0.2">
      <c r="B65" s="244" t="s">
        <v>437</v>
      </c>
      <c r="C65" s="42">
        <v>0</v>
      </c>
      <c r="D65" s="42">
        <v>0</v>
      </c>
      <c r="E65" s="42">
        <f>C65+D65</f>
        <v>0</v>
      </c>
      <c r="F65" s="42">
        <v>0</v>
      </c>
      <c r="G65" s="42">
        <v>0</v>
      </c>
      <c r="H65" s="42">
        <f>G65-C65</f>
        <v>0</v>
      </c>
    </row>
    <row r="66" spans="2:10" x14ac:dyDescent="0.2">
      <c r="B66" s="243"/>
      <c r="C66" s="37"/>
      <c r="D66" s="37"/>
      <c r="E66" s="37"/>
      <c r="F66" s="37"/>
      <c r="G66" s="37"/>
      <c r="H66" s="37"/>
    </row>
    <row r="67" spans="2:10" ht="25.5" x14ac:dyDescent="0.2">
      <c r="B67" s="69" t="s">
        <v>436</v>
      </c>
      <c r="C67" s="34">
        <f t="shared" ref="C67:H67" si="15">C47+C56+C61+C64+C65</f>
        <v>140318372</v>
      </c>
      <c r="D67" s="34">
        <f t="shared" si="15"/>
        <v>51223005.939999998</v>
      </c>
      <c r="E67" s="34">
        <f t="shared" si="15"/>
        <v>191541377.94</v>
      </c>
      <c r="F67" s="34">
        <f t="shared" si="15"/>
        <v>122587041.94</v>
      </c>
      <c r="G67" s="34">
        <f t="shared" si="15"/>
        <v>117539090.53</v>
      </c>
      <c r="H67" s="34">
        <f t="shared" si="15"/>
        <v>-22779281.469999999</v>
      </c>
    </row>
    <row r="68" spans="2:10" x14ac:dyDescent="0.2">
      <c r="B68" s="242"/>
      <c r="C68" s="37"/>
      <c r="D68" s="37"/>
      <c r="E68" s="37"/>
      <c r="F68" s="37"/>
      <c r="G68" s="37"/>
      <c r="H68" s="37"/>
    </row>
    <row r="69" spans="2:10" ht="25.5" x14ac:dyDescent="0.2">
      <c r="B69" s="69" t="s">
        <v>435</v>
      </c>
      <c r="C69" s="34">
        <f t="shared" ref="C69:H69" si="16">C70</f>
        <v>0</v>
      </c>
      <c r="D69" s="34">
        <f t="shared" si="16"/>
        <v>0</v>
      </c>
      <c r="E69" s="34">
        <f t="shared" si="16"/>
        <v>0</v>
      </c>
      <c r="F69" s="34">
        <f t="shared" si="16"/>
        <v>0</v>
      </c>
      <c r="G69" s="34">
        <f t="shared" si="16"/>
        <v>0</v>
      </c>
      <c r="H69" s="34">
        <f t="shared" si="16"/>
        <v>0</v>
      </c>
    </row>
    <row r="70" spans="2:10" x14ac:dyDescent="0.2">
      <c r="B70" s="242" t="s">
        <v>434</v>
      </c>
      <c r="C70" s="37">
        <v>0</v>
      </c>
      <c r="D70" s="37"/>
      <c r="E70" s="37">
        <f>C70+D70</f>
        <v>0</v>
      </c>
      <c r="F70" s="37"/>
      <c r="G70" s="37"/>
      <c r="H70" s="37">
        <f>G70-C70</f>
        <v>0</v>
      </c>
    </row>
    <row r="71" spans="2:10" x14ac:dyDescent="0.2">
      <c r="B71" s="242"/>
      <c r="C71" s="37"/>
      <c r="D71" s="37"/>
      <c r="E71" s="37"/>
      <c r="F71" s="37"/>
      <c r="G71" s="37"/>
      <c r="H71" s="37"/>
    </row>
    <row r="72" spans="2:10" x14ac:dyDescent="0.2">
      <c r="B72" s="69" t="s">
        <v>433</v>
      </c>
      <c r="C72" s="34">
        <f t="shared" ref="C72:H72" si="17">C42+C67+C69</f>
        <v>1410330210</v>
      </c>
      <c r="D72" s="34">
        <f t="shared" si="17"/>
        <v>29996849.509999998</v>
      </c>
      <c r="E72" s="34">
        <f t="shared" si="17"/>
        <v>1440327059.51</v>
      </c>
      <c r="F72" s="34">
        <f t="shared" si="17"/>
        <v>822422415.50999999</v>
      </c>
      <c r="G72" s="34">
        <f t="shared" si="17"/>
        <v>817374464.50999999</v>
      </c>
      <c r="H72" s="34">
        <f t="shared" si="17"/>
        <v>-592955745.49000001</v>
      </c>
      <c r="J72" s="84"/>
    </row>
    <row r="73" spans="2:10" x14ac:dyDescent="0.2">
      <c r="B73" s="242"/>
      <c r="C73" s="37"/>
      <c r="D73" s="37"/>
      <c r="E73" s="37"/>
      <c r="F73" s="37"/>
      <c r="G73" s="37"/>
      <c r="H73" s="37"/>
      <c r="I73" s="84"/>
    </row>
    <row r="74" spans="2:10" x14ac:dyDescent="0.2">
      <c r="B74" s="69" t="s">
        <v>432</v>
      </c>
      <c r="C74" s="37"/>
      <c r="D74" s="37"/>
      <c r="E74" s="37"/>
      <c r="F74" s="37"/>
      <c r="G74" s="37"/>
      <c r="H74" s="37"/>
    </row>
    <row r="75" spans="2:10" ht="25.5" x14ac:dyDescent="0.2">
      <c r="B75" s="242" t="s">
        <v>431</v>
      </c>
      <c r="C75" s="37">
        <v>0</v>
      </c>
      <c r="D75" s="37">
        <v>0</v>
      </c>
      <c r="E75" s="37">
        <f>C75+D75</f>
        <v>0</v>
      </c>
      <c r="F75" s="37">
        <v>0</v>
      </c>
      <c r="G75" s="37">
        <v>0</v>
      </c>
      <c r="H75" s="37">
        <f>G75-C75</f>
        <v>0</v>
      </c>
    </row>
    <row r="76" spans="2:10" ht="25.5" x14ac:dyDescent="0.2">
      <c r="B76" s="242" t="s">
        <v>430</v>
      </c>
      <c r="C76" s="37">
        <v>0</v>
      </c>
      <c r="D76" s="37">
        <v>0</v>
      </c>
      <c r="E76" s="37">
        <f>C76+D76</f>
        <v>0</v>
      </c>
      <c r="F76" s="37">
        <v>0</v>
      </c>
      <c r="G76" s="37">
        <v>0</v>
      </c>
      <c r="H76" s="37">
        <f>G76-C76</f>
        <v>0</v>
      </c>
    </row>
    <row r="77" spans="2:10" ht="25.5" x14ac:dyDescent="0.2">
      <c r="B77" s="69" t="s">
        <v>429</v>
      </c>
      <c r="C77" s="34">
        <f t="shared" ref="C77:H77" si="18">SUM(C75:C76)</f>
        <v>0</v>
      </c>
      <c r="D77" s="34">
        <f t="shared" si="18"/>
        <v>0</v>
      </c>
      <c r="E77" s="34">
        <f t="shared" si="18"/>
        <v>0</v>
      </c>
      <c r="F77" s="34">
        <f t="shared" si="18"/>
        <v>0</v>
      </c>
      <c r="G77" s="34">
        <f t="shared" si="18"/>
        <v>0</v>
      </c>
      <c r="H77" s="34">
        <f t="shared" si="18"/>
        <v>0</v>
      </c>
    </row>
    <row r="78" spans="2:10" ht="13.5" thickBot="1" x14ac:dyDescent="0.25">
      <c r="B78" s="241"/>
      <c r="C78" s="44"/>
      <c r="D78" s="44"/>
      <c r="E78" s="44"/>
      <c r="F78" s="44"/>
      <c r="G78" s="44"/>
      <c r="H78" s="44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showGridLines="0" view="pageBreakPreview" zoomScale="90" zoomScaleNormal="90" zoomScaleSheetLayoutView="90" workbookViewId="0">
      <pane ySplit="8" topLeftCell="A33" activePane="bottomLeft" state="frozen"/>
      <selection pane="bottomLeft" activeCell="E155" sqref="E155"/>
    </sheetView>
  </sheetViews>
  <sheetFormatPr baseColWidth="10" defaultRowHeight="15" x14ac:dyDescent="0.25"/>
  <cols>
    <col min="2" max="2" width="60.28515625" customWidth="1"/>
    <col min="3" max="3" width="17.7109375" bestFit="1" customWidth="1"/>
    <col min="4" max="4" width="17.5703125" bestFit="1" customWidth="1"/>
    <col min="5" max="5" width="18.42578125" bestFit="1" customWidth="1"/>
    <col min="6" max="6" width="16.28515625" bestFit="1" customWidth="1"/>
    <col min="7" max="7" width="15.85546875" customWidth="1"/>
    <col min="8" max="8" width="19.140625" bestFit="1" customWidth="1"/>
  </cols>
  <sheetData>
    <row r="1" spans="1:8" x14ac:dyDescent="0.25">
      <c r="A1" s="283" t="s">
        <v>87</v>
      </c>
      <c r="B1" s="284"/>
      <c r="C1" s="284"/>
      <c r="D1" s="284"/>
      <c r="E1" s="284"/>
      <c r="F1" s="284"/>
      <c r="G1" s="284"/>
      <c r="H1" s="316"/>
    </row>
    <row r="2" spans="1:8" x14ac:dyDescent="0.25">
      <c r="A2" s="286" t="s">
        <v>0</v>
      </c>
      <c r="B2" s="287"/>
      <c r="C2" s="287"/>
      <c r="D2" s="287"/>
      <c r="E2" s="287"/>
      <c r="F2" s="287"/>
      <c r="G2" s="287"/>
      <c r="H2" s="317"/>
    </row>
    <row r="3" spans="1:8" x14ac:dyDescent="0.25">
      <c r="A3" s="286" t="s">
        <v>1</v>
      </c>
      <c r="B3" s="287"/>
      <c r="C3" s="287"/>
      <c r="D3" s="287"/>
      <c r="E3" s="287"/>
      <c r="F3" s="287"/>
      <c r="G3" s="287"/>
      <c r="H3" s="317"/>
    </row>
    <row r="4" spans="1:8" x14ac:dyDescent="0.25">
      <c r="A4" s="286" t="s">
        <v>188</v>
      </c>
      <c r="B4" s="287"/>
      <c r="C4" s="287"/>
      <c r="D4" s="287"/>
      <c r="E4" s="287"/>
      <c r="F4" s="287"/>
      <c r="G4" s="287"/>
      <c r="H4" s="317"/>
    </row>
    <row r="5" spans="1:8" ht="15.75" thickBot="1" x14ac:dyDescent="0.3">
      <c r="A5" s="289" t="s">
        <v>2</v>
      </c>
      <c r="B5" s="290"/>
      <c r="C5" s="290"/>
      <c r="D5" s="290"/>
      <c r="E5" s="290"/>
      <c r="F5" s="290"/>
      <c r="G5" s="290"/>
      <c r="H5" s="318"/>
    </row>
    <row r="6" spans="1:8" x14ac:dyDescent="0.25">
      <c r="A6" s="308" t="s">
        <v>3</v>
      </c>
      <c r="B6" s="310"/>
      <c r="C6" s="308" t="s">
        <v>4</v>
      </c>
      <c r="D6" s="309"/>
      <c r="E6" s="309"/>
      <c r="F6" s="309"/>
      <c r="G6" s="310"/>
      <c r="H6" s="305" t="s">
        <v>5</v>
      </c>
    </row>
    <row r="7" spans="1:8" ht="15.75" thickBot="1" x14ac:dyDescent="0.3">
      <c r="A7" s="286"/>
      <c r="B7" s="288"/>
      <c r="C7" s="289"/>
      <c r="D7" s="290"/>
      <c r="E7" s="290"/>
      <c r="F7" s="290"/>
      <c r="G7" s="291"/>
      <c r="H7" s="306"/>
    </row>
    <row r="8" spans="1:8" ht="26.25" thickBot="1" x14ac:dyDescent="0.3">
      <c r="A8" s="289"/>
      <c r="B8" s="291"/>
      <c r="C8" s="27" t="s">
        <v>6</v>
      </c>
      <c r="D8" s="29" t="s">
        <v>7</v>
      </c>
      <c r="E8" s="27" t="s">
        <v>8</v>
      </c>
      <c r="F8" s="27" t="s">
        <v>9</v>
      </c>
      <c r="G8" s="27" t="s">
        <v>10</v>
      </c>
      <c r="H8" s="307"/>
    </row>
    <row r="9" spans="1:8" x14ac:dyDescent="0.25">
      <c r="A9" s="2" t="s">
        <v>11</v>
      </c>
      <c r="B9" s="3"/>
      <c r="C9" s="4">
        <f t="shared" ref="C9:H9" si="0">C10+C18+C28+C38+C48+C58+C71+C75+C62</f>
        <v>1270011838</v>
      </c>
      <c r="D9" s="4">
        <f t="shared" si="0"/>
        <v>279028310.89899999</v>
      </c>
      <c r="E9" s="4">
        <f>E10+E18+E28+E38+E48+E58+E71+E75+E62</f>
        <v>1549040148.8989999</v>
      </c>
      <c r="F9" s="4">
        <f t="shared" si="0"/>
        <v>635091980.29999983</v>
      </c>
      <c r="G9" s="4">
        <f t="shared" si="0"/>
        <v>570604154.82999992</v>
      </c>
      <c r="H9" s="4">
        <f t="shared" si="0"/>
        <v>913948168.59899986</v>
      </c>
    </row>
    <row r="10" spans="1:8" x14ac:dyDescent="0.25">
      <c r="A10" s="5" t="s">
        <v>12</v>
      </c>
      <c r="B10" s="6"/>
      <c r="C10" s="7">
        <f t="shared" ref="C10:H10" si="1">SUM(C11:C17)</f>
        <v>529989975.23999995</v>
      </c>
      <c r="D10" s="7">
        <f t="shared" si="1"/>
        <v>3.3760443329811096E-9</v>
      </c>
      <c r="E10" s="7">
        <f t="shared" si="1"/>
        <v>529989975.24000001</v>
      </c>
      <c r="F10" s="7">
        <f t="shared" si="1"/>
        <v>249094227.95999998</v>
      </c>
      <c r="G10" s="7">
        <f t="shared" si="1"/>
        <v>209790995.81999999</v>
      </c>
      <c r="H10" s="7">
        <f t="shared" si="1"/>
        <v>280895747.27999991</v>
      </c>
    </row>
    <row r="11" spans="1:8" x14ac:dyDescent="0.25">
      <c r="A11" s="8" t="s">
        <v>13</v>
      </c>
      <c r="B11" s="9"/>
      <c r="C11" s="10">
        <v>336894204.24000001</v>
      </c>
      <c r="D11" s="11">
        <v>443599.59000000107</v>
      </c>
      <c r="E11" s="12">
        <f t="shared" ref="E11:E17" si="2">C11+D11</f>
        <v>337337803.82999998</v>
      </c>
      <c r="F11" s="11">
        <v>159202708.19999999</v>
      </c>
      <c r="G11" s="11">
        <v>159202708.19999999</v>
      </c>
      <c r="H11" s="12">
        <f>E11-F11</f>
        <v>178135095.63</v>
      </c>
    </row>
    <row r="12" spans="1:8" x14ac:dyDescent="0.25">
      <c r="A12" s="8" t="s">
        <v>14</v>
      </c>
      <c r="B12" s="9"/>
      <c r="C12" s="10">
        <v>0</v>
      </c>
      <c r="D12" s="11">
        <v>0</v>
      </c>
      <c r="E12" s="12">
        <f t="shared" si="2"/>
        <v>0</v>
      </c>
      <c r="F12" s="11">
        <v>0</v>
      </c>
      <c r="G12" s="11">
        <v>0</v>
      </c>
      <c r="H12" s="12">
        <f t="shared" ref="H12:H17" si="3">E12-F12</f>
        <v>0</v>
      </c>
    </row>
    <row r="13" spans="1:8" x14ac:dyDescent="0.25">
      <c r="A13" s="8" t="s">
        <v>15</v>
      </c>
      <c r="B13" s="9"/>
      <c r="C13" s="10">
        <v>93390947.689999983</v>
      </c>
      <c r="D13" s="11">
        <v>2312230.7600000016</v>
      </c>
      <c r="E13" s="12">
        <f>C13+D13</f>
        <v>95703178.449999988</v>
      </c>
      <c r="F13" s="11">
        <v>45803551.360000014</v>
      </c>
      <c r="G13" s="11">
        <v>6500319.2199999997</v>
      </c>
      <c r="H13" s="12">
        <f>E13-F13</f>
        <v>49899627.089999974</v>
      </c>
    </row>
    <row r="14" spans="1:8" x14ac:dyDescent="0.25">
      <c r="A14" s="8" t="s">
        <v>16</v>
      </c>
      <c r="B14" s="9"/>
      <c r="C14" s="10">
        <v>45900000</v>
      </c>
      <c r="D14" s="11">
        <v>552747.05000000005</v>
      </c>
      <c r="E14" s="12">
        <f t="shared" si="2"/>
        <v>46452747.049999997</v>
      </c>
      <c r="F14" s="11">
        <v>21033262.139999997</v>
      </c>
      <c r="G14" s="11">
        <v>21033262.139999997</v>
      </c>
      <c r="H14" s="12">
        <f t="shared" si="3"/>
        <v>25419484.91</v>
      </c>
    </row>
    <row r="15" spans="1:8" x14ac:dyDescent="0.25">
      <c r="A15" s="8" t="s">
        <v>17</v>
      </c>
      <c r="B15" s="9"/>
      <c r="C15" s="10">
        <v>43679728.219999984</v>
      </c>
      <c r="D15" s="11">
        <v>-1287179.2599999995</v>
      </c>
      <c r="E15" s="12">
        <f t="shared" si="2"/>
        <v>42392548.959999986</v>
      </c>
      <c r="F15" s="11">
        <v>18776742.570000008</v>
      </c>
      <c r="G15" s="11">
        <v>18776742.570000008</v>
      </c>
      <c r="H15" s="12">
        <f>E15-F15</f>
        <v>23615806.389999978</v>
      </c>
    </row>
    <row r="16" spans="1:8" x14ac:dyDescent="0.25">
      <c r="A16" s="8" t="s">
        <v>18</v>
      </c>
      <c r="B16" s="9"/>
      <c r="C16" s="10">
        <v>3702202.39</v>
      </c>
      <c r="D16" s="11">
        <v>-2775955.16</v>
      </c>
      <c r="E16" s="12">
        <f t="shared" si="2"/>
        <v>926247.23</v>
      </c>
      <c r="F16" s="11">
        <v>0</v>
      </c>
      <c r="G16" s="11">
        <v>0</v>
      </c>
      <c r="H16" s="12">
        <f t="shared" si="3"/>
        <v>926247.23</v>
      </c>
    </row>
    <row r="17" spans="1:8" x14ac:dyDescent="0.25">
      <c r="A17" s="8" t="s">
        <v>19</v>
      </c>
      <c r="B17" s="9"/>
      <c r="C17" s="10">
        <v>6422892.6999999993</v>
      </c>
      <c r="D17" s="11">
        <v>754557.0199999999</v>
      </c>
      <c r="E17" s="12">
        <f t="shared" si="2"/>
        <v>7177449.7199999988</v>
      </c>
      <c r="F17" s="11">
        <v>4277963.6899999995</v>
      </c>
      <c r="G17" s="11">
        <v>4277963.6899999995</v>
      </c>
      <c r="H17" s="12">
        <f t="shared" si="3"/>
        <v>2899486.0299999993</v>
      </c>
    </row>
    <row r="18" spans="1:8" x14ac:dyDescent="0.25">
      <c r="A18" s="5" t="s">
        <v>20</v>
      </c>
      <c r="B18" s="6"/>
      <c r="C18" s="7">
        <f t="shared" ref="C18:H18" si="4">SUM(C19:C27)</f>
        <v>120761034.19999999</v>
      </c>
      <c r="D18" s="7">
        <f t="shared" si="4"/>
        <v>-3389821.8000000007</v>
      </c>
      <c r="E18" s="7">
        <f t="shared" si="4"/>
        <v>117371212.39999998</v>
      </c>
      <c r="F18" s="7">
        <f t="shared" si="4"/>
        <v>59859264.059999987</v>
      </c>
      <c r="G18" s="7">
        <f t="shared" si="4"/>
        <v>58080709.109999985</v>
      </c>
      <c r="H18" s="7">
        <f t="shared" si="4"/>
        <v>57511948.339999989</v>
      </c>
    </row>
    <row r="19" spans="1:8" x14ac:dyDescent="0.25">
      <c r="A19" s="8" t="s">
        <v>21</v>
      </c>
      <c r="B19" s="9"/>
      <c r="C19" s="10">
        <v>9313042.8800000008</v>
      </c>
      <c r="D19" s="11">
        <v>-2084949.3199999989</v>
      </c>
      <c r="E19" s="12">
        <f t="shared" ref="E19:E27" si="5">C19+D19</f>
        <v>7228093.5600000024</v>
      </c>
      <c r="F19" s="11">
        <v>4124103.16</v>
      </c>
      <c r="G19" s="11">
        <v>3606812.37</v>
      </c>
      <c r="H19" s="12">
        <f>E19-F19</f>
        <v>3103990.4000000022</v>
      </c>
    </row>
    <row r="20" spans="1:8" x14ac:dyDescent="0.25">
      <c r="A20" s="8" t="s">
        <v>22</v>
      </c>
      <c r="B20" s="9"/>
      <c r="C20" s="10">
        <v>1042338.23</v>
      </c>
      <c r="D20" s="11">
        <v>-279077.4200000001</v>
      </c>
      <c r="E20" s="12">
        <f t="shared" si="5"/>
        <v>763260.80999999982</v>
      </c>
      <c r="F20" s="11">
        <v>474449.60999999993</v>
      </c>
      <c r="G20" s="11">
        <v>442658.47999999992</v>
      </c>
      <c r="H20" s="12">
        <f t="shared" ref="H20:H82" si="6">E20-F20</f>
        <v>288811.1999999999</v>
      </c>
    </row>
    <row r="21" spans="1:8" x14ac:dyDescent="0.25">
      <c r="A21" s="8" t="s">
        <v>23</v>
      </c>
      <c r="B21" s="9"/>
      <c r="C21" s="10">
        <v>637116.69999999995</v>
      </c>
      <c r="D21" s="11">
        <v>-61031.259999999995</v>
      </c>
      <c r="E21" s="12">
        <f t="shared" si="5"/>
        <v>576085.43999999994</v>
      </c>
      <c r="F21" s="11">
        <v>49499.4</v>
      </c>
      <c r="G21" s="11">
        <v>49499.4</v>
      </c>
      <c r="H21" s="12">
        <f t="shared" si="6"/>
        <v>526586.03999999992</v>
      </c>
    </row>
    <row r="22" spans="1:8" x14ac:dyDescent="0.25">
      <c r="A22" s="8" t="s">
        <v>24</v>
      </c>
      <c r="B22" s="9"/>
      <c r="C22" s="10">
        <v>42550592.139999993</v>
      </c>
      <c r="D22" s="11">
        <v>-20243171.580000002</v>
      </c>
      <c r="E22" s="12">
        <f t="shared" si="5"/>
        <v>22307420.559999991</v>
      </c>
      <c r="F22" s="11">
        <v>4010464.2500000005</v>
      </c>
      <c r="G22" s="11">
        <v>3573412.3400000003</v>
      </c>
      <c r="H22" s="12">
        <f t="shared" si="6"/>
        <v>18296956.309999991</v>
      </c>
    </row>
    <row r="23" spans="1:8" x14ac:dyDescent="0.25">
      <c r="A23" s="8" t="s">
        <v>25</v>
      </c>
      <c r="B23" s="9"/>
      <c r="C23" s="10">
        <v>5499785.3399999999</v>
      </c>
      <c r="D23" s="11">
        <v>-771915.3899999999</v>
      </c>
      <c r="E23" s="12">
        <f t="shared" si="5"/>
        <v>4727869.95</v>
      </c>
      <c r="F23" s="11">
        <v>2431870.8499999996</v>
      </c>
      <c r="G23" s="11">
        <v>2399710.6299999994</v>
      </c>
      <c r="H23" s="12">
        <f t="shared" si="6"/>
        <v>2295999.1000000006</v>
      </c>
    </row>
    <row r="24" spans="1:8" x14ac:dyDescent="0.25">
      <c r="A24" s="8" t="s">
        <v>26</v>
      </c>
      <c r="B24" s="9"/>
      <c r="C24" s="10">
        <v>48149702.419999987</v>
      </c>
      <c r="D24" s="11">
        <v>-2383709.27</v>
      </c>
      <c r="E24" s="12">
        <f t="shared" si="5"/>
        <v>45765993.149999984</v>
      </c>
      <c r="F24" s="11">
        <v>20532741.23</v>
      </c>
      <c r="G24" s="11">
        <v>20348682.020000003</v>
      </c>
      <c r="H24" s="12">
        <f t="shared" si="6"/>
        <v>25233251.919999983</v>
      </c>
    </row>
    <row r="25" spans="1:8" x14ac:dyDescent="0.25">
      <c r="A25" s="8" t="s">
        <v>27</v>
      </c>
      <c r="B25" s="9"/>
      <c r="C25" s="10">
        <v>5048384.1500000004</v>
      </c>
      <c r="D25" s="11">
        <v>2325986.7800000003</v>
      </c>
      <c r="E25" s="12">
        <f t="shared" si="5"/>
        <v>7374370.9300000006</v>
      </c>
      <c r="F25" s="11">
        <v>5109562.330000001</v>
      </c>
      <c r="G25" s="11">
        <v>5096227.12</v>
      </c>
      <c r="H25" s="12">
        <f t="shared" si="6"/>
        <v>2264808.5999999996</v>
      </c>
    </row>
    <row r="26" spans="1:8" x14ac:dyDescent="0.25">
      <c r="A26" s="8" t="s">
        <v>28</v>
      </c>
      <c r="B26" s="9"/>
      <c r="C26" s="10">
        <v>0</v>
      </c>
      <c r="D26" s="11">
        <v>508372.44</v>
      </c>
      <c r="E26" s="12">
        <f t="shared" si="5"/>
        <v>508372.44</v>
      </c>
      <c r="F26" s="11">
        <v>508372.44</v>
      </c>
      <c r="G26" s="11">
        <v>508372.44</v>
      </c>
      <c r="H26" s="12">
        <f t="shared" si="6"/>
        <v>0</v>
      </c>
    </row>
    <row r="27" spans="1:8" x14ac:dyDescent="0.25">
      <c r="A27" s="8" t="s">
        <v>29</v>
      </c>
      <c r="B27" s="9"/>
      <c r="C27" s="10">
        <v>8520072.3399999999</v>
      </c>
      <c r="D27" s="11">
        <v>19599673.219999999</v>
      </c>
      <c r="E27" s="12">
        <f t="shared" si="5"/>
        <v>28119745.559999999</v>
      </c>
      <c r="F27" s="11">
        <v>22618200.789999988</v>
      </c>
      <c r="G27" s="11">
        <v>22055334.309999987</v>
      </c>
      <c r="H27" s="12">
        <f t="shared" si="6"/>
        <v>5501544.7700000107</v>
      </c>
    </row>
    <row r="28" spans="1:8" x14ac:dyDescent="0.25">
      <c r="A28" s="5" t="s">
        <v>30</v>
      </c>
      <c r="B28" s="6"/>
      <c r="C28" s="7">
        <f t="shared" ref="C28:H28" si="7">SUM(C29:C37)</f>
        <v>348547780.86000001</v>
      </c>
      <c r="D28" s="7">
        <f t="shared" si="7"/>
        <v>55985029.059999995</v>
      </c>
      <c r="E28" s="7">
        <f t="shared" si="7"/>
        <v>404532809.92000002</v>
      </c>
      <c r="F28" s="7">
        <f t="shared" si="7"/>
        <v>166625014.83999997</v>
      </c>
      <c r="G28" s="7">
        <f t="shared" si="7"/>
        <v>162335334.07000002</v>
      </c>
      <c r="H28" s="7">
        <f t="shared" si="7"/>
        <v>237907795.07999998</v>
      </c>
    </row>
    <row r="29" spans="1:8" x14ac:dyDescent="0.25">
      <c r="A29" s="8" t="s">
        <v>31</v>
      </c>
      <c r="B29" s="9"/>
      <c r="C29" s="10">
        <v>15276757.710000001</v>
      </c>
      <c r="D29" s="11">
        <v>7766711.4500000002</v>
      </c>
      <c r="E29" s="12">
        <f>C29+D29</f>
        <v>23043469.16</v>
      </c>
      <c r="F29" s="11">
        <v>13322185.68</v>
      </c>
      <c r="G29" s="11">
        <v>13271832.08</v>
      </c>
      <c r="H29" s="12">
        <f>E29-F29</f>
        <v>9721283.4800000004</v>
      </c>
    </row>
    <row r="30" spans="1:8" x14ac:dyDescent="0.25">
      <c r="A30" s="8" t="s">
        <v>32</v>
      </c>
      <c r="B30" s="9"/>
      <c r="C30" s="10">
        <v>87343519.149999991</v>
      </c>
      <c r="D30" s="11">
        <v>-15542352.609999999</v>
      </c>
      <c r="E30" s="12">
        <f t="shared" ref="E30:E37" si="8">C30+D30</f>
        <v>71801166.539999992</v>
      </c>
      <c r="F30" s="11">
        <v>30857599.409999996</v>
      </c>
      <c r="G30" s="11">
        <v>30736409.409999996</v>
      </c>
      <c r="H30" s="12">
        <f t="shared" si="6"/>
        <v>40943567.129999995</v>
      </c>
    </row>
    <row r="31" spans="1:8" x14ac:dyDescent="0.25">
      <c r="A31" s="8" t="s">
        <v>33</v>
      </c>
      <c r="B31" s="9"/>
      <c r="C31" s="10">
        <v>121236009.86000006</v>
      </c>
      <c r="D31" s="11">
        <v>57462884.839999989</v>
      </c>
      <c r="E31" s="12">
        <f t="shared" si="8"/>
        <v>178698894.70000005</v>
      </c>
      <c r="F31" s="11">
        <v>70454926.640000015</v>
      </c>
      <c r="G31" s="11">
        <v>68991236.180000022</v>
      </c>
      <c r="H31" s="12">
        <f t="shared" si="6"/>
        <v>108243968.06000003</v>
      </c>
    </row>
    <row r="32" spans="1:8" x14ac:dyDescent="0.25">
      <c r="A32" s="8" t="s">
        <v>34</v>
      </c>
      <c r="B32" s="9"/>
      <c r="C32" s="10">
        <v>22519876.079999998</v>
      </c>
      <c r="D32" s="11">
        <v>1227831.1700000002</v>
      </c>
      <c r="E32" s="12">
        <f t="shared" si="8"/>
        <v>23747707.25</v>
      </c>
      <c r="F32" s="11">
        <v>14690817.100000001</v>
      </c>
      <c r="G32" s="11">
        <v>14130937.300000003</v>
      </c>
      <c r="H32" s="12">
        <f t="shared" si="6"/>
        <v>9056890.1499999985</v>
      </c>
    </row>
    <row r="33" spans="1:8" x14ac:dyDescent="0.25">
      <c r="A33" s="8" t="s">
        <v>35</v>
      </c>
      <c r="B33" s="9"/>
      <c r="C33" s="10">
        <v>50065865.959999971</v>
      </c>
      <c r="D33" s="11">
        <v>9026981.8500000015</v>
      </c>
      <c r="E33" s="12">
        <f t="shared" si="8"/>
        <v>59092847.809999973</v>
      </c>
      <c r="F33" s="11">
        <v>17055982.84</v>
      </c>
      <c r="G33" s="11">
        <v>16379223.32</v>
      </c>
      <c r="H33" s="12">
        <f t="shared" si="6"/>
        <v>42036864.969999969</v>
      </c>
    </row>
    <row r="34" spans="1:8" x14ac:dyDescent="0.25">
      <c r="A34" s="8" t="s">
        <v>36</v>
      </c>
      <c r="B34" s="9"/>
      <c r="C34" s="10">
        <v>12120000</v>
      </c>
      <c r="D34" s="11">
        <v>7646787.1499999976</v>
      </c>
      <c r="E34" s="12">
        <f t="shared" si="8"/>
        <v>19766787.149999999</v>
      </c>
      <c r="F34" s="11">
        <v>5353733.6399999997</v>
      </c>
      <c r="G34" s="11">
        <v>5333733.6399999997</v>
      </c>
      <c r="H34" s="12">
        <f t="shared" si="6"/>
        <v>14413053.509999998</v>
      </c>
    </row>
    <row r="35" spans="1:8" x14ac:dyDescent="0.25">
      <c r="A35" s="8" t="s">
        <v>37</v>
      </c>
      <c r="B35" s="9"/>
      <c r="C35" s="10">
        <v>1364636.2000000002</v>
      </c>
      <c r="D35" s="11">
        <v>-1182287.7600000002</v>
      </c>
      <c r="E35" s="12">
        <f t="shared" si="8"/>
        <v>182348.43999999994</v>
      </c>
      <c r="F35" s="11">
        <v>131155.57</v>
      </c>
      <c r="G35" s="11">
        <v>75248.710000000006</v>
      </c>
      <c r="H35" s="12">
        <f t="shared" si="6"/>
        <v>51192.869999999937</v>
      </c>
    </row>
    <row r="36" spans="1:8" x14ac:dyDescent="0.25">
      <c r="A36" s="8" t="s">
        <v>38</v>
      </c>
      <c r="B36" s="9"/>
      <c r="C36" s="10">
        <v>19367705.359999999</v>
      </c>
      <c r="D36" s="11">
        <v>-8966650.9299999997</v>
      </c>
      <c r="E36" s="12">
        <f t="shared" si="8"/>
        <v>10401054.43</v>
      </c>
      <c r="F36" s="11">
        <v>8795212.6699999999</v>
      </c>
      <c r="G36" s="11">
        <v>8644600.1899999995</v>
      </c>
      <c r="H36" s="12">
        <f t="shared" si="6"/>
        <v>1605841.7599999998</v>
      </c>
    </row>
    <row r="37" spans="1:8" x14ac:dyDescent="0.25">
      <c r="A37" s="8" t="s">
        <v>39</v>
      </c>
      <c r="B37" s="9"/>
      <c r="C37" s="10">
        <v>19253410.540000003</v>
      </c>
      <c r="D37" s="11">
        <v>-1454876.1</v>
      </c>
      <c r="E37" s="12">
        <f t="shared" si="8"/>
        <v>17798534.440000001</v>
      </c>
      <c r="F37" s="11">
        <v>5963401.2899999982</v>
      </c>
      <c r="G37" s="11">
        <v>4772113.2399999993</v>
      </c>
      <c r="H37" s="12">
        <f t="shared" si="6"/>
        <v>11835133.150000002</v>
      </c>
    </row>
    <row r="38" spans="1:8" ht="27.75" customHeight="1" x14ac:dyDescent="0.25">
      <c r="A38" s="314" t="s">
        <v>40</v>
      </c>
      <c r="B38" s="315"/>
      <c r="C38" s="7">
        <f t="shared" ref="C38:H38" si="9">SUM(C39:C47)</f>
        <v>120710415.83000001</v>
      </c>
      <c r="D38" s="7">
        <f t="shared" si="9"/>
        <v>41661475.529999994</v>
      </c>
      <c r="E38" s="7">
        <f t="shared" si="9"/>
        <v>162371891.35999998</v>
      </c>
      <c r="F38" s="7">
        <f t="shared" si="9"/>
        <v>56037981.759999998</v>
      </c>
      <c r="G38" s="7">
        <f t="shared" si="9"/>
        <v>54933505.189999998</v>
      </c>
      <c r="H38" s="7">
        <f t="shared" si="9"/>
        <v>106333909.59999999</v>
      </c>
    </row>
    <row r="39" spans="1:8" x14ac:dyDescent="0.25">
      <c r="A39" s="8" t="s">
        <v>41</v>
      </c>
      <c r="B39" s="9"/>
      <c r="C39" s="10">
        <v>43517978.109999999</v>
      </c>
      <c r="D39" s="11">
        <v>1515000</v>
      </c>
      <c r="E39" s="12">
        <f t="shared" ref="E39:E47" si="10">C39+D39</f>
        <v>45032978.109999999</v>
      </c>
      <c r="F39" s="11">
        <v>22139558.109999999</v>
      </c>
      <c r="G39" s="11">
        <v>22139558.109999999</v>
      </c>
      <c r="H39" s="12">
        <f t="shared" si="6"/>
        <v>22893420</v>
      </c>
    </row>
    <row r="40" spans="1:8" x14ac:dyDescent="0.25">
      <c r="A40" s="8" t="s">
        <v>42</v>
      </c>
      <c r="B40" s="9"/>
      <c r="C40" s="10">
        <v>0</v>
      </c>
      <c r="D40" s="11">
        <v>0</v>
      </c>
      <c r="E40" s="12">
        <f t="shared" si="10"/>
        <v>0</v>
      </c>
      <c r="F40" s="11">
        <v>0</v>
      </c>
      <c r="G40" s="11">
        <v>0</v>
      </c>
      <c r="H40" s="12">
        <f t="shared" si="6"/>
        <v>0</v>
      </c>
    </row>
    <row r="41" spans="1:8" x14ac:dyDescent="0.25">
      <c r="A41" s="8" t="s">
        <v>43</v>
      </c>
      <c r="B41" s="9"/>
      <c r="C41" s="10">
        <v>5051196.38</v>
      </c>
      <c r="D41" s="11">
        <v>21984967.699999999</v>
      </c>
      <c r="E41" s="12">
        <f t="shared" si="10"/>
        <v>27036164.079999998</v>
      </c>
      <c r="F41" s="11">
        <v>7229816.8599999994</v>
      </c>
      <c r="G41" s="11">
        <v>7078368.2999999998</v>
      </c>
      <c r="H41" s="12">
        <f t="shared" si="6"/>
        <v>19806347.219999999</v>
      </c>
    </row>
    <row r="42" spans="1:8" x14ac:dyDescent="0.25">
      <c r="A42" s="8" t="s">
        <v>44</v>
      </c>
      <c r="B42" s="9"/>
      <c r="C42" s="10">
        <v>56818000</v>
      </c>
      <c r="D42" s="11">
        <v>17661507.829999994</v>
      </c>
      <c r="E42" s="12">
        <f t="shared" si="10"/>
        <v>74479507.829999998</v>
      </c>
      <c r="F42" s="11">
        <v>20558667.890000001</v>
      </c>
      <c r="G42" s="11">
        <v>20509499.140000001</v>
      </c>
      <c r="H42" s="12">
        <f t="shared" si="6"/>
        <v>53920839.939999998</v>
      </c>
    </row>
    <row r="43" spans="1:8" x14ac:dyDescent="0.25">
      <c r="A43" s="8" t="s">
        <v>45</v>
      </c>
      <c r="B43" s="9"/>
      <c r="C43" s="10">
        <v>15323241.34</v>
      </c>
      <c r="D43" s="11">
        <v>0</v>
      </c>
      <c r="E43" s="12">
        <f t="shared" si="10"/>
        <v>15323241.34</v>
      </c>
      <c r="F43" s="11">
        <v>6109938.9000000004</v>
      </c>
      <c r="G43" s="11">
        <v>5206079.6400000006</v>
      </c>
      <c r="H43" s="12">
        <f t="shared" si="6"/>
        <v>9213302.4399999995</v>
      </c>
    </row>
    <row r="44" spans="1:8" x14ac:dyDescent="0.25">
      <c r="A44" s="8" t="s">
        <v>46</v>
      </c>
      <c r="B44" s="9"/>
      <c r="C44" s="10">
        <v>0</v>
      </c>
      <c r="D44" s="11">
        <v>0</v>
      </c>
      <c r="E44" s="12">
        <f t="shared" si="10"/>
        <v>0</v>
      </c>
      <c r="F44" s="11">
        <v>0</v>
      </c>
      <c r="G44" s="11">
        <v>0</v>
      </c>
      <c r="H44" s="12">
        <f t="shared" si="6"/>
        <v>0</v>
      </c>
    </row>
    <row r="45" spans="1:8" x14ac:dyDescent="0.25">
      <c r="A45" s="8" t="s">
        <v>47</v>
      </c>
      <c r="B45" s="9"/>
      <c r="C45" s="10">
        <v>0</v>
      </c>
      <c r="D45" s="11">
        <v>0</v>
      </c>
      <c r="E45" s="12">
        <f t="shared" si="10"/>
        <v>0</v>
      </c>
      <c r="F45" s="11">
        <v>0</v>
      </c>
      <c r="G45" s="11">
        <v>0</v>
      </c>
      <c r="H45" s="12">
        <f t="shared" si="6"/>
        <v>0</v>
      </c>
    </row>
    <row r="46" spans="1:8" x14ac:dyDescent="0.25">
      <c r="A46" s="8" t="s">
        <v>48</v>
      </c>
      <c r="B46" s="9"/>
      <c r="C46" s="10">
        <v>0</v>
      </c>
      <c r="D46" s="11">
        <v>500000</v>
      </c>
      <c r="E46" s="12">
        <f t="shared" si="10"/>
        <v>500000</v>
      </c>
      <c r="F46" s="11">
        <v>0</v>
      </c>
      <c r="G46" s="11">
        <v>0</v>
      </c>
      <c r="H46" s="12">
        <f t="shared" si="6"/>
        <v>500000</v>
      </c>
    </row>
    <row r="47" spans="1:8" x14ac:dyDescent="0.25">
      <c r="A47" s="8" t="s">
        <v>49</v>
      </c>
      <c r="B47" s="9"/>
      <c r="C47" s="10">
        <v>0</v>
      </c>
      <c r="D47" s="11">
        <v>0</v>
      </c>
      <c r="E47" s="12">
        <f t="shared" si="10"/>
        <v>0</v>
      </c>
      <c r="F47" s="11">
        <v>0</v>
      </c>
      <c r="G47" s="11">
        <v>0</v>
      </c>
      <c r="H47" s="12">
        <f t="shared" si="6"/>
        <v>0</v>
      </c>
    </row>
    <row r="48" spans="1:8" x14ac:dyDescent="0.25">
      <c r="A48" s="314" t="s">
        <v>50</v>
      </c>
      <c r="B48" s="315"/>
      <c r="C48" s="7">
        <f t="shared" ref="C48:H48" si="11">SUM(C49:C57)</f>
        <v>34656134.659999996</v>
      </c>
      <c r="D48" s="7">
        <f t="shared" si="11"/>
        <v>-9666818.7800000012</v>
      </c>
      <c r="E48" s="7">
        <f t="shared" si="11"/>
        <v>24989315.879999999</v>
      </c>
      <c r="F48" s="7">
        <f t="shared" si="11"/>
        <v>11990209.23</v>
      </c>
      <c r="G48" s="7">
        <f t="shared" si="11"/>
        <v>9253049.7799999993</v>
      </c>
      <c r="H48" s="7">
        <f t="shared" si="11"/>
        <v>12999106.649999997</v>
      </c>
    </row>
    <row r="49" spans="1:8" x14ac:dyDescent="0.25">
      <c r="A49" s="8" t="s">
        <v>51</v>
      </c>
      <c r="B49" s="9"/>
      <c r="C49" s="10">
        <v>2978708</v>
      </c>
      <c r="D49" s="11">
        <v>8239060.9000000013</v>
      </c>
      <c r="E49" s="12">
        <f t="shared" ref="E49:E56" si="12">C49+D49</f>
        <v>11217768.900000002</v>
      </c>
      <c r="F49" s="11">
        <v>2623998.42</v>
      </c>
      <c r="G49" s="11">
        <v>570113.77</v>
      </c>
      <c r="H49" s="12">
        <f t="shared" si="6"/>
        <v>8593770.4800000023</v>
      </c>
    </row>
    <row r="50" spans="1:8" x14ac:dyDescent="0.25">
      <c r="A50" s="8" t="s">
        <v>52</v>
      </c>
      <c r="B50" s="9"/>
      <c r="C50" s="10">
        <v>21171000</v>
      </c>
      <c r="D50" s="11">
        <v>-17984107.620000005</v>
      </c>
      <c r="E50" s="12">
        <f t="shared" si="12"/>
        <v>3186892.3799999952</v>
      </c>
      <c r="F50" s="11">
        <v>3101977.73</v>
      </c>
      <c r="G50" s="11">
        <v>3063082.93</v>
      </c>
      <c r="H50" s="12">
        <f t="shared" si="6"/>
        <v>84914.64999999525</v>
      </c>
    </row>
    <row r="51" spans="1:8" x14ac:dyDescent="0.25">
      <c r="A51" s="8" t="s">
        <v>53</v>
      </c>
      <c r="B51" s="9"/>
      <c r="C51" s="10">
        <v>310794</v>
      </c>
      <c r="D51" s="11">
        <v>-204674.11</v>
      </c>
      <c r="E51" s="12">
        <f t="shared" si="12"/>
        <v>106119.89000000001</v>
      </c>
      <c r="F51" s="11">
        <v>106119.89</v>
      </c>
      <c r="G51" s="11">
        <v>106119.89</v>
      </c>
      <c r="H51" s="12">
        <f t="shared" si="6"/>
        <v>0</v>
      </c>
    </row>
    <row r="52" spans="1:8" x14ac:dyDescent="0.25">
      <c r="A52" s="8" t="s">
        <v>54</v>
      </c>
      <c r="B52" s="9"/>
      <c r="C52" s="10">
        <v>2400000</v>
      </c>
      <c r="D52" s="11">
        <v>884976.25</v>
      </c>
      <c r="E52" s="12">
        <f t="shared" si="12"/>
        <v>3284976.25</v>
      </c>
      <c r="F52" s="11">
        <v>1658799.95</v>
      </c>
      <c r="G52" s="11">
        <v>1658799.95</v>
      </c>
      <c r="H52" s="12">
        <f t="shared" si="6"/>
        <v>1626176.3</v>
      </c>
    </row>
    <row r="53" spans="1:8" x14ac:dyDescent="0.25">
      <c r="A53" s="8" t="s">
        <v>55</v>
      </c>
      <c r="B53" s="9"/>
      <c r="C53" s="10">
        <v>2363660</v>
      </c>
      <c r="D53" s="11">
        <v>-610047.67999999993</v>
      </c>
      <c r="E53" s="12">
        <f t="shared" si="12"/>
        <v>1753612.32</v>
      </c>
      <c r="F53" s="11">
        <v>1728681.3</v>
      </c>
      <c r="G53" s="11">
        <v>1728681.3</v>
      </c>
      <c r="H53" s="12">
        <f t="shared" si="6"/>
        <v>24931.020000000019</v>
      </c>
    </row>
    <row r="54" spans="1:8" x14ac:dyDescent="0.25">
      <c r="A54" s="8" t="s">
        <v>56</v>
      </c>
      <c r="B54" s="9"/>
      <c r="C54" s="10">
        <v>4701972.66</v>
      </c>
      <c r="D54" s="11">
        <v>-1218954.5900000001</v>
      </c>
      <c r="E54" s="12">
        <f t="shared" si="12"/>
        <v>3483018.0700000003</v>
      </c>
      <c r="F54" s="11">
        <v>1979024.7400000002</v>
      </c>
      <c r="G54" s="11">
        <v>1938540.7400000002</v>
      </c>
      <c r="H54" s="12">
        <f t="shared" si="6"/>
        <v>1503993.33</v>
      </c>
    </row>
    <row r="55" spans="1:8" x14ac:dyDescent="0.25">
      <c r="A55" s="8" t="s">
        <v>57</v>
      </c>
      <c r="B55" s="9"/>
      <c r="C55" s="10">
        <v>0</v>
      </c>
      <c r="D55" s="11">
        <v>3181.2</v>
      </c>
      <c r="E55" s="12">
        <f t="shared" si="12"/>
        <v>3181.2</v>
      </c>
      <c r="F55" s="11">
        <v>0</v>
      </c>
      <c r="G55" s="11">
        <v>0</v>
      </c>
      <c r="H55" s="12">
        <f t="shared" si="6"/>
        <v>3181.2</v>
      </c>
    </row>
    <row r="56" spans="1:8" x14ac:dyDescent="0.25">
      <c r="A56" s="8" t="s">
        <v>58</v>
      </c>
      <c r="B56" s="9"/>
      <c r="C56" s="10">
        <v>0</v>
      </c>
      <c r="D56" s="11">
        <v>0</v>
      </c>
      <c r="E56" s="12">
        <f t="shared" si="12"/>
        <v>0</v>
      </c>
      <c r="F56" s="11">
        <v>0</v>
      </c>
      <c r="G56" s="11">
        <v>0</v>
      </c>
      <c r="H56" s="12">
        <f t="shared" si="6"/>
        <v>0</v>
      </c>
    </row>
    <row r="57" spans="1:8" x14ac:dyDescent="0.25">
      <c r="A57" s="8" t="s">
        <v>59</v>
      </c>
      <c r="B57" s="9"/>
      <c r="C57" s="10">
        <v>730000</v>
      </c>
      <c r="D57" s="11">
        <v>1223746.8700000001</v>
      </c>
      <c r="E57" s="12">
        <f>C57+D57</f>
        <v>1953746.87</v>
      </c>
      <c r="F57" s="11">
        <v>791607.2</v>
      </c>
      <c r="G57" s="11">
        <v>187711.2</v>
      </c>
      <c r="H57" s="12">
        <f t="shared" si="6"/>
        <v>1162139.6700000002</v>
      </c>
    </row>
    <row r="58" spans="1:8" x14ac:dyDescent="0.25">
      <c r="A58" s="5" t="s">
        <v>60</v>
      </c>
      <c r="B58" s="6"/>
      <c r="C58" s="7">
        <f t="shared" ref="C58:H58" si="13">SUM(C59:C61)</f>
        <v>115346497.21000001</v>
      </c>
      <c r="D58" s="7">
        <f t="shared" si="13"/>
        <v>142174165.46899998</v>
      </c>
      <c r="E58" s="7">
        <f t="shared" si="13"/>
        <v>257520662.67899999</v>
      </c>
      <c r="F58" s="7">
        <f t="shared" si="13"/>
        <v>41563773.179999992</v>
      </c>
      <c r="G58" s="7">
        <f t="shared" si="13"/>
        <v>41563773.179999992</v>
      </c>
      <c r="H58" s="7">
        <f t="shared" si="13"/>
        <v>215956889.49900001</v>
      </c>
    </row>
    <row r="59" spans="1:8" x14ac:dyDescent="0.25">
      <c r="A59" s="8" t="s">
        <v>61</v>
      </c>
      <c r="B59" s="9"/>
      <c r="C59" s="10">
        <v>115346497.21000001</v>
      </c>
      <c r="D59" s="11">
        <v>142174165.46899998</v>
      </c>
      <c r="E59" s="12">
        <f>C59+D59</f>
        <v>257520662.67899999</v>
      </c>
      <c r="F59" s="11">
        <v>41563773.179999992</v>
      </c>
      <c r="G59" s="11">
        <v>41563773.179999992</v>
      </c>
      <c r="H59" s="12">
        <f t="shared" si="6"/>
        <v>215956889.49900001</v>
      </c>
    </row>
    <row r="60" spans="1:8" x14ac:dyDescent="0.25">
      <c r="A60" s="8" t="s">
        <v>62</v>
      </c>
      <c r="B60" s="9"/>
      <c r="C60" s="10">
        <v>0</v>
      </c>
      <c r="D60" s="11">
        <v>0</v>
      </c>
      <c r="E60" s="12">
        <f>C60+D60</f>
        <v>0</v>
      </c>
      <c r="F60" s="11">
        <v>0</v>
      </c>
      <c r="G60" s="11">
        <v>0</v>
      </c>
      <c r="H60" s="12">
        <f t="shared" si="6"/>
        <v>0</v>
      </c>
    </row>
    <row r="61" spans="1:8" x14ac:dyDescent="0.25">
      <c r="A61" s="8" t="s">
        <v>63</v>
      </c>
      <c r="B61" s="9"/>
      <c r="C61" s="10">
        <v>0</v>
      </c>
      <c r="D61" s="11">
        <v>0</v>
      </c>
      <c r="E61" s="12">
        <f>C61+D61</f>
        <v>0</v>
      </c>
      <c r="F61" s="11">
        <v>0</v>
      </c>
      <c r="G61" s="11">
        <v>0</v>
      </c>
      <c r="H61" s="12">
        <f t="shared" si="6"/>
        <v>0</v>
      </c>
    </row>
    <row r="62" spans="1:8" x14ac:dyDescent="0.25">
      <c r="A62" s="314" t="s">
        <v>64</v>
      </c>
      <c r="B62" s="315"/>
      <c r="C62" s="7">
        <f t="shared" ref="C62:H62" si="14">SUM(C63:C70)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</row>
    <row r="63" spans="1:8" x14ac:dyDescent="0.25">
      <c r="A63" s="8" t="s">
        <v>65</v>
      </c>
      <c r="B63" s="9"/>
      <c r="C63" s="10">
        <v>0</v>
      </c>
      <c r="D63" s="11">
        <v>0</v>
      </c>
      <c r="E63" s="7">
        <f t="shared" ref="E63:E81" si="15">C63+D63</f>
        <v>0</v>
      </c>
      <c r="F63" s="11">
        <v>0</v>
      </c>
      <c r="G63" s="11">
        <v>0</v>
      </c>
      <c r="H63" s="12">
        <f t="shared" si="6"/>
        <v>0</v>
      </c>
    </row>
    <row r="64" spans="1:8" x14ac:dyDescent="0.25">
      <c r="A64" s="8" t="s">
        <v>66</v>
      </c>
      <c r="B64" s="9"/>
      <c r="C64" s="10">
        <v>0</v>
      </c>
      <c r="D64" s="11">
        <v>0</v>
      </c>
      <c r="E64" s="7">
        <f t="shared" si="15"/>
        <v>0</v>
      </c>
      <c r="F64" s="11">
        <v>0</v>
      </c>
      <c r="G64" s="11">
        <v>0</v>
      </c>
      <c r="H64" s="12">
        <f t="shared" si="6"/>
        <v>0</v>
      </c>
    </row>
    <row r="65" spans="1:8" x14ac:dyDescent="0.25">
      <c r="A65" s="8" t="s">
        <v>67</v>
      </c>
      <c r="B65" s="9"/>
      <c r="C65" s="10">
        <v>0</v>
      </c>
      <c r="D65" s="11">
        <v>0</v>
      </c>
      <c r="E65" s="7">
        <f t="shared" si="15"/>
        <v>0</v>
      </c>
      <c r="F65" s="11">
        <v>0</v>
      </c>
      <c r="G65" s="11">
        <v>0</v>
      </c>
      <c r="H65" s="12">
        <f t="shared" si="6"/>
        <v>0</v>
      </c>
    </row>
    <row r="66" spans="1:8" x14ac:dyDescent="0.25">
      <c r="A66" s="8" t="s">
        <v>68</v>
      </c>
      <c r="B66" s="9"/>
      <c r="C66" s="10">
        <v>0</v>
      </c>
      <c r="D66" s="11">
        <v>0</v>
      </c>
      <c r="E66" s="7">
        <f t="shared" si="15"/>
        <v>0</v>
      </c>
      <c r="F66" s="11">
        <v>0</v>
      </c>
      <c r="G66" s="11">
        <v>0</v>
      </c>
      <c r="H66" s="12">
        <f t="shared" si="6"/>
        <v>0</v>
      </c>
    </row>
    <row r="67" spans="1:8" x14ac:dyDescent="0.25">
      <c r="A67" s="8" t="s">
        <v>69</v>
      </c>
      <c r="B67" s="9"/>
      <c r="C67" s="10">
        <v>0</v>
      </c>
      <c r="D67" s="11">
        <v>0</v>
      </c>
      <c r="E67" s="7">
        <v>0</v>
      </c>
      <c r="F67" s="11">
        <v>0</v>
      </c>
      <c r="G67" s="11">
        <v>0</v>
      </c>
      <c r="H67" s="12">
        <f t="shared" si="6"/>
        <v>0</v>
      </c>
    </row>
    <row r="68" spans="1:8" x14ac:dyDescent="0.25">
      <c r="A68" s="8" t="s">
        <v>70</v>
      </c>
      <c r="B68" s="9"/>
      <c r="C68" s="10">
        <v>0</v>
      </c>
      <c r="D68" s="11">
        <v>0</v>
      </c>
      <c r="E68" s="7">
        <f t="shared" si="15"/>
        <v>0</v>
      </c>
      <c r="F68" s="11">
        <v>0</v>
      </c>
      <c r="G68" s="11">
        <v>0</v>
      </c>
      <c r="H68" s="12">
        <f t="shared" si="6"/>
        <v>0</v>
      </c>
    </row>
    <row r="69" spans="1:8" x14ac:dyDescent="0.25">
      <c r="A69" s="8" t="s">
        <v>71</v>
      </c>
      <c r="B69" s="9"/>
      <c r="C69" s="10">
        <v>0</v>
      </c>
      <c r="D69" s="11">
        <v>0</v>
      </c>
      <c r="E69" s="7">
        <f t="shared" si="15"/>
        <v>0</v>
      </c>
      <c r="F69" s="11">
        <v>0</v>
      </c>
      <c r="G69" s="11">
        <v>0</v>
      </c>
      <c r="H69" s="12">
        <f t="shared" si="6"/>
        <v>0</v>
      </c>
    </row>
    <row r="70" spans="1:8" x14ac:dyDescent="0.25">
      <c r="A70" s="8" t="s">
        <v>72</v>
      </c>
      <c r="B70" s="9"/>
      <c r="C70" s="10">
        <v>0</v>
      </c>
      <c r="D70" s="11">
        <v>0</v>
      </c>
      <c r="E70" s="7">
        <f t="shared" si="15"/>
        <v>0</v>
      </c>
      <c r="F70" s="11">
        <v>0</v>
      </c>
      <c r="G70" s="11">
        <v>0</v>
      </c>
      <c r="H70" s="12">
        <f t="shared" si="6"/>
        <v>0</v>
      </c>
    </row>
    <row r="71" spans="1:8" x14ac:dyDescent="0.25">
      <c r="A71" s="5" t="s">
        <v>73</v>
      </c>
      <c r="B71" s="6"/>
      <c r="C71" s="7">
        <f t="shared" ref="C71:H71" si="16">SUM(C72:C74)</f>
        <v>0</v>
      </c>
      <c r="D71" s="7">
        <f t="shared" si="16"/>
        <v>0</v>
      </c>
      <c r="E71" s="7">
        <f t="shared" si="16"/>
        <v>0</v>
      </c>
      <c r="F71" s="7">
        <f t="shared" si="16"/>
        <v>0</v>
      </c>
      <c r="G71" s="7">
        <f t="shared" si="16"/>
        <v>0</v>
      </c>
      <c r="H71" s="7">
        <f t="shared" si="16"/>
        <v>0</v>
      </c>
    </row>
    <row r="72" spans="1:8" x14ac:dyDescent="0.25">
      <c r="A72" s="8" t="s">
        <v>74</v>
      </c>
      <c r="B72" s="9"/>
      <c r="C72" s="10">
        <v>0</v>
      </c>
      <c r="D72" s="11">
        <v>0</v>
      </c>
      <c r="E72" s="7">
        <f t="shared" si="15"/>
        <v>0</v>
      </c>
      <c r="F72" s="11">
        <v>0</v>
      </c>
      <c r="G72" s="11">
        <v>0</v>
      </c>
      <c r="H72" s="12">
        <f t="shared" si="6"/>
        <v>0</v>
      </c>
    </row>
    <row r="73" spans="1:8" x14ac:dyDescent="0.25">
      <c r="A73" s="8" t="s">
        <v>75</v>
      </c>
      <c r="B73" s="9"/>
      <c r="C73" s="10">
        <v>0</v>
      </c>
      <c r="D73" s="11">
        <v>0</v>
      </c>
      <c r="E73" s="7">
        <f t="shared" si="15"/>
        <v>0</v>
      </c>
      <c r="F73" s="11">
        <v>0</v>
      </c>
      <c r="G73" s="11">
        <v>0</v>
      </c>
      <c r="H73" s="12">
        <f t="shared" si="6"/>
        <v>0</v>
      </c>
    </row>
    <row r="74" spans="1:8" x14ac:dyDescent="0.25">
      <c r="A74" s="8" t="s">
        <v>76</v>
      </c>
      <c r="B74" s="9"/>
      <c r="C74" s="10">
        <v>0</v>
      </c>
      <c r="D74" s="11">
        <v>0</v>
      </c>
      <c r="E74" s="7">
        <f t="shared" si="15"/>
        <v>0</v>
      </c>
      <c r="F74" s="11">
        <v>0</v>
      </c>
      <c r="G74" s="11">
        <v>0</v>
      </c>
      <c r="H74" s="12">
        <f t="shared" si="6"/>
        <v>0</v>
      </c>
    </row>
    <row r="75" spans="1:8" x14ac:dyDescent="0.25">
      <c r="A75" s="5" t="s">
        <v>77</v>
      </c>
      <c r="B75" s="6"/>
      <c r="C75" s="7">
        <v>0</v>
      </c>
      <c r="D75" s="7">
        <f>SUM(D76:D82)</f>
        <v>52264281.420000002</v>
      </c>
      <c r="E75" s="7">
        <f>SUM(E76:E82)</f>
        <v>52264281.420000002</v>
      </c>
      <c r="F75" s="7">
        <f>SUM(F76:F82)</f>
        <v>49921509.270000003</v>
      </c>
      <c r="G75" s="7">
        <f>SUM(G76:G82)</f>
        <v>34646787.68</v>
      </c>
      <c r="H75" s="7">
        <f>SUM(H76:H82)</f>
        <v>2342772.1499999985</v>
      </c>
    </row>
    <row r="76" spans="1:8" x14ac:dyDescent="0.25">
      <c r="A76" s="8" t="s">
        <v>78</v>
      </c>
      <c r="B76" s="9"/>
      <c r="C76" s="10">
        <v>0</v>
      </c>
      <c r="D76" s="11">
        <v>0</v>
      </c>
      <c r="E76" s="7">
        <f t="shared" si="15"/>
        <v>0</v>
      </c>
      <c r="F76" s="11">
        <v>0</v>
      </c>
      <c r="G76" s="11">
        <v>0</v>
      </c>
      <c r="H76" s="12">
        <f t="shared" si="6"/>
        <v>0</v>
      </c>
    </row>
    <row r="77" spans="1:8" x14ac:dyDescent="0.25">
      <c r="A77" s="8" t="s">
        <v>79</v>
      </c>
      <c r="B77" s="9"/>
      <c r="C77" s="10">
        <v>0</v>
      </c>
      <c r="D77" s="11">
        <v>0</v>
      </c>
      <c r="E77" s="7">
        <f t="shared" si="15"/>
        <v>0</v>
      </c>
      <c r="F77" s="11">
        <v>0</v>
      </c>
      <c r="G77" s="11">
        <v>0</v>
      </c>
      <c r="H77" s="12">
        <f t="shared" si="6"/>
        <v>0</v>
      </c>
    </row>
    <row r="78" spans="1:8" x14ac:dyDescent="0.25">
      <c r="A78" s="8" t="s">
        <v>80</v>
      </c>
      <c r="B78" s="9"/>
      <c r="C78" s="10">
        <v>0</v>
      </c>
      <c r="D78" s="11">
        <v>0</v>
      </c>
      <c r="E78" s="7">
        <f t="shared" si="15"/>
        <v>0</v>
      </c>
      <c r="F78" s="11">
        <v>0</v>
      </c>
      <c r="G78" s="11">
        <v>0</v>
      </c>
      <c r="H78" s="12">
        <f t="shared" si="6"/>
        <v>0</v>
      </c>
    </row>
    <row r="79" spans="1:8" x14ac:dyDescent="0.25">
      <c r="A79" s="8" t="s">
        <v>81</v>
      </c>
      <c r="B79" s="9"/>
      <c r="C79" s="10">
        <v>0</v>
      </c>
      <c r="D79" s="11">
        <v>0</v>
      </c>
      <c r="E79" s="7">
        <f t="shared" si="15"/>
        <v>0</v>
      </c>
      <c r="F79" s="11">
        <v>0</v>
      </c>
      <c r="G79" s="11">
        <v>0</v>
      </c>
      <c r="H79" s="12">
        <f t="shared" si="6"/>
        <v>0</v>
      </c>
    </row>
    <row r="80" spans="1:8" x14ac:dyDescent="0.25">
      <c r="A80" s="8" t="s">
        <v>82</v>
      </c>
      <c r="B80" s="9"/>
      <c r="C80" s="10">
        <v>0</v>
      </c>
      <c r="D80" s="11">
        <v>0</v>
      </c>
      <c r="E80" s="7">
        <v>0</v>
      </c>
      <c r="F80" s="11">
        <v>0</v>
      </c>
      <c r="G80" s="11">
        <v>0</v>
      </c>
      <c r="H80" s="12">
        <f t="shared" si="6"/>
        <v>0</v>
      </c>
    </row>
    <row r="81" spans="1:8" x14ac:dyDescent="0.25">
      <c r="A81" s="8" t="s">
        <v>83</v>
      </c>
      <c r="B81" s="9"/>
      <c r="C81" s="10">
        <v>0</v>
      </c>
      <c r="D81" s="11">
        <v>0</v>
      </c>
      <c r="E81" s="7">
        <f t="shared" si="15"/>
        <v>0</v>
      </c>
      <c r="F81" s="11">
        <v>0</v>
      </c>
      <c r="G81" s="11">
        <v>0</v>
      </c>
      <c r="H81" s="12">
        <f t="shared" si="6"/>
        <v>0</v>
      </c>
    </row>
    <row r="82" spans="1:8" x14ac:dyDescent="0.25">
      <c r="A82" s="8" t="s">
        <v>84</v>
      </c>
      <c r="B82" s="9"/>
      <c r="C82" s="10">
        <v>0</v>
      </c>
      <c r="D82" s="11">
        <v>52264281.420000002</v>
      </c>
      <c r="E82" s="7">
        <f>C82+D82</f>
        <v>52264281.420000002</v>
      </c>
      <c r="F82" s="11">
        <v>49921509.270000003</v>
      </c>
      <c r="G82" s="11">
        <v>34646787.68</v>
      </c>
      <c r="H82" s="12">
        <f t="shared" si="6"/>
        <v>2342772.1499999985</v>
      </c>
    </row>
    <row r="83" spans="1:8" x14ac:dyDescent="0.25">
      <c r="A83" s="13"/>
      <c r="B83" s="14"/>
      <c r="C83" s="15"/>
      <c r="D83" s="16"/>
      <c r="E83" s="16"/>
      <c r="F83" s="16"/>
      <c r="G83" s="16"/>
      <c r="H83" s="16"/>
    </row>
    <row r="84" spans="1:8" x14ac:dyDescent="0.25">
      <c r="A84" s="17" t="s">
        <v>85</v>
      </c>
      <c r="B84" s="18"/>
      <c r="C84" s="19">
        <f t="shared" ref="C84:H84" si="17">C85+C103+C93+C113+C123+C133+C137+C146+C150</f>
        <v>140318372</v>
      </c>
      <c r="D84" s="19">
        <f>D85+D103+D93+D113+D123+D133+D137+D146+D150</f>
        <v>90490994.040000007</v>
      </c>
      <c r="E84" s="19">
        <f t="shared" si="17"/>
        <v>230809366.03999999</v>
      </c>
      <c r="F84" s="19">
        <f>F85+F103+F93+F113+F123+F133+F137+F146+F150</f>
        <v>85682341.480000004</v>
      </c>
      <c r="G84" s="19">
        <f>G85+G103+G93+G113+G123+G133+G137+G146+G150</f>
        <v>85682341.480000004</v>
      </c>
      <c r="H84" s="19">
        <f t="shared" si="17"/>
        <v>145127024.56</v>
      </c>
    </row>
    <row r="85" spans="1:8" x14ac:dyDescent="0.25">
      <c r="A85" s="5" t="s">
        <v>12</v>
      </c>
      <c r="B85" s="6"/>
      <c r="C85" s="7">
        <f t="shared" ref="C85:H85" si="18">SUM(C86:C92)</f>
        <v>0</v>
      </c>
      <c r="D85" s="7">
        <f t="shared" si="18"/>
        <v>0</v>
      </c>
      <c r="E85" s="7">
        <f t="shared" si="18"/>
        <v>0</v>
      </c>
      <c r="F85" s="7">
        <f t="shared" si="18"/>
        <v>0</v>
      </c>
      <c r="G85" s="7">
        <f t="shared" si="18"/>
        <v>0</v>
      </c>
      <c r="H85" s="7">
        <f t="shared" si="18"/>
        <v>0</v>
      </c>
    </row>
    <row r="86" spans="1:8" x14ac:dyDescent="0.25">
      <c r="A86" s="8" t="s">
        <v>13</v>
      </c>
      <c r="B86" s="9"/>
      <c r="C86" s="10">
        <v>0</v>
      </c>
      <c r="D86" s="11">
        <v>0</v>
      </c>
      <c r="E86" s="7">
        <v>0</v>
      </c>
      <c r="F86" s="11">
        <v>0</v>
      </c>
      <c r="G86" s="11">
        <v>0</v>
      </c>
      <c r="H86" s="12">
        <f t="shared" ref="H86:H148" si="19">E86-F86</f>
        <v>0</v>
      </c>
    </row>
    <row r="87" spans="1:8" x14ac:dyDescent="0.25">
      <c r="A87" s="8" t="s">
        <v>14</v>
      </c>
      <c r="B87" s="9"/>
      <c r="C87" s="10">
        <v>0</v>
      </c>
      <c r="D87" s="11">
        <v>0</v>
      </c>
      <c r="E87" s="7">
        <v>0</v>
      </c>
      <c r="F87" s="11">
        <v>0</v>
      </c>
      <c r="G87" s="11">
        <v>0</v>
      </c>
      <c r="H87" s="12">
        <f t="shared" si="19"/>
        <v>0</v>
      </c>
    </row>
    <row r="88" spans="1:8" x14ac:dyDescent="0.25">
      <c r="A88" s="8" t="s">
        <v>15</v>
      </c>
      <c r="B88" s="9"/>
      <c r="C88" s="10">
        <v>0</v>
      </c>
      <c r="D88" s="11">
        <v>0</v>
      </c>
      <c r="E88" s="7">
        <v>0</v>
      </c>
      <c r="F88" s="11">
        <v>0</v>
      </c>
      <c r="G88" s="11">
        <v>0</v>
      </c>
      <c r="H88" s="12">
        <f t="shared" si="19"/>
        <v>0</v>
      </c>
    </row>
    <row r="89" spans="1:8" x14ac:dyDescent="0.25">
      <c r="A89" s="8" t="s">
        <v>16</v>
      </c>
      <c r="B89" s="9"/>
      <c r="C89" s="10">
        <v>0</v>
      </c>
      <c r="D89" s="11">
        <v>0</v>
      </c>
      <c r="E89" s="7">
        <v>0</v>
      </c>
      <c r="F89" s="11">
        <v>0</v>
      </c>
      <c r="G89" s="11">
        <v>0</v>
      </c>
      <c r="H89" s="12">
        <f t="shared" si="19"/>
        <v>0</v>
      </c>
    </row>
    <row r="90" spans="1:8" x14ac:dyDescent="0.25">
      <c r="A90" s="8" t="s">
        <v>17</v>
      </c>
      <c r="B90" s="9"/>
      <c r="C90" s="10">
        <v>0</v>
      </c>
      <c r="D90" s="11">
        <v>0</v>
      </c>
      <c r="E90" s="7">
        <v>0</v>
      </c>
      <c r="F90" s="11">
        <v>0</v>
      </c>
      <c r="G90" s="11">
        <v>0</v>
      </c>
      <c r="H90" s="12">
        <f t="shared" si="19"/>
        <v>0</v>
      </c>
    </row>
    <row r="91" spans="1:8" x14ac:dyDescent="0.25">
      <c r="A91" s="8" t="s">
        <v>18</v>
      </c>
      <c r="B91" s="9"/>
      <c r="C91" s="10">
        <v>0</v>
      </c>
      <c r="D91" s="11">
        <v>0</v>
      </c>
      <c r="E91" s="7">
        <v>0</v>
      </c>
      <c r="F91" s="11">
        <v>0</v>
      </c>
      <c r="G91" s="11">
        <v>0</v>
      </c>
      <c r="H91" s="12">
        <f t="shared" si="19"/>
        <v>0</v>
      </c>
    </row>
    <row r="92" spans="1:8" x14ac:dyDescent="0.25">
      <c r="A92" s="8" t="s">
        <v>19</v>
      </c>
      <c r="B92" s="9"/>
      <c r="C92" s="10">
        <v>0</v>
      </c>
      <c r="D92" s="11">
        <v>0</v>
      </c>
      <c r="E92" s="7">
        <f>C92+D92</f>
        <v>0</v>
      </c>
      <c r="F92" s="11">
        <v>0</v>
      </c>
      <c r="G92" s="11">
        <v>0</v>
      </c>
      <c r="H92" s="12">
        <f t="shared" si="19"/>
        <v>0</v>
      </c>
    </row>
    <row r="93" spans="1:8" x14ac:dyDescent="0.25">
      <c r="A93" s="5" t="s">
        <v>20</v>
      </c>
      <c r="B93" s="6"/>
      <c r="C93" s="7">
        <f t="shared" ref="C93:H93" si="20">SUM(C94:C102)</f>
        <v>0</v>
      </c>
      <c r="D93" s="7">
        <f t="shared" si="20"/>
        <v>6989450.2799999993</v>
      </c>
      <c r="E93" s="7">
        <f>SUM(E94:E102)</f>
        <v>6989450.2799999993</v>
      </c>
      <c r="F93" s="7">
        <f t="shared" si="20"/>
        <v>320108.95999999996</v>
      </c>
      <c r="G93" s="7">
        <f t="shared" si="20"/>
        <v>320108.95999999996</v>
      </c>
      <c r="H93" s="7">
        <f t="shared" si="20"/>
        <v>6669341.3199999994</v>
      </c>
    </row>
    <row r="94" spans="1:8" x14ac:dyDescent="0.25">
      <c r="A94" s="8" t="s">
        <v>21</v>
      </c>
      <c r="B94" s="9"/>
      <c r="C94" s="10">
        <v>0</v>
      </c>
      <c r="D94" s="11">
        <v>214149</v>
      </c>
      <c r="E94" s="7">
        <f>C94+D94</f>
        <v>214149</v>
      </c>
      <c r="F94" s="11">
        <v>0</v>
      </c>
      <c r="G94" s="11">
        <v>0</v>
      </c>
      <c r="H94" s="12">
        <f t="shared" si="19"/>
        <v>214149</v>
      </c>
    </row>
    <row r="95" spans="1:8" x14ac:dyDescent="0.25">
      <c r="A95" s="8" t="s">
        <v>22</v>
      </c>
      <c r="B95" s="9"/>
      <c r="C95" s="10">
        <v>0</v>
      </c>
      <c r="D95" s="11">
        <v>0</v>
      </c>
      <c r="E95" s="7">
        <v>0</v>
      </c>
      <c r="F95" s="11">
        <v>0</v>
      </c>
      <c r="G95" s="11">
        <v>0</v>
      </c>
      <c r="H95" s="12">
        <f t="shared" si="19"/>
        <v>0</v>
      </c>
    </row>
    <row r="96" spans="1:8" x14ac:dyDescent="0.25">
      <c r="A96" s="8" t="s">
        <v>23</v>
      </c>
      <c r="B96" s="9"/>
      <c r="C96" s="10">
        <v>0</v>
      </c>
      <c r="D96" s="11">
        <v>0</v>
      </c>
      <c r="E96" s="7">
        <v>0</v>
      </c>
      <c r="F96" s="11">
        <v>0</v>
      </c>
      <c r="G96" s="11">
        <v>0</v>
      </c>
      <c r="H96" s="12">
        <f t="shared" si="19"/>
        <v>0</v>
      </c>
    </row>
    <row r="97" spans="1:8" x14ac:dyDescent="0.25">
      <c r="A97" s="8" t="s">
        <v>24</v>
      </c>
      <c r="B97" s="9"/>
      <c r="C97" s="10">
        <v>0</v>
      </c>
      <c r="D97" s="11">
        <v>0</v>
      </c>
      <c r="E97" s="7">
        <v>0</v>
      </c>
      <c r="F97" s="11">
        <v>0</v>
      </c>
      <c r="G97" s="11">
        <v>0</v>
      </c>
      <c r="H97" s="12">
        <f t="shared" si="19"/>
        <v>0</v>
      </c>
    </row>
    <row r="98" spans="1:8" x14ac:dyDescent="0.25">
      <c r="A98" s="8" t="s">
        <v>25</v>
      </c>
      <c r="B98" s="9"/>
      <c r="C98" s="10">
        <v>0</v>
      </c>
      <c r="D98" s="11">
        <v>245644</v>
      </c>
      <c r="E98" s="7">
        <f>C98+D98</f>
        <v>245644</v>
      </c>
      <c r="F98" s="11">
        <v>0</v>
      </c>
      <c r="G98" s="11">
        <v>0</v>
      </c>
      <c r="H98" s="12">
        <f t="shared" si="19"/>
        <v>245644</v>
      </c>
    </row>
    <row r="99" spans="1:8" x14ac:dyDescent="0.25">
      <c r="A99" s="8" t="s">
        <v>26</v>
      </c>
      <c r="B99" s="9"/>
      <c r="C99" s="10">
        <v>0</v>
      </c>
      <c r="D99" s="11">
        <v>0</v>
      </c>
      <c r="E99" s="7">
        <v>0</v>
      </c>
      <c r="F99" s="11">
        <v>0</v>
      </c>
      <c r="G99" s="11">
        <v>0</v>
      </c>
      <c r="H99" s="12">
        <f t="shared" si="19"/>
        <v>0</v>
      </c>
    </row>
    <row r="100" spans="1:8" x14ac:dyDescent="0.25">
      <c r="A100" s="8" t="s">
        <v>27</v>
      </c>
      <c r="B100" s="9"/>
      <c r="C100" s="10">
        <v>0</v>
      </c>
      <c r="D100" s="11">
        <v>5822317.5999999996</v>
      </c>
      <c r="E100" s="12">
        <f>C100+D100</f>
        <v>5822317.5999999996</v>
      </c>
      <c r="F100" s="11">
        <v>320108.95999999996</v>
      </c>
      <c r="G100" s="11">
        <v>320108.95999999996</v>
      </c>
      <c r="H100" s="12">
        <f>E100-F100</f>
        <v>5502208.6399999997</v>
      </c>
    </row>
    <row r="101" spans="1:8" x14ac:dyDescent="0.25">
      <c r="A101" s="8" t="s">
        <v>28</v>
      </c>
      <c r="B101" s="9"/>
      <c r="C101" s="10">
        <v>0</v>
      </c>
      <c r="D101" s="11">
        <v>702000</v>
      </c>
      <c r="E101" s="7">
        <f>C101+D101</f>
        <v>702000</v>
      </c>
      <c r="F101" s="11">
        <v>0</v>
      </c>
      <c r="G101" s="11">
        <v>0</v>
      </c>
      <c r="H101" s="12">
        <f t="shared" si="19"/>
        <v>702000</v>
      </c>
    </row>
    <row r="102" spans="1:8" x14ac:dyDescent="0.25">
      <c r="A102" s="8" t="s">
        <v>29</v>
      </c>
      <c r="B102" s="9"/>
      <c r="C102" s="10">
        <v>0</v>
      </c>
      <c r="D102" s="11">
        <v>5339.68</v>
      </c>
      <c r="E102" s="7">
        <f>C102+D102</f>
        <v>5339.68</v>
      </c>
      <c r="F102" s="11">
        <v>0</v>
      </c>
      <c r="G102" s="11">
        <v>0</v>
      </c>
      <c r="H102" s="12">
        <f t="shared" si="19"/>
        <v>5339.68</v>
      </c>
    </row>
    <row r="103" spans="1:8" x14ac:dyDescent="0.25">
      <c r="A103" s="5" t="s">
        <v>30</v>
      </c>
      <c r="B103" s="6"/>
      <c r="C103" s="7">
        <f t="shared" ref="C103:H103" si="21">SUM(C104:C112)</f>
        <v>71962502.739999995</v>
      </c>
      <c r="D103" s="7">
        <f t="shared" si="21"/>
        <v>4343987.1799999988</v>
      </c>
      <c r="E103" s="7">
        <f t="shared" si="21"/>
        <v>76306489.919999987</v>
      </c>
      <c r="F103" s="7">
        <f t="shared" si="21"/>
        <v>29791590.780000001</v>
      </c>
      <c r="G103" s="7">
        <f t="shared" si="21"/>
        <v>29791590.780000001</v>
      </c>
      <c r="H103" s="7">
        <f t="shared" si="21"/>
        <v>46514899.140000001</v>
      </c>
    </row>
    <row r="104" spans="1:8" x14ac:dyDescent="0.25">
      <c r="A104" s="8" t="s">
        <v>31</v>
      </c>
      <c r="B104" s="9"/>
      <c r="C104" s="10">
        <v>23060618.300000001</v>
      </c>
      <c r="D104" s="11">
        <v>-8306836.9600000009</v>
      </c>
      <c r="E104" s="12">
        <f t="shared" ref="E104:E112" si="22">C104+D104</f>
        <v>14753781.34</v>
      </c>
      <c r="F104" s="11">
        <v>2341625</v>
      </c>
      <c r="G104" s="11">
        <v>2341625</v>
      </c>
      <c r="H104" s="12">
        <f t="shared" si="19"/>
        <v>12412156.34</v>
      </c>
    </row>
    <row r="105" spans="1:8" x14ac:dyDescent="0.25">
      <c r="A105" s="8" t="s">
        <v>32</v>
      </c>
      <c r="B105" s="9"/>
      <c r="C105" s="10">
        <v>0</v>
      </c>
      <c r="D105" s="11">
        <v>0</v>
      </c>
      <c r="E105" s="12">
        <f t="shared" si="22"/>
        <v>0</v>
      </c>
      <c r="F105" s="11">
        <v>0</v>
      </c>
      <c r="G105" s="11">
        <v>0</v>
      </c>
      <c r="H105" s="12">
        <f t="shared" si="19"/>
        <v>0</v>
      </c>
    </row>
    <row r="106" spans="1:8" x14ac:dyDescent="0.25">
      <c r="A106" s="8" t="s">
        <v>33</v>
      </c>
      <c r="B106" s="9"/>
      <c r="C106" s="10">
        <v>0</v>
      </c>
      <c r="D106" s="11">
        <v>12607159.960000001</v>
      </c>
      <c r="E106" s="12">
        <f t="shared" si="22"/>
        <v>12607159.960000001</v>
      </c>
      <c r="F106" s="11">
        <v>11600000</v>
      </c>
      <c r="G106" s="11">
        <v>11600000</v>
      </c>
      <c r="H106" s="12">
        <f t="shared" si="19"/>
        <v>1007159.9600000009</v>
      </c>
    </row>
    <row r="107" spans="1:8" x14ac:dyDescent="0.25">
      <c r="A107" s="8" t="s">
        <v>34</v>
      </c>
      <c r="B107" s="9"/>
      <c r="C107" s="10">
        <v>0</v>
      </c>
      <c r="D107" s="11">
        <v>179399.47999999995</v>
      </c>
      <c r="E107" s="12">
        <f t="shared" si="22"/>
        <v>179399.47999999995</v>
      </c>
      <c r="F107" s="11">
        <v>173286.9</v>
      </c>
      <c r="G107" s="11">
        <v>173286.9</v>
      </c>
      <c r="H107" s="12">
        <f t="shared" si="19"/>
        <v>6112.5799999999581</v>
      </c>
    </row>
    <row r="108" spans="1:8" x14ac:dyDescent="0.25">
      <c r="A108" s="8" t="s">
        <v>35</v>
      </c>
      <c r="B108" s="9"/>
      <c r="C108" s="10">
        <v>40467399</v>
      </c>
      <c r="D108" s="11">
        <v>477681.81999999937</v>
      </c>
      <c r="E108" s="12">
        <f t="shared" si="22"/>
        <v>40945080.82</v>
      </c>
      <c r="F108" s="11">
        <v>12443459.470000001</v>
      </c>
      <c r="G108" s="11">
        <v>12443459.470000001</v>
      </c>
      <c r="H108" s="12">
        <f t="shared" si="19"/>
        <v>28501621.350000001</v>
      </c>
    </row>
    <row r="109" spans="1:8" x14ac:dyDescent="0.25">
      <c r="A109" s="8" t="s">
        <v>36</v>
      </c>
      <c r="B109" s="9"/>
      <c r="C109" s="10">
        <v>0</v>
      </c>
      <c r="D109" s="11">
        <v>0</v>
      </c>
      <c r="E109" s="12">
        <f t="shared" si="22"/>
        <v>0</v>
      </c>
      <c r="F109" s="11">
        <v>0</v>
      </c>
      <c r="G109" s="11">
        <v>0</v>
      </c>
      <c r="H109" s="12">
        <f t="shared" si="19"/>
        <v>0</v>
      </c>
    </row>
    <row r="110" spans="1:8" x14ac:dyDescent="0.25">
      <c r="A110" s="8" t="s">
        <v>37</v>
      </c>
      <c r="B110" s="9"/>
      <c r="C110" s="10">
        <v>0</v>
      </c>
      <c r="D110" s="11">
        <v>0</v>
      </c>
      <c r="E110" s="12">
        <f t="shared" si="22"/>
        <v>0</v>
      </c>
      <c r="F110" s="11">
        <v>0</v>
      </c>
      <c r="G110" s="11">
        <v>0</v>
      </c>
      <c r="H110" s="12">
        <f t="shared" si="19"/>
        <v>0</v>
      </c>
    </row>
    <row r="111" spans="1:8" x14ac:dyDescent="0.25">
      <c r="A111" s="8" t="s">
        <v>38</v>
      </c>
      <c r="B111" s="9"/>
      <c r="C111" s="10">
        <v>0</v>
      </c>
      <c r="D111" s="11">
        <v>0</v>
      </c>
      <c r="E111" s="12">
        <f t="shared" si="22"/>
        <v>0</v>
      </c>
      <c r="F111" s="11">
        <v>0</v>
      </c>
      <c r="G111" s="11">
        <v>0</v>
      </c>
      <c r="H111" s="12">
        <f t="shared" si="19"/>
        <v>0</v>
      </c>
    </row>
    <row r="112" spans="1:8" x14ac:dyDescent="0.25">
      <c r="A112" s="8" t="s">
        <v>39</v>
      </c>
      <c r="B112" s="9"/>
      <c r="C112" s="10">
        <v>8434485.4399999995</v>
      </c>
      <c r="D112" s="11">
        <v>-613417.12</v>
      </c>
      <c r="E112" s="12">
        <f t="shared" si="22"/>
        <v>7821068.3199999994</v>
      </c>
      <c r="F112" s="11">
        <v>3233219.41</v>
      </c>
      <c r="G112" s="11">
        <v>3233219.41</v>
      </c>
      <c r="H112" s="12">
        <f t="shared" si="19"/>
        <v>4587848.9099999992</v>
      </c>
    </row>
    <row r="113" spans="1:8" ht="28.5" customHeight="1" x14ac:dyDescent="0.25">
      <c r="A113" s="314" t="s">
        <v>40</v>
      </c>
      <c r="B113" s="315"/>
      <c r="C113" s="7">
        <f t="shared" ref="C113:H113" si="23">SUM(C114:C122)</f>
        <v>3526803.62</v>
      </c>
      <c r="D113" s="7">
        <f t="shared" si="23"/>
        <v>-526803.62</v>
      </c>
      <c r="E113" s="7">
        <f t="shared" si="23"/>
        <v>3000000</v>
      </c>
      <c r="F113" s="7">
        <f t="shared" si="23"/>
        <v>0</v>
      </c>
      <c r="G113" s="7">
        <f t="shared" si="23"/>
        <v>0</v>
      </c>
      <c r="H113" s="7">
        <f t="shared" si="23"/>
        <v>3000000</v>
      </c>
    </row>
    <row r="114" spans="1:8" x14ac:dyDescent="0.25">
      <c r="A114" s="8" t="s">
        <v>41</v>
      </c>
      <c r="B114" s="9"/>
      <c r="C114" s="10">
        <v>0</v>
      </c>
      <c r="D114" s="11">
        <v>0</v>
      </c>
      <c r="E114" s="12">
        <f>C114+D114</f>
        <v>0</v>
      </c>
      <c r="F114" s="11">
        <v>0</v>
      </c>
      <c r="G114" s="11">
        <v>0</v>
      </c>
      <c r="H114" s="12">
        <f t="shared" si="19"/>
        <v>0</v>
      </c>
    </row>
    <row r="115" spans="1:8" x14ac:dyDescent="0.25">
      <c r="A115" s="8" t="s">
        <v>42</v>
      </c>
      <c r="B115" s="9"/>
      <c r="C115" s="10">
        <v>0</v>
      </c>
      <c r="D115" s="11">
        <v>0</v>
      </c>
      <c r="E115" s="12">
        <f t="shared" ref="E115:E122" si="24">C115+D115</f>
        <v>0</v>
      </c>
      <c r="F115" s="11">
        <v>0</v>
      </c>
      <c r="G115" s="11">
        <v>0</v>
      </c>
      <c r="H115" s="12">
        <f t="shared" si="19"/>
        <v>0</v>
      </c>
    </row>
    <row r="116" spans="1:8" x14ac:dyDescent="0.25">
      <c r="A116" s="8" t="s">
        <v>43</v>
      </c>
      <c r="B116" s="9"/>
      <c r="C116" s="10">
        <v>3526803.62</v>
      </c>
      <c r="D116" s="11">
        <v>-526803.62</v>
      </c>
      <c r="E116" s="12">
        <f t="shared" si="24"/>
        <v>3000000</v>
      </c>
      <c r="F116" s="11">
        <v>0</v>
      </c>
      <c r="G116" s="11">
        <v>0</v>
      </c>
      <c r="H116" s="12">
        <f t="shared" si="19"/>
        <v>3000000</v>
      </c>
    </row>
    <row r="117" spans="1:8" x14ac:dyDescent="0.25">
      <c r="A117" s="8" t="s">
        <v>44</v>
      </c>
      <c r="B117" s="9"/>
      <c r="C117" s="10">
        <v>0</v>
      </c>
      <c r="D117" s="11">
        <v>0</v>
      </c>
      <c r="E117" s="12">
        <v>0</v>
      </c>
      <c r="F117" s="11">
        <v>0</v>
      </c>
      <c r="G117" s="11">
        <v>0</v>
      </c>
      <c r="H117" s="12">
        <f t="shared" si="19"/>
        <v>0</v>
      </c>
    </row>
    <row r="118" spans="1:8" x14ac:dyDescent="0.25">
      <c r="A118" s="8" t="s">
        <v>45</v>
      </c>
      <c r="B118" s="9"/>
      <c r="C118" s="10">
        <v>0</v>
      </c>
      <c r="D118" s="11">
        <v>0</v>
      </c>
      <c r="E118" s="12">
        <f t="shared" si="24"/>
        <v>0</v>
      </c>
      <c r="F118" s="11">
        <v>0</v>
      </c>
      <c r="G118" s="11">
        <v>0</v>
      </c>
      <c r="H118" s="12">
        <f t="shared" si="19"/>
        <v>0</v>
      </c>
    </row>
    <row r="119" spans="1:8" x14ac:dyDescent="0.25">
      <c r="A119" s="8" t="s">
        <v>46</v>
      </c>
      <c r="B119" s="9"/>
      <c r="C119" s="10">
        <v>0</v>
      </c>
      <c r="D119" s="11">
        <v>0</v>
      </c>
      <c r="E119" s="12">
        <f t="shared" si="24"/>
        <v>0</v>
      </c>
      <c r="F119" s="11">
        <v>0</v>
      </c>
      <c r="G119" s="11">
        <v>0</v>
      </c>
      <c r="H119" s="12">
        <f t="shared" si="19"/>
        <v>0</v>
      </c>
    </row>
    <row r="120" spans="1:8" x14ac:dyDescent="0.25">
      <c r="A120" s="8" t="s">
        <v>47</v>
      </c>
      <c r="B120" s="9"/>
      <c r="C120" s="10">
        <v>0</v>
      </c>
      <c r="D120" s="11">
        <v>0</v>
      </c>
      <c r="E120" s="12">
        <f t="shared" si="24"/>
        <v>0</v>
      </c>
      <c r="F120" s="11">
        <v>0</v>
      </c>
      <c r="G120" s="11">
        <v>0</v>
      </c>
      <c r="H120" s="12">
        <f t="shared" si="19"/>
        <v>0</v>
      </c>
    </row>
    <row r="121" spans="1:8" x14ac:dyDescent="0.25">
      <c r="A121" s="8" t="s">
        <v>48</v>
      </c>
      <c r="B121" s="9"/>
      <c r="C121" s="10">
        <v>0</v>
      </c>
      <c r="D121" s="11">
        <v>0</v>
      </c>
      <c r="E121" s="12">
        <f t="shared" si="24"/>
        <v>0</v>
      </c>
      <c r="F121" s="11">
        <v>0</v>
      </c>
      <c r="G121" s="11">
        <v>0</v>
      </c>
      <c r="H121" s="12">
        <f t="shared" si="19"/>
        <v>0</v>
      </c>
    </row>
    <row r="122" spans="1:8" x14ac:dyDescent="0.25">
      <c r="A122" s="8" t="s">
        <v>49</v>
      </c>
      <c r="B122" s="9"/>
      <c r="C122" s="10">
        <v>0</v>
      </c>
      <c r="D122" s="11">
        <v>0</v>
      </c>
      <c r="E122" s="12">
        <f t="shared" si="24"/>
        <v>0</v>
      </c>
      <c r="F122" s="11">
        <v>0</v>
      </c>
      <c r="G122" s="11">
        <v>0</v>
      </c>
      <c r="H122" s="12">
        <f t="shared" si="19"/>
        <v>0</v>
      </c>
    </row>
    <row r="123" spans="1:8" x14ac:dyDescent="0.25">
      <c r="A123" s="5" t="s">
        <v>50</v>
      </c>
      <c r="B123" s="6"/>
      <c r="C123" s="7">
        <f t="shared" ref="C123:H123" si="25">SUM(C124:C132)</f>
        <v>0</v>
      </c>
      <c r="D123" s="7">
        <f t="shared" si="25"/>
        <v>4067341.19</v>
      </c>
      <c r="E123" s="7">
        <f t="shared" si="25"/>
        <v>4067341.19</v>
      </c>
      <c r="F123" s="7">
        <f t="shared" si="25"/>
        <v>1376421.09</v>
      </c>
      <c r="G123" s="7">
        <f t="shared" si="25"/>
        <v>1376421.09</v>
      </c>
      <c r="H123" s="7">
        <f t="shared" si="25"/>
        <v>2690920.0999999996</v>
      </c>
    </row>
    <row r="124" spans="1:8" x14ac:dyDescent="0.25">
      <c r="A124" s="8" t="s">
        <v>51</v>
      </c>
      <c r="B124" s="9"/>
      <c r="C124" s="10">
        <v>0</v>
      </c>
      <c r="D124" s="11">
        <v>335333.96000000002</v>
      </c>
      <c r="E124" s="12">
        <f t="shared" ref="E124:E132" si="26">C124+D124</f>
        <v>335333.96000000002</v>
      </c>
      <c r="F124" s="11">
        <v>0</v>
      </c>
      <c r="G124" s="11">
        <v>0</v>
      </c>
      <c r="H124" s="12">
        <f t="shared" si="19"/>
        <v>335333.96000000002</v>
      </c>
    </row>
    <row r="125" spans="1:8" x14ac:dyDescent="0.25">
      <c r="A125" s="8" t="s">
        <v>52</v>
      </c>
      <c r="B125" s="9"/>
      <c r="C125" s="10">
        <v>0</v>
      </c>
      <c r="D125" s="11">
        <v>2492341.09</v>
      </c>
      <c r="E125" s="12">
        <f t="shared" si="26"/>
        <v>2492341.09</v>
      </c>
      <c r="F125" s="11">
        <v>1376421.09</v>
      </c>
      <c r="G125" s="11">
        <v>1376421.09</v>
      </c>
      <c r="H125" s="12">
        <f t="shared" si="19"/>
        <v>1115919.9999999998</v>
      </c>
    </row>
    <row r="126" spans="1:8" x14ac:dyDescent="0.25">
      <c r="A126" s="8" t="s">
        <v>53</v>
      </c>
      <c r="B126" s="9"/>
      <c r="C126" s="10">
        <v>0</v>
      </c>
      <c r="D126" s="11">
        <v>0</v>
      </c>
      <c r="E126" s="12">
        <v>0</v>
      </c>
      <c r="F126" s="11">
        <v>0</v>
      </c>
      <c r="G126" s="11">
        <v>0</v>
      </c>
      <c r="H126" s="12">
        <f t="shared" si="19"/>
        <v>0</v>
      </c>
    </row>
    <row r="127" spans="1:8" x14ac:dyDescent="0.25">
      <c r="A127" s="8" t="s">
        <v>54</v>
      </c>
      <c r="B127" s="9"/>
      <c r="C127" s="10">
        <v>0</v>
      </c>
      <c r="D127" s="11">
        <v>0</v>
      </c>
      <c r="E127" s="12">
        <f t="shared" si="26"/>
        <v>0</v>
      </c>
      <c r="F127" s="11">
        <v>0</v>
      </c>
      <c r="G127" s="11">
        <v>0</v>
      </c>
      <c r="H127" s="12">
        <f t="shared" si="19"/>
        <v>0</v>
      </c>
    </row>
    <row r="128" spans="1:8" x14ac:dyDescent="0.25">
      <c r="A128" s="8" t="s">
        <v>55</v>
      </c>
      <c r="B128" s="9"/>
      <c r="C128" s="10">
        <v>0</v>
      </c>
      <c r="D128" s="11">
        <v>0</v>
      </c>
      <c r="E128" s="12">
        <f t="shared" si="26"/>
        <v>0</v>
      </c>
      <c r="F128" s="11">
        <v>0</v>
      </c>
      <c r="G128" s="11">
        <v>0</v>
      </c>
      <c r="H128" s="12">
        <f t="shared" si="19"/>
        <v>0</v>
      </c>
    </row>
    <row r="129" spans="1:8" x14ac:dyDescent="0.25">
      <c r="A129" s="8" t="s">
        <v>56</v>
      </c>
      <c r="B129" s="9"/>
      <c r="C129" s="10">
        <v>0</v>
      </c>
      <c r="D129" s="11">
        <v>1116914.94</v>
      </c>
      <c r="E129" s="12">
        <f t="shared" si="26"/>
        <v>1116914.94</v>
      </c>
      <c r="F129" s="11">
        <v>0</v>
      </c>
      <c r="G129" s="11">
        <v>0</v>
      </c>
      <c r="H129" s="12">
        <f t="shared" si="19"/>
        <v>1116914.94</v>
      </c>
    </row>
    <row r="130" spans="1:8" x14ac:dyDescent="0.25">
      <c r="A130" s="8" t="s">
        <v>57</v>
      </c>
      <c r="B130" s="9"/>
      <c r="C130" s="10">
        <v>0</v>
      </c>
      <c r="D130" s="11">
        <v>0</v>
      </c>
      <c r="E130" s="12">
        <f t="shared" si="26"/>
        <v>0</v>
      </c>
      <c r="F130" s="11">
        <v>0</v>
      </c>
      <c r="G130" s="11">
        <v>0</v>
      </c>
      <c r="H130" s="12">
        <f t="shared" si="19"/>
        <v>0</v>
      </c>
    </row>
    <row r="131" spans="1:8" x14ac:dyDescent="0.25">
      <c r="A131" s="8" t="s">
        <v>58</v>
      </c>
      <c r="B131" s="9"/>
      <c r="C131" s="10">
        <v>0</v>
      </c>
      <c r="D131" s="11">
        <v>0</v>
      </c>
      <c r="E131" s="12">
        <v>0</v>
      </c>
      <c r="F131" s="11">
        <v>0</v>
      </c>
      <c r="G131" s="11">
        <v>0</v>
      </c>
      <c r="H131" s="12">
        <f t="shared" si="19"/>
        <v>0</v>
      </c>
    </row>
    <row r="132" spans="1:8" x14ac:dyDescent="0.25">
      <c r="A132" s="8" t="s">
        <v>59</v>
      </c>
      <c r="B132" s="9"/>
      <c r="C132" s="10">
        <v>0</v>
      </c>
      <c r="D132" s="11">
        <v>122751.2</v>
      </c>
      <c r="E132" s="12">
        <f t="shared" si="26"/>
        <v>122751.2</v>
      </c>
      <c r="F132" s="11">
        <v>0</v>
      </c>
      <c r="G132" s="11">
        <v>0</v>
      </c>
      <c r="H132" s="12">
        <f t="shared" si="19"/>
        <v>122751.2</v>
      </c>
    </row>
    <row r="133" spans="1:8" x14ac:dyDescent="0.25">
      <c r="A133" s="5" t="s">
        <v>60</v>
      </c>
      <c r="B133" s="6"/>
      <c r="C133" s="7">
        <f t="shared" ref="C133:H133" si="27">SUM(C134:C136)</f>
        <v>48829065.640000001</v>
      </c>
      <c r="D133" s="7">
        <f t="shared" si="27"/>
        <v>59444508.610000007</v>
      </c>
      <c r="E133" s="7">
        <f t="shared" si="27"/>
        <v>108273574.25</v>
      </c>
      <c r="F133" s="7">
        <f t="shared" si="27"/>
        <v>32105633.489999998</v>
      </c>
      <c r="G133" s="7">
        <f t="shared" si="27"/>
        <v>32105633.489999998</v>
      </c>
      <c r="H133" s="7">
        <f t="shared" si="27"/>
        <v>76167940.760000005</v>
      </c>
    </row>
    <row r="134" spans="1:8" x14ac:dyDescent="0.25">
      <c r="A134" s="8" t="s">
        <v>61</v>
      </c>
      <c r="B134" s="9"/>
      <c r="C134" s="10">
        <v>48829065.640000001</v>
      </c>
      <c r="D134" s="11">
        <v>59444508.610000007</v>
      </c>
      <c r="E134" s="12">
        <f>C134+D134</f>
        <v>108273574.25</v>
      </c>
      <c r="F134" s="11">
        <v>32105633.489999998</v>
      </c>
      <c r="G134" s="11">
        <v>32105633.489999998</v>
      </c>
      <c r="H134" s="12">
        <f t="shared" si="19"/>
        <v>76167940.760000005</v>
      </c>
    </row>
    <row r="135" spans="1:8" x14ac:dyDescent="0.25">
      <c r="A135" s="8" t="s">
        <v>62</v>
      </c>
      <c r="B135" s="9"/>
      <c r="C135" s="10">
        <v>0</v>
      </c>
      <c r="D135" s="11">
        <v>0</v>
      </c>
      <c r="E135" s="12">
        <f>C135+D135</f>
        <v>0</v>
      </c>
      <c r="F135" s="11">
        <v>0</v>
      </c>
      <c r="G135" s="11">
        <v>0</v>
      </c>
      <c r="H135" s="12">
        <f t="shared" si="19"/>
        <v>0</v>
      </c>
    </row>
    <row r="136" spans="1:8" x14ac:dyDescent="0.25">
      <c r="A136" s="8" t="s">
        <v>63</v>
      </c>
      <c r="B136" s="9"/>
      <c r="C136" s="10">
        <v>0</v>
      </c>
      <c r="D136" s="11">
        <v>0</v>
      </c>
      <c r="E136" s="12">
        <f>C136+D136</f>
        <v>0</v>
      </c>
      <c r="F136" s="11">
        <v>0</v>
      </c>
      <c r="G136" s="11">
        <v>0</v>
      </c>
      <c r="H136" s="12">
        <f t="shared" si="19"/>
        <v>0</v>
      </c>
    </row>
    <row r="137" spans="1:8" x14ac:dyDescent="0.25">
      <c r="A137" s="5" t="s">
        <v>64</v>
      </c>
      <c r="B137" s="6"/>
      <c r="C137" s="7">
        <f>SUM(C138:C145)</f>
        <v>0</v>
      </c>
      <c r="D137" s="7">
        <f>SUM(D138:D145)</f>
        <v>0</v>
      </c>
      <c r="E137" s="7">
        <f>E138+E139+E140+E141+E142+E144+E145</f>
        <v>0</v>
      </c>
      <c r="F137" s="7">
        <f>SUM(F138:F145)</f>
        <v>0</v>
      </c>
      <c r="G137" s="7">
        <f>SUM(G138:G145)</f>
        <v>0</v>
      </c>
      <c r="H137" s="12">
        <f t="shared" si="19"/>
        <v>0</v>
      </c>
    </row>
    <row r="138" spans="1:8" x14ac:dyDescent="0.25">
      <c r="A138" s="8" t="s">
        <v>65</v>
      </c>
      <c r="B138" s="9"/>
      <c r="C138" s="10">
        <v>0</v>
      </c>
      <c r="D138" s="11">
        <v>0</v>
      </c>
      <c r="E138" s="12">
        <f>C138+D138</f>
        <v>0</v>
      </c>
      <c r="F138" s="11">
        <v>0</v>
      </c>
      <c r="G138" s="11">
        <v>0</v>
      </c>
      <c r="H138" s="12">
        <f t="shared" si="19"/>
        <v>0</v>
      </c>
    </row>
    <row r="139" spans="1:8" x14ac:dyDescent="0.25">
      <c r="A139" s="8" t="s">
        <v>66</v>
      </c>
      <c r="B139" s="9"/>
      <c r="C139" s="10">
        <v>0</v>
      </c>
      <c r="D139" s="11">
        <v>0</v>
      </c>
      <c r="E139" s="12">
        <f t="shared" ref="E139:E145" si="28">C139+D139</f>
        <v>0</v>
      </c>
      <c r="F139" s="11">
        <v>0</v>
      </c>
      <c r="G139" s="11">
        <v>0</v>
      </c>
      <c r="H139" s="12">
        <f t="shared" si="19"/>
        <v>0</v>
      </c>
    </row>
    <row r="140" spans="1:8" x14ac:dyDescent="0.25">
      <c r="A140" s="8" t="s">
        <v>67</v>
      </c>
      <c r="B140" s="9"/>
      <c r="C140" s="10">
        <v>0</v>
      </c>
      <c r="D140" s="11">
        <v>0</v>
      </c>
      <c r="E140" s="12">
        <f t="shared" si="28"/>
        <v>0</v>
      </c>
      <c r="F140" s="11">
        <v>0</v>
      </c>
      <c r="G140" s="11">
        <v>0</v>
      </c>
      <c r="H140" s="12">
        <f t="shared" si="19"/>
        <v>0</v>
      </c>
    </row>
    <row r="141" spans="1:8" x14ac:dyDescent="0.25">
      <c r="A141" s="8" t="s">
        <v>68</v>
      </c>
      <c r="B141" s="9"/>
      <c r="C141" s="10">
        <v>0</v>
      </c>
      <c r="D141" s="11">
        <v>0</v>
      </c>
      <c r="E141" s="12">
        <f t="shared" si="28"/>
        <v>0</v>
      </c>
      <c r="F141" s="11">
        <v>0</v>
      </c>
      <c r="G141" s="11">
        <v>0</v>
      </c>
      <c r="H141" s="12">
        <f t="shared" si="19"/>
        <v>0</v>
      </c>
    </row>
    <row r="142" spans="1:8" x14ac:dyDescent="0.25">
      <c r="A142" s="8" t="s">
        <v>69</v>
      </c>
      <c r="B142" s="9"/>
      <c r="C142" s="10">
        <v>0</v>
      </c>
      <c r="D142" s="11">
        <v>0</v>
      </c>
      <c r="E142" s="12">
        <f t="shared" si="28"/>
        <v>0</v>
      </c>
      <c r="F142" s="11">
        <v>0</v>
      </c>
      <c r="G142" s="11">
        <v>0</v>
      </c>
      <c r="H142" s="12">
        <f t="shared" si="19"/>
        <v>0</v>
      </c>
    </row>
    <row r="143" spans="1:8" x14ac:dyDescent="0.25">
      <c r="A143" s="8" t="s">
        <v>70</v>
      </c>
      <c r="B143" s="9"/>
      <c r="C143" s="10">
        <v>0</v>
      </c>
      <c r="D143" s="11">
        <v>0</v>
      </c>
      <c r="E143" s="12">
        <f t="shared" si="28"/>
        <v>0</v>
      </c>
      <c r="F143" s="11">
        <v>0</v>
      </c>
      <c r="G143" s="11">
        <v>0</v>
      </c>
      <c r="H143" s="12">
        <f t="shared" si="19"/>
        <v>0</v>
      </c>
    </row>
    <row r="144" spans="1:8" x14ac:dyDescent="0.25">
      <c r="A144" s="8" t="s">
        <v>71</v>
      </c>
      <c r="B144" s="9"/>
      <c r="C144" s="10">
        <v>0</v>
      </c>
      <c r="D144" s="11">
        <v>0</v>
      </c>
      <c r="E144" s="12">
        <f t="shared" si="28"/>
        <v>0</v>
      </c>
      <c r="F144" s="11">
        <v>0</v>
      </c>
      <c r="G144" s="11">
        <v>0</v>
      </c>
      <c r="H144" s="12">
        <f t="shared" si="19"/>
        <v>0</v>
      </c>
    </row>
    <row r="145" spans="1:8" x14ac:dyDescent="0.25">
      <c r="A145" s="8" t="s">
        <v>72</v>
      </c>
      <c r="B145" s="9"/>
      <c r="C145" s="10">
        <v>0</v>
      </c>
      <c r="D145" s="11">
        <v>0</v>
      </c>
      <c r="E145" s="12">
        <f t="shared" si="28"/>
        <v>0</v>
      </c>
      <c r="F145" s="11">
        <v>0</v>
      </c>
      <c r="G145" s="11">
        <v>0</v>
      </c>
      <c r="H145" s="12">
        <f t="shared" si="19"/>
        <v>0</v>
      </c>
    </row>
    <row r="146" spans="1:8" x14ac:dyDescent="0.25">
      <c r="A146" s="5" t="s">
        <v>73</v>
      </c>
      <c r="B146" s="6"/>
      <c r="C146" s="7">
        <f t="shared" ref="C146:H146" si="29">SUM(C147:C149)</f>
        <v>0</v>
      </c>
      <c r="D146" s="7">
        <f t="shared" si="29"/>
        <v>0</v>
      </c>
      <c r="E146" s="7">
        <f t="shared" si="29"/>
        <v>0</v>
      </c>
      <c r="F146" s="7">
        <f t="shared" si="29"/>
        <v>0</v>
      </c>
      <c r="G146" s="7">
        <f t="shared" si="29"/>
        <v>0</v>
      </c>
      <c r="H146" s="7">
        <f t="shared" si="29"/>
        <v>0</v>
      </c>
    </row>
    <row r="147" spans="1:8" x14ac:dyDescent="0.25">
      <c r="A147" s="8" t="s">
        <v>74</v>
      </c>
      <c r="B147" s="9"/>
      <c r="C147" s="10">
        <v>0</v>
      </c>
      <c r="D147" s="11">
        <v>0</v>
      </c>
      <c r="E147" s="12">
        <f>C147+D147</f>
        <v>0</v>
      </c>
      <c r="F147" s="11">
        <v>0</v>
      </c>
      <c r="G147" s="11">
        <v>0</v>
      </c>
      <c r="H147" s="12">
        <f t="shared" si="19"/>
        <v>0</v>
      </c>
    </row>
    <row r="148" spans="1:8" x14ac:dyDescent="0.25">
      <c r="A148" s="8" t="s">
        <v>75</v>
      </c>
      <c r="B148" s="9"/>
      <c r="C148" s="10">
        <v>0</v>
      </c>
      <c r="D148" s="11">
        <v>0</v>
      </c>
      <c r="E148" s="12">
        <f>C148+D148</f>
        <v>0</v>
      </c>
      <c r="F148" s="11">
        <v>0</v>
      </c>
      <c r="G148" s="11">
        <v>0</v>
      </c>
      <c r="H148" s="12">
        <f t="shared" si="19"/>
        <v>0</v>
      </c>
    </row>
    <row r="149" spans="1:8" x14ac:dyDescent="0.25">
      <c r="A149" s="8" t="s">
        <v>76</v>
      </c>
      <c r="B149" s="9"/>
      <c r="C149" s="10">
        <v>0</v>
      </c>
      <c r="D149" s="11">
        <v>0</v>
      </c>
      <c r="E149" s="12">
        <f>C149+D149</f>
        <v>0</v>
      </c>
      <c r="F149" s="11">
        <v>0</v>
      </c>
      <c r="G149" s="11">
        <v>0</v>
      </c>
      <c r="H149" s="12">
        <f t="shared" ref="H149:H157" si="30">E149-F149</f>
        <v>0</v>
      </c>
    </row>
    <row r="150" spans="1:8" x14ac:dyDescent="0.25">
      <c r="A150" s="5" t="s">
        <v>77</v>
      </c>
      <c r="B150" s="6"/>
      <c r="C150" s="7">
        <f t="shared" ref="C150:H150" si="31">SUM(C151:C157)</f>
        <v>16000000</v>
      </c>
      <c r="D150" s="7">
        <f t="shared" si="31"/>
        <v>16172510.4</v>
      </c>
      <c r="E150" s="7">
        <f t="shared" si="31"/>
        <v>32172510.399999999</v>
      </c>
      <c r="F150" s="7">
        <f t="shared" si="31"/>
        <v>22088587.16</v>
      </c>
      <c r="G150" s="7">
        <f t="shared" si="31"/>
        <v>22088587.16</v>
      </c>
      <c r="H150" s="7">
        <f t="shared" si="31"/>
        <v>10083923.24</v>
      </c>
    </row>
    <row r="151" spans="1:8" x14ac:dyDescent="0.25">
      <c r="A151" s="8" t="s">
        <v>78</v>
      </c>
      <c r="B151" s="9"/>
      <c r="C151" s="10">
        <v>7818180</v>
      </c>
      <c r="D151" s="11">
        <v>0</v>
      </c>
      <c r="E151" s="12">
        <f t="shared" ref="E151:E157" si="32">C151+D151</f>
        <v>7818180</v>
      </c>
      <c r="F151" s="11">
        <v>3909090</v>
      </c>
      <c r="G151" s="11">
        <v>3909090</v>
      </c>
      <c r="H151" s="12">
        <f t="shared" si="30"/>
        <v>3909090</v>
      </c>
    </row>
    <row r="152" spans="1:8" x14ac:dyDescent="0.25">
      <c r="A152" s="8" t="s">
        <v>79</v>
      </c>
      <c r="B152" s="9"/>
      <c r="C152" s="10">
        <v>8181820</v>
      </c>
      <c r="D152" s="11">
        <v>0</v>
      </c>
      <c r="E152" s="12">
        <f t="shared" si="32"/>
        <v>8181820</v>
      </c>
      <c r="F152" s="11">
        <v>2006986.76</v>
      </c>
      <c r="G152" s="11">
        <v>2006986.76</v>
      </c>
      <c r="H152" s="12">
        <f t="shared" si="30"/>
        <v>6174833.2400000002</v>
      </c>
    </row>
    <row r="153" spans="1:8" x14ac:dyDescent="0.25">
      <c r="A153" s="8" t="s">
        <v>80</v>
      </c>
      <c r="B153" s="9"/>
      <c r="C153" s="10">
        <v>0</v>
      </c>
      <c r="D153" s="11">
        <v>0</v>
      </c>
      <c r="E153" s="12">
        <f t="shared" si="32"/>
        <v>0</v>
      </c>
      <c r="F153" s="11">
        <v>0</v>
      </c>
      <c r="G153" s="11">
        <v>0</v>
      </c>
      <c r="H153" s="12">
        <f t="shared" si="30"/>
        <v>0</v>
      </c>
    </row>
    <row r="154" spans="1:8" x14ac:dyDescent="0.25">
      <c r="A154" s="8" t="s">
        <v>81</v>
      </c>
      <c r="B154" s="9"/>
      <c r="C154" s="10">
        <v>0</v>
      </c>
      <c r="D154" s="11">
        <v>0</v>
      </c>
      <c r="E154" s="12">
        <f t="shared" si="32"/>
        <v>0</v>
      </c>
      <c r="F154" s="11">
        <v>0</v>
      </c>
      <c r="G154" s="11">
        <v>0</v>
      </c>
      <c r="H154" s="12">
        <f t="shared" si="30"/>
        <v>0</v>
      </c>
    </row>
    <row r="155" spans="1:8" x14ac:dyDescent="0.25">
      <c r="A155" s="8" t="s">
        <v>82</v>
      </c>
      <c r="B155" s="9"/>
      <c r="C155" s="10">
        <v>0</v>
      </c>
      <c r="D155" s="11">
        <v>0</v>
      </c>
      <c r="E155" s="12">
        <f t="shared" si="32"/>
        <v>0</v>
      </c>
      <c r="F155" s="11">
        <v>0</v>
      </c>
      <c r="G155" s="11">
        <v>0</v>
      </c>
      <c r="H155" s="12">
        <f t="shared" si="30"/>
        <v>0</v>
      </c>
    </row>
    <row r="156" spans="1:8" x14ac:dyDescent="0.25">
      <c r="A156" s="8" t="s">
        <v>83</v>
      </c>
      <c r="B156" s="9"/>
      <c r="C156" s="10">
        <v>0</v>
      </c>
      <c r="D156" s="11">
        <v>0</v>
      </c>
      <c r="E156" s="12">
        <f t="shared" si="32"/>
        <v>0</v>
      </c>
      <c r="F156" s="11">
        <v>0</v>
      </c>
      <c r="G156" s="11">
        <v>0</v>
      </c>
      <c r="H156" s="12">
        <f t="shared" si="30"/>
        <v>0</v>
      </c>
    </row>
    <row r="157" spans="1:8" x14ac:dyDescent="0.25">
      <c r="A157" s="8" t="s">
        <v>84</v>
      </c>
      <c r="B157" s="9"/>
      <c r="C157" s="10">
        <v>0</v>
      </c>
      <c r="D157" s="11">
        <v>16172510.4</v>
      </c>
      <c r="E157" s="12">
        <f t="shared" si="32"/>
        <v>16172510.4</v>
      </c>
      <c r="F157" s="11">
        <v>16172510.4</v>
      </c>
      <c r="G157" s="11">
        <v>16172510.4</v>
      </c>
      <c r="H157" s="12">
        <f t="shared" si="30"/>
        <v>0</v>
      </c>
    </row>
    <row r="158" spans="1:8" x14ac:dyDescent="0.25">
      <c r="A158" s="5"/>
      <c r="B158" s="6"/>
      <c r="C158" s="7"/>
      <c r="D158" s="12"/>
      <c r="E158" s="12"/>
      <c r="F158" s="12"/>
      <c r="G158" s="12"/>
      <c r="H158" s="12"/>
    </row>
    <row r="159" spans="1:8" x14ac:dyDescent="0.25">
      <c r="A159" s="20" t="s">
        <v>86</v>
      </c>
      <c r="B159" s="21"/>
      <c r="C159" s="4">
        <f t="shared" ref="C159:H159" si="33">C9+C84</f>
        <v>1410330210</v>
      </c>
      <c r="D159" s="4">
        <f t="shared" si="33"/>
        <v>369519304.93900001</v>
      </c>
      <c r="E159" s="4">
        <f t="shared" si="33"/>
        <v>1779849514.9389999</v>
      </c>
      <c r="F159" s="4">
        <f t="shared" si="33"/>
        <v>720774321.77999985</v>
      </c>
      <c r="G159" s="4">
        <f t="shared" si="33"/>
        <v>656286496.30999994</v>
      </c>
      <c r="H159" s="4">
        <f t="shared" si="33"/>
        <v>1059075193.1589999</v>
      </c>
    </row>
    <row r="160" spans="1:8" ht="15.75" thickBot="1" x14ac:dyDescent="0.3">
      <c r="A160" s="22"/>
      <c r="B160" s="23"/>
      <c r="C160" s="24"/>
      <c r="D160" s="25"/>
      <c r="E160" s="25"/>
      <c r="F160" s="25"/>
      <c r="G160" s="25"/>
      <c r="H160" s="25"/>
    </row>
    <row r="161" spans="1:1" x14ac:dyDescent="0.25">
      <c r="A161" s="28" t="s">
        <v>187</v>
      </c>
    </row>
    <row r="162" spans="1:1" x14ac:dyDescent="0.25">
      <c r="A162" s="28" t="s">
        <v>186</v>
      </c>
    </row>
  </sheetData>
  <mergeCells count="12">
    <mergeCell ref="A38:B38"/>
    <mergeCell ref="A48:B48"/>
    <mergeCell ref="A62:B62"/>
    <mergeCell ref="A113:B113"/>
    <mergeCell ref="A1:H1"/>
    <mergeCell ref="A2:H2"/>
    <mergeCell ref="A3:H3"/>
    <mergeCell ref="A4:H4"/>
    <mergeCell ref="A5:H5"/>
    <mergeCell ref="A6:B8"/>
    <mergeCell ref="C6:G7"/>
    <mergeCell ref="H6:H8"/>
  </mergeCells>
  <printOptions horizontalCentered="1"/>
  <pageMargins left="0.70866141732283472" right="0.70866141732283472" top="0.74803149606299213" bottom="0" header="0.31496062992125984" footer="0.31496062992125984"/>
  <pageSetup scale="49" fitToHeight="2" orientation="portrait" r:id="rId1"/>
  <rowBreaks count="1" manualBreakCount="1">
    <brk id="83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showGridLines="0" view="pageBreakPreview" zoomScaleNormal="100" zoomScaleSheetLayoutView="100" workbookViewId="0">
      <pane ySplit="9" topLeftCell="A10" activePane="bottomLeft" state="frozen"/>
      <selection activeCell="E155" sqref="E155"/>
      <selection pane="bottomLeft" activeCell="C48" sqref="C48"/>
    </sheetView>
  </sheetViews>
  <sheetFormatPr baseColWidth="10" defaultColWidth="11" defaultRowHeight="12.75" x14ac:dyDescent="0.2"/>
  <cols>
    <col min="1" max="1" width="77.7109375" style="28" customWidth="1"/>
    <col min="2" max="2" width="17.7109375" style="28" bestFit="1" customWidth="1"/>
    <col min="3" max="3" width="17.5703125" style="28" bestFit="1" customWidth="1"/>
    <col min="4" max="4" width="18.42578125" style="28" bestFit="1" customWidth="1"/>
    <col min="5" max="5" width="16.28515625" style="28" bestFit="1" customWidth="1"/>
    <col min="6" max="6" width="15.85546875" style="28" bestFit="1" customWidth="1"/>
    <col min="7" max="7" width="19.140625" style="28" bestFit="1" customWidth="1"/>
    <col min="8" max="16384" width="11" style="28"/>
  </cols>
  <sheetData>
    <row r="1" spans="1:7" ht="13.5" thickBot="1" x14ac:dyDescent="0.25"/>
    <row r="2" spans="1:7" x14ac:dyDescent="0.2">
      <c r="A2" s="283" t="s">
        <v>87</v>
      </c>
      <c r="B2" s="284"/>
      <c r="C2" s="284"/>
      <c r="D2" s="284"/>
      <c r="E2" s="284"/>
      <c r="F2" s="284"/>
      <c r="G2" s="316"/>
    </row>
    <row r="3" spans="1:7" x14ac:dyDescent="0.2">
      <c r="A3" s="286" t="s">
        <v>0</v>
      </c>
      <c r="B3" s="287"/>
      <c r="C3" s="287"/>
      <c r="D3" s="287"/>
      <c r="E3" s="287"/>
      <c r="F3" s="287"/>
      <c r="G3" s="317"/>
    </row>
    <row r="4" spans="1:7" x14ac:dyDescent="0.2">
      <c r="A4" s="286" t="s">
        <v>88</v>
      </c>
      <c r="B4" s="287"/>
      <c r="C4" s="287"/>
      <c r="D4" s="287"/>
      <c r="E4" s="287"/>
      <c r="F4" s="287"/>
      <c r="G4" s="317"/>
    </row>
    <row r="5" spans="1:7" x14ac:dyDescent="0.2">
      <c r="A5" s="286" t="s">
        <v>188</v>
      </c>
      <c r="B5" s="287"/>
      <c r="C5" s="287"/>
      <c r="D5" s="287"/>
      <c r="E5" s="287"/>
      <c r="F5" s="287"/>
      <c r="G5" s="317"/>
    </row>
    <row r="6" spans="1:7" ht="13.5" thickBot="1" x14ac:dyDescent="0.25">
      <c r="A6" s="289" t="s">
        <v>2</v>
      </c>
      <c r="B6" s="290"/>
      <c r="C6" s="290"/>
      <c r="D6" s="290"/>
      <c r="E6" s="290"/>
      <c r="F6" s="290"/>
      <c r="G6" s="318"/>
    </row>
    <row r="7" spans="1:7" ht="15.75" customHeight="1" x14ac:dyDescent="0.2">
      <c r="A7" s="308" t="s">
        <v>3</v>
      </c>
      <c r="B7" s="319" t="s">
        <v>4</v>
      </c>
      <c r="C7" s="320"/>
      <c r="D7" s="320"/>
      <c r="E7" s="320"/>
      <c r="F7" s="321"/>
      <c r="G7" s="294" t="s">
        <v>5</v>
      </c>
    </row>
    <row r="8" spans="1:7" ht="15.75" customHeight="1" thickBot="1" x14ac:dyDescent="0.25">
      <c r="A8" s="286"/>
      <c r="B8" s="322"/>
      <c r="C8" s="323"/>
      <c r="D8" s="323"/>
      <c r="E8" s="323"/>
      <c r="F8" s="324"/>
      <c r="G8" s="325"/>
    </row>
    <row r="9" spans="1:7" ht="26.25" thickBot="1" x14ac:dyDescent="0.25">
      <c r="A9" s="289"/>
      <c r="B9" s="30" t="s">
        <v>6</v>
      </c>
      <c r="C9" s="107" t="s">
        <v>7</v>
      </c>
      <c r="D9" s="107" t="s">
        <v>8</v>
      </c>
      <c r="E9" s="107" t="s">
        <v>9</v>
      </c>
      <c r="F9" s="107" t="s">
        <v>89</v>
      </c>
      <c r="G9" s="295"/>
    </row>
    <row r="10" spans="1:7" x14ac:dyDescent="0.2">
      <c r="A10" s="31"/>
      <c r="B10" s="32"/>
      <c r="C10" s="32"/>
      <c r="D10" s="32"/>
      <c r="E10" s="32"/>
      <c r="F10" s="32"/>
      <c r="G10" s="32"/>
    </row>
    <row r="11" spans="1:7" x14ac:dyDescent="0.2">
      <c r="A11" s="33" t="s">
        <v>90</v>
      </c>
      <c r="B11" s="34">
        <f t="shared" ref="B11:G11" si="0">B12+B22+B31+B42</f>
        <v>1270011838</v>
      </c>
      <c r="C11" s="34">
        <f t="shared" si="0"/>
        <v>279028310.89899999</v>
      </c>
      <c r="D11" s="34">
        <f t="shared" si="0"/>
        <v>1549040148.8990002</v>
      </c>
      <c r="E11" s="34">
        <f t="shared" si="0"/>
        <v>635091980.29999995</v>
      </c>
      <c r="F11" s="34">
        <f t="shared" si="0"/>
        <v>570604154.83000004</v>
      </c>
      <c r="G11" s="34">
        <f t="shared" si="0"/>
        <v>913948168.59899986</v>
      </c>
    </row>
    <row r="12" spans="1:7" x14ac:dyDescent="0.2">
      <c r="A12" s="33" t="s">
        <v>91</v>
      </c>
      <c r="B12" s="34">
        <f>SUM(B13:B20)</f>
        <v>666120373.73000002</v>
      </c>
      <c r="C12" s="34">
        <f>SUM(C13:C20)</f>
        <v>54084022.810000002</v>
      </c>
      <c r="D12" s="34">
        <f>SUM(D13:D20)</f>
        <v>720204396.53999996</v>
      </c>
      <c r="E12" s="34">
        <f>SUM(E13:E20)</f>
        <v>322794767.24999994</v>
      </c>
      <c r="F12" s="34">
        <f>SUM(F13:F20)</f>
        <v>290147621.97000003</v>
      </c>
      <c r="G12" s="34">
        <f t="shared" ref="G12:G20" si="1">D12-E12</f>
        <v>397409629.29000002</v>
      </c>
    </row>
    <row r="13" spans="1:7" x14ac:dyDescent="0.2">
      <c r="A13" s="35" t="s">
        <v>92</v>
      </c>
      <c r="B13" s="36">
        <v>28303843.189999998</v>
      </c>
      <c r="C13" s="36">
        <v>622152.80000000016</v>
      </c>
      <c r="D13" s="37">
        <f t="shared" ref="D13:D20" si="2">B13+C13</f>
        <v>28925995.989999998</v>
      </c>
      <c r="E13" s="36">
        <v>13146063.770000001</v>
      </c>
      <c r="F13" s="36">
        <v>11687676.120000001</v>
      </c>
      <c r="G13" s="37">
        <f t="shared" si="1"/>
        <v>15779932.219999997</v>
      </c>
    </row>
    <row r="14" spans="1:7" x14ac:dyDescent="0.2">
      <c r="A14" s="35" t="s">
        <v>93</v>
      </c>
      <c r="B14" s="36">
        <v>0</v>
      </c>
      <c r="C14" s="36">
        <v>0</v>
      </c>
      <c r="D14" s="37">
        <f t="shared" si="2"/>
        <v>0</v>
      </c>
      <c r="E14" s="36">
        <v>0</v>
      </c>
      <c r="F14" s="36">
        <v>0</v>
      </c>
      <c r="G14" s="37">
        <f t="shared" si="1"/>
        <v>0</v>
      </c>
    </row>
    <row r="15" spans="1:7" x14ac:dyDescent="0.2">
      <c r="A15" s="35" t="s">
        <v>94</v>
      </c>
      <c r="B15" s="36">
        <v>107240623.95000008</v>
      </c>
      <c r="C15" s="36">
        <v>1979409.9900000019</v>
      </c>
      <c r="D15" s="37">
        <f t="shared" si="2"/>
        <v>109220033.94000007</v>
      </c>
      <c r="E15" s="36">
        <v>50997049.830000006</v>
      </c>
      <c r="F15" s="36">
        <v>45104691.780000024</v>
      </c>
      <c r="G15" s="37">
        <f t="shared" si="1"/>
        <v>58222984.110000066</v>
      </c>
    </row>
    <row r="16" spans="1:7" x14ac:dyDescent="0.2">
      <c r="A16" s="35" t="s">
        <v>95</v>
      </c>
      <c r="B16" s="36">
        <v>0</v>
      </c>
      <c r="C16" s="36">
        <v>0</v>
      </c>
      <c r="D16" s="37">
        <f t="shared" si="2"/>
        <v>0</v>
      </c>
      <c r="E16" s="36">
        <v>0</v>
      </c>
      <c r="F16" s="36">
        <v>0</v>
      </c>
      <c r="G16" s="37">
        <f t="shared" si="1"/>
        <v>0</v>
      </c>
    </row>
    <row r="17" spans="1:7" x14ac:dyDescent="0.2">
      <c r="A17" s="35" t="s">
        <v>96</v>
      </c>
      <c r="B17" s="36">
        <v>58590830.13000001</v>
      </c>
      <c r="C17" s="36">
        <v>14684067.010000002</v>
      </c>
      <c r="D17" s="37">
        <f t="shared" si="2"/>
        <v>73274897.140000015</v>
      </c>
      <c r="E17" s="36">
        <v>43829394.479999989</v>
      </c>
      <c r="F17" s="36">
        <v>40944563.769999988</v>
      </c>
      <c r="G17" s="37">
        <f t="shared" si="1"/>
        <v>29445502.660000026</v>
      </c>
    </row>
    <row r="18" spans="1:7" x14ac:dyDescent="0.2">
      <c r="A18" s="35" t="s">
        <v>97</v>
      </c>
      <c r="B18" s="36">
        <v>0</v>
      </c>
      <c r="C18" s="36">
        <v>0</v>
      </c>
      <c r="D18" s="37">
        <f t="shared" si="2"/>
        <v>0</v>
      </c>
      <c r="E18" s="36">
        <v>0</v>
      </c>
      <c r="F18" s="36">
        <v>0</v>
      </c>
      <c r="G18" s="37">
        <f t="shared" si="1"/>
        <v>0</v>
      </c>
    </row>
    <row r="19" spans="1:7" x14ac:dyDescent="0.2">
      <c r="A19" s="35" t="s">
        <v>98</v>
      </c>
      <c r="B19" s="36">
        <v>333871888.57999986</v>
      </c>
      <c r="C19" s="36">
        <v>12993889.850000001</v>
      </c>
      <c r="D19" s="37">
        <f t="shared" si="2"/>
        <v>346865778.42999989</v>
      </c>
      <c r="E19" s="36">
        <v>141879784.46999997</v>
      </c>
      <c r="F19" s="36">
        <v>127389694.49999999</v>
      </c>
      <c r="G19" s="37">
        <f t="shared" si="1"/>
        <v>204985993.95999992</v>
      </c>
    </row>
    <row r="20" spans="1:7" x14ac:dyDescent="0.2">
      <c r="A20" s="35" t="s">
        <v>99</v>
      </c>
      <c r="B20" s="36">
        <v>138113187.88000003</v>
      </c>
      <c r="C20" s="36">
        <v>23804503.16</v>
      </c>
      <c r="D20" s="37">
        <f t="shared" si="2"/>
        <v>161917691.04000002</v>
      </c>
      <c r="E20" s="36">
        <v>72942474.700000003</v>
      </c>
      <c r="F20" s="36">
        <v>65020995.79999999</v>
      </c>
      <c r="G20" s="37">
        <f t="shared" si="1"/>
        <v>88975216.340000018</v>
      </c>
    </row>
    <row r="21" spans="1:7" x14ac:dyDescent="0.2">
      <c r="A21" s="38"/>
      <c r="B21" s="37"/>
      <c r="C21" s="37"/>
      <c r="D21" s="37"/>
      <c r="E21" s="37"/>
      <c r="F21" s="37"/>
      <c r="G21" s="37"/>
    </row>
    <row r="22" spans="1:7" x14ac:dyDescent="0.2">
      <c r="A22" s="33" t="s">
        <v>100</v>
      </c>
      <c r="B22" s="34">
        <f>SUM(B23:B29)</f>
        <v>578888972.86999977</v>
      </c>
      <c r="C22" s="34">
        <f>SUM(C23:C29)</f>
        <v>119885619.16899996</v>
      </c>
      <c r="D22" s="34">
        <f>SUM(D23:D29)</f>
        <v>698774592.03900003</v>
      </c>
      <c r="E22" s="34">
        <f>SUM(E23:E29)</f>
        <v>239723333.35000011</v>
      </c>
      <c r="F22" s="34">
        <f>SUM(F23:F29)</f>
        <v>224616169.00999996</v>
      </c>
      <c r="G22" s="34">
        <f t="shared" ref="G22:G29" si="3">D22-E22</f>
        <v>459051258.68899989</v>
      </c>
    </row>
    <row r="23" spans="1:7" x14ac:dyDescent="0.2">
      <c r="A23" s="35" t="s">
        <v>101</v>
      </c>
      <c r="B23" s="36">
        <v>10706307.4</v>
      </c>
      <c r="C23" s="36">
        <v>-7234557.46</v>
      </c>
      <c r="D23" s="37">
        <f t="shared" ref="D23:D29" si="4">B23+C23</f>
        <v>3471749.9400000004</v>
      </c>
      <c r="E23" s="36">
        <v>1585773.36</v>
      </c>
      <c r="F23" s="36">
        <v>1310582.3799999999</v>
      </c>
      <c r="G23" s="37">
        <f t="shared" si="3"/>
        <v>1885976.5800000003</v>
      </c>
    </row>
    <row r="24" spans="1:7" x14ac:dyDescent="0.2">
      <c r="A24" s="35" t="s">
        <v>102</v>
      </c>
      <c r="B24" s="36">
        <v>436188278.97999984</v>
      </c>
      <c r="C24" s="36">
        <v>137032381.49899995</v>
      </c>
      <c r="D24" s="37">
        <f t="shared" si="4"/>
        <v>573220660.47899985</v>
      </c>
      <c r="E24" s="36">
        <v>184099580.9900001</v>
      </c>
      <c r="F24" s="36">
        <v>170866405.81999996</v>
      </c>
      <c r="G24" s="37">
        <f t="shared" si="3"/>
        <v>389121079.48899972</v>
      </c>
    </row>
    <row r="25" spans="1:7" x14ac:dyDescent="0.2">
      <c r="A25" s="35" t="s">
        <v>103</v>
      </c>
      <c r="B25" s="36">
        <v>0</v>
      </c>
      <c r="C25" s="36">
        <v>0</v>
      </c>
      <c r="D25" s="37">
        <f t="shared" si="4"/>
        <v>0</v>
      </c>
      <c r="E25" s="36">
        <v>0</v>
      </c>
      <c r="F25" s="36">
        <v>0</v>
      </c>
      <c r="G25" s="37">
        <f t="shared" si="3"/>
        <v>0</v>
      </c>
    </row>
    <row r="26" spans="1:7" x14ac:dyDescent="0.2">
      <c r="A26" s="35" t="s">
        <v>104</v>
      </c>
      <c r="B26" s="36">
        <v>48465062.07</v>
      </c>
      <c r="C26" s="36">
        <v>-8741134.4900000002</v>
      </c>
      <c r="D26" s="37">
        <f t="shared" si="4"/>
        <v>39723927.579999998</v>
      </c>
      <c r="E26" s="36">
        <v>22802559.680000007</v>
      </c>
      <c r="F26" s="36">
        <v>21639877.079999998</v>
      </c>
      <c r="G26" s="37">
        <f t="shared" si="3"/>
        <v>16921367.899999991</v>
      </c>
    </row>
    <row r="27" spans="1:7" x14ac:dyDescent="0.2">
      <c r="A27" s="35" t="s">
        <v>105</v>
      </c>
      <c r="B27" s="36">
        <v>37201190.069999993</v>
      </c>
      <c r="C27" s="36">
        <v>-3612229.2100000009</v>
      </c>
      <c r="D27" s="37">
        <f t="shared" si="4"/>
        <v>33588960.859999992</v>
      </c>
      <c r="E27" s="36">
        <v>6681657.9299999997</v>
      </c>
      <c r="F27" s="36">
        <v>6361383.3499999996</v>
      </c>
      <c r="G27" s="37">
        <f t="shared" si="3"/>
        <v>26907302.929999992</v>
      </c>
    </row>
    <row r="28" spans="1:7" x14ac:dyDescent="0.2">
      <c r="A28" s="35" t="s">
        <v>106</v>
      </c>
      <c r="B28" s="36">
        <v>43517978.109999999</v>
      </c>
      <c r="C28" s="36">
        <v>1515000</v>
      </c>
      <c r="D28" s="37">
        <f t="shared" si="4"/>
        <v>45032978.109999999</v>
      </c>
      <c r="E28" s="36">
        <v>22139558.109999999</v>
      </c>
      <c r="F28" s="36">
        <v>22139558.109999999</v>
      </c>
      <c r="G28" s="37">
        <f t="shared" si="3"/>
        <v>22893420</v>
      </c>
    </row>
    <row r="29" spans="1:7" x14ac:dyDescent="0.2">
      <c r="A29" s="35" t="s">
        <v>107</v>
      </c>
      <c r="B29" s="36">
        <v>2810156.24</v>
      </c>
      <c r="C29" s="36">
        <v>926158.83000000019</v>
      </c>
      <c r="D29" s="37">
        <f t="shared" si="4"/>
        <v>3736315.0700000003</v>
      </c>
      <c r="E29" s="36">
        <v>2414203.2800000003</v>
      </c>
      <c r="F29" s="36">
        <v>2298362.2699999996</v>
      </c>
      <c r="G29" s="37">
        <f t="shared" si="3"/>
        <v>1322111.79</v>
      </c>
    </row>
    <row r="30" spans="1:7" x14ac:dyDescent="0.2">
      <c r="A30" s="38"/>
      <c r="B30" s="37"/>
      <c r="C30" s="37"/>
      <c r="D30" s="37"/>
      <c r="E30" s="37"/>
      <c r="F30" s="37"/>
      <c r="G30" s="37"/>
    </row>
    <row r="31" spans="1:7" x14ac:dyDescent="0.2">
      <c r="A31" s="33" t="s">
        <v>108</v>
      </c>
      <c r="B31" s="34">
        <f>SUM(B32:B40)</f>
        <v>25002491.399999999</v>
      </c>
      <c r="C31" s="34">
        <f>SUM(C32:C40)</f>
        <v>52794387.5</v>
      </c>
      <c r="D31" s="34">
        <f>SUM(D32:D40)</f>
        <v>77796878.900000006</v>
      </c>
      <c r="E31" s="34">
        <f>SUM(E32:E40)</f>
        <v>22652370.43</v>
      </c>
      <c r="F31" s="34">
        <f>SUM(F32:F40)</f>
        <v>21193576.170000002</v>
      </c>
      <c r="G31" s="34">
        <f t="shared" ref="G31:G40" si="5">D31-E31</f>
        <v>55144508.470000006</v>
      </c>
    </row>
    <row r="32" spans="1:7" x14ac:dyDescent="0.2">
      <c r="A32" s="35" t="s">
        <v>109</v>
      </c>
      <c r="B32" s="36">
        <v>6248167.1699999999</v>
      </c>
      <c r="C32" s="36">
        <v>-271619.19999999995</v>
      </c>
      <c r="D32" s="37">
        <f t="shared" ref="D32:D40" si="6">B32+C32</f>
        <v>5976547.9699999997</v>
      </c>
      <c r="E32" s="36">
        <v>2269798.2399999998</v>
      </c>
      <c r="F32" s="36">
        <v>1919453.84</v>
      </c>
      <c r="G32" s="37">
        <f t="shared" si="5"/>
        <v>3706749.73</v>
      </c>
    </row>
    <row r="33" spans="1:7" x14ac:dyDescent="0.2">
      <c r="A33" s="35" t="s">
        <v>110</v>
      </c>
      <c r="B33" s="36">
        <v>4335514.8199999994</v>
      </c>
      <c r="C33" s="36">
        <v>-4073.7799999999297</v>
      </c>
      <c r="D33" s="37">
        <f t="shared" si="6"/>
        <v>4331441.0399999991</v>
      </c>
      <c r="E33" s="36">
        <v>1093203.4200000002</v>
      </c>
      <c r="F33" s="36">
        <v>913449.67</v>
      </c>
      <c r="G33" s="37">
        <f t="shared" si="5"/>
        <v>3238237.6199999992</v>
      </c>
    </row>
    <row r="34" spans="1:7" x14ac:dyDescent="0.2">
      <c r="A34" s="35" t="s">
        <v>111</v>
      </c>
      <c r="B34" s="36">
        <v>0</v>
      </c>
      <c r="C34" s="36">
        <v>0</v>
      </c>
      <c r="D34" s="37">
        <f t="shared" si="6"/>
        <v>0</v>
      </c>
      <c r="E34" s="36">
        <v>0</v>
      </c>
      <c r="F34" s="36">
        <v>0</v>
      </c>
      <c r="G34" s="37">
        <f t="shared" si="5"/>
        <v>0</v>
      </c>
    </row>
    <row r="35" spans="1:7" x14ac:dyDescent="0.2">
      <c r="A35" s="35" t="s">
        <v>112</v>
      </c>
      <c r="B35" s="36">
        <v>0</v>
      </c>
      <c r="C35" s="36">
        <v>0</v>
      </c>
      <c r="D35" s="37">
        <f t="shared" si="6"/>
        <v>0</v>
      </c>
      <c r="E35" s="36">
        <v>0</v>
      </c>
      <c r="F35" s="36">
        <v>0</v>
      </c>
      <c r="G35" s="37">
        <f t="shared" si="5"/>
        <v>0</v>
      </c>
    </row>
    <row r="36" spans="1:7" x14ac:dyDescent="0.2">
      <c r="A36" s="35" t="s">
        <v>113</v>
      </c>
      <c r="B36" s="36">
        <v>0</v>
      </c>
      <c r="C36" s="36">
        <v>0</v>
      </c>
      <c r="D36" s="37">
        <f t="shared" si="6"/>
        <v>0</v>
      </c>
      <c r="E36" s="36">
        <v>0</v>
      </c>
      <c r="F36" s="36">
        <v>0</v>
      </c>
      <c r="G36" s="37">
        <f t="shared" si="5"/>
        <v>0</v>
      </c>
    </row>
    <row r="37" spans="1:7" x14ac:dyDescent="0.2">
      <c r="A37" s="35" t="s">
        <v>114</v>
      </c>
      <c r="B37" s="36">
        <v>0</v>
      </c>
      <c r="C37" s="36">
        <v>0</v>
      </c>
      <c r="D37" s="37">
        <f t="shared" si="6"/>
        <v>0</v>
      </c>
      <c r="E37" s="36">
        <v>0</v>
      </c>
      <c r="F37" s="36">
        <v>0</v>
      </c>
      <c r="G37" s="37">
        <f t="shared" si="5"/>
        <v>0</v>
      </c>
    </row>
    <row r="38" spans="1:7" x14ac:dyDescent="0.2">
      <c r="A38" s="35" t="s">
        <v>115</v>
      </c>
      <c r="B38" s="36">
        <v>4251846.9000000004</v>
      </c>
      <c r="C38" s="36">
        <v>30648134.199999999</v>
      </c>
      <c r="D38" s="37">
        <f t="shared" si="6"/>
        <v>34899981.100000001</v>
      </c>
      <c r="E38" s="36">
        <v>9612277.3699999992</v>
      </c>
      <c r="F38" s="36">
        <v>9094255.6199999992</v>
      </c>
      <c r="G38" s="37">
        <f t="shared" si="5"/>
        <v>25287703.730000004</v>
      </c>
    </row>
    <row r="39" spans="1:7" x14ac:dyDescent="0.2">
      <c r="A39" s="35" t="s">
        <v>116</v>
      </c>
      <c r="B39" s="36">
        <v>0</v>
      </c>
      <c r="C39" s="36">
        <v>0</v>
      </c>
      <c r="D39" s="37">
        <f t="shared" si="6"/>
        <v>0</v>
      </c>
      <c r="E39" s="36">
        <v>0</v>
      </c>
      <c r="F39" s="36">
        <v>0</v>
      </c>
      <c r="G39" s="37">
        <f t="shared" si="5"/>
        <v>0</v>
      </c>
    </row>
    <row r="40" spans="1:7" x14ac:dyDescent="0.2">
      <c r="A40" s="35" t="s">
        <v>117</v>
      </c>
      <c r="B40" s="36">
        <v>10166962.510000002</v>
      </c>
      <c r="C40" s="36">
        <v>22421946.280000001</v>
      </c>
      <c r="D40" s="37">
        <f t="shared" si="6"/>
        <v>32588908.790000003</v>
      </c>
      <c r="E40" s="36">
        <v>9677091.4000000022</v>
      </c>
      <c r="F40" s="36">
        <v>9266417.0400000028</v>
      </c>
      <c r="G40" s="37">
        <f t="shared" si="5"/>
        <v>22911817.390000001</v>
      </c>
    </row>
    <row r="41" spans="1:7" x14ac:dyDescent="0.2">
      <c r="A41" s="38"/>
      <c r="B41" s="37"/>
      <c r="C41" s="37"/>
      <c r="D41" s="37"/>
      <c r="E41" s="37"/>
      <c r="F41" s="37"/>
      <c r="G41" s="37"/>
    </row>
    <row r="42" spans="1:7" x14ac:dyDescent="0.2">
      <c r="A42" s="33" t="s">
        <v>118</v>
      </c>
      <c r="B42" s="34">
        <f>SUM(B43:B46)</f>
        <v>0</v>
      </c>
      <c r="C42" s="34">
        <f>SUM(C43:C46)</f>
        <v>52264281.420000002</v>
      </c>
      <c r="D42" s="34">
        <f>SUM(D43:D46)</f>
        <v>52264281.420000002</v>
      </c>
      <c r="E42" s="34">
        <f>SUM(E43:E46)</f>
        <v>49921509.270000003</v>
      </c>
      <c r="F42" s="34">
        <f>SUM(F43:F46)</f>
        <v>34646787.68</v>
      </c>
      <c r="G42" s="34">
        <f>D42-E42</f>
        <v>2342772.1499999985</v>
      </c>
    </row>
    <row r="43" spans="1:7" x14ac:dyDescent="0.2">
      <c r="A43" s="35" t="s">
        <v>119</v>
      </c>
      <c r="B43" s="36">
        <v>0</v>
      </c>
      <c r="C43" s="36">
        <v>0</v>
      </c>
      <c r="D43" s="37">
        <f>B43+C43</f>
        <v>0</v>
      </c>
      <c r="E43" s="36">
        <v>0</v>
      </c>
      <c r="F43" s="36">
        <v>0</v>
      </c>
      <c r="G43" s="37">
        <f>D43-E43</f>
        <v>0</v>
      </c>
    </row>
    <row r="44" spans="1:7" x14ac:dyDescent="0.2">
      <c r="A44" s="39" t="s">
        <v>120</v>
      </c>
      <c r="B44" s="36">
        <v>0</v>
      </c>
      <c r="C44" s="36">
        <v>0</v>
      </c>
      <c r="D44" s="37">
        <f>B44+C44</f>
        <v>0</v>
      </c>
      <c r="E44" s="36">
        <v>0</v>
      </c>
      <c r="F44" s="36">
        <v>0</v>
      </c>
      <c r="G44" s="37">
        <f>D44-E44</f>
        <v>0</v>
      </c>
    </row>
    <row r="45" spans="1:7" x14ac:dyDescent="0.2">
      <c r="A45" s="35" t="s">
        <v>121</v>
      </c>
      <c r="B45" s="36">
        <v>0</v>
      </c>
      <c r="C45" s="36">
        <v>0</v>
      </c>
      <c r="D45" s="37">
        <f>B45+C45</f>
        <v>0</v>
      </c>
      <c r="E45" s="36">
        <v>0</v>
      </c>
      <c r="F45" s="36">
        <v>0</v>
      </c>
      <c r="G45" s="37">
        <f>D45-E45</f>
        <v>0</v>
      </c>
    </row>
    <row r="46" spans="1:7" x14ac:dyDescent="0.2">
      <c r="A46" s="35" t="s">
        <v>122</v>
      </c>
      <c r="B46" s="36">
        <v>0</v>
      </c>
      <c r="C46" s="36">
        <v>52264281.420000002</v>
      </c>
      <c r="D46" s="37">
        <f>B46+C46</f>
        <v>52264281.420000002</v>
      </c>
      <c r="E46" s="36">
        <v>49921509.270000003</v>
      </c>
      <c r="F46" s="36">
        <v>34646787.68</v>
      </c>
      <c r="G46" s="37">
        <f>D46-E46</f>
        <v>2342772.1499999985</v>
      </c>
    </row>
    <row r="47" spans="1:7" x14ac:dyDescent="0.2">
      <c r="A47" s="38"/>
      <c r="B47" s="37"/>
      <c r="C47" s="37"/>
      <c r="D47" s="37"/>
      <c r="E47" s="37"/>
      <c r="F47" s="37"/>
      <c r="G47" s="37"/>
    </row>
    <row r="48" spans="1:7" x14ac:dyDescent="0.2">
      <c r="A48" s="33" t="s">
        <v>123</v>
      </c>
      <c r="B48" s="34">
        <f>B49+B59+B68+B79</f>
        <v>140318372</v>
      </c>
      <c r="C48" s="34">
        <f>C49+C59+C68+C79</f>
        <v>90490994.040000021</v>
      </c>
      <c r="D48" s="34">
        <f>D49+D59+D68+D79</f>
        <v>230809366.04000005</v>
      </c>
      <c r="E48" s="34">
        <f>E49+E59+E68+E79</f>
        <v>85682341.480000004</v>
      </c>
      <c r="F48" s="34">
        <f>F49+F59+F68+F79</f>
        <v>85682341.480000004</v>
      </c>
      <c r="G48" s="34">
        <f t="shared" ref="G48:G57" si="7">D48-E48</f>
        <v>145127024.56000006</v>
      </c>
    </row>
    <row r="49" spans="1:7" x14ac:dyDescent="0.2">
      <c r="A49" s="33" t="s">
        <v>91</v>
      </c>
      <c r="B49" s="34">
        <f>SUM(B50:B57)</f>
        <v>3526803.62</v>
      </c>
      <c r="C49" s="34">
        <f>SUM(C50:C57)</f>
        <v>27060453.780000001</v>
      </c>
      <c r="D49" s="34">
        <f>SUM(D50:D57)</f>
        <v>30587257.400000002</v>
      </c>
      <c r="E49" s="34">
        <f>SUM(E50:E57)</f>
        <v>11920108.960000001</v>
      </c>
      <c r="F49" s="34">
        <f>SUM(F50:F57)</f>
        <v>11920108.960000001</v>
      </c>
      <c r="G49" s="34">
        <f t="shared" si="7"/>
        <v>18667148.440000001</v>
      </c>
    </row>
    <row r="50" spans="1:7" x14ac:dyDescent="0.2">
      <c r="A50" s="35" t="s">
        <v>92</v>
      </c>
      <c r="B50" s="36">
        <v>0</v>
      </c>
      <c r="C50" s="36">
        <v>0</v>
      </c>
      <c r="D50" s="37">
        <f>B50+C50</f>
        <v>0</v>
      </c>
      <c r="E50" s="36">
        <v>0</v>
      </c>
      <c r="F50" s="36">
        <v>0</v>
      </c>
      <c r="G50" s="37">
        <f t="shared" si="7"/>
        <v>0</v>
      </c>
    </row>
    <row r="51" spans="1:7" x14ac:dyDescent="0.2">
      <c r="A51" s="35" t="s">
        <v>93</v>
      </c>
      <c r="B51" s="36">
        <v>0</v>
      </c>
      <c r="C51" s="36">
        <v>0</v>
      </c>
      <c r="D51" s="37">
        <f>B51+C51</f>
        <v>0</v>
      </c>
      <c r="E51" s="36">
        <v>0</v>
      </c>
      <c r="F51" s="36">
        <v>0</v>
      </c>
      <c r="G51" s="37">
        <f t="shared" si="7"/>
        <v>0</v>
      </c>
    </row>
    <row r="52" spans="1:7" x14ac:dyDescent="0.2">
      <c r="A52" s="35" t="s">
        <v>94</v>
      </c>
      <c r="B52" s="36">
        <v>0</v>
      </c>
      <c r="C52" s="36">
        <v>0</v>
      </c>
      <c r="D52" s="37">
        <v>0</v>
      </c>
      <c r="E52" s="36">
        <v>0</v>
      </c>
      <c r="F52" s="36">
        <v>0</v>
      </c>
      <c r="G52" s="37">
        <f t="shared" si="7"/>
        <v>0</v>
      </c>
    </row>
    <row r="53" spans="1:7" x14ac:dyDescent="0.2">
      <c r="A53" s="35" t="s">
        <v>95</v>
      </c>
      <c r="B53" s="36">
        <v>0</v>
      </c>
      <c r="C53" s="36">
        <v>0</v>
      </c>
      <c r="D53" s="37">
        <f>B53+C53</f>
        <v>0</v>
      </c>
      <c r="E53" s="36">
        <v>0</v>
      </c>
      <c r="F53" s="36">
        <v>0</v>
      </c>
      <c r="G53" s="37">
        <f t="shared" si="7"/>
        <v>0</v>
      </c>
    </row>
    <row r="54" spans="1:7" x14ac:dyDescent="0.2">
      <c r="A54" s="35" t="s">
        <v>96</v>
      </c>
      <c r="B54" s="36">
        <v>0</v>
      </c>
      <c r="C54" s="36">
        <v>11600000</v>
      </c>
      <c r="D54" s="37">
        <f>B54+C54</f>
        <v>11600000</v>
      </c>
      <c r="E54" s="36">
        <v>11600000</v>
      </c>
      <c r="F54" s="36">
        <v>11600000</v>
      </c>
      <c r="G54" s="37">
        <f t="shared" si="7"/>
        <v>0</v>
      </c>
    </row>
    <row r="55" spans="1:7" x14ac:dyDescent="0.2">
      <c r="A55" s="35" t="s">
        <v>97</v>
      </c>
      <c r="B55" s="36">
        <v>0</v>
      </c>
      <c r="C55" s="36">
        <v>0</v>
      </c>
      <c r="D55" s="37">
        <f>B55+C55</f>
        <v>0</v>
      </c>
      <c r="E55" s="36">
        <v>0</v>
      </c>
      <c r="F55" s="36">
        <v>0</v>
      </c>
      <c r="G55" s="37">
        <f t="shared" si="7"/>
        <v>0</v>
      </c>
    </row>
    <row r="56" spans="1:7" x14ac:dyDescent="0.2">
      <c r="A56" s="35" t="s">
        <v>98</v>
      </c>
      <c r="B56" s="36">
        <v>3526803.62</v>
      </c>
      <c r="C56" s="36">
        <v>15460453.780000001</v>
      </c>
      <c r="D56" s="37">
        <f>B56+C56</f>
        <v>18987257.400000002</v>
      </c>
      <c r="E56" s="36">
        <v>320108.95999999996</v>
      </c>
      <c r="F56" s="36">
        <v>320108.95999999996</v>
      </c>
      <c r="G56" s="37">
        <f t="shared" si="7"/>
        <v>18667148.440000001</v>
      </c>
    </row>
    <row r="57" spans="1:7" x14ac:dyDescent="0.2">
      <c r="A57" s="35" t="s">
        <v>99</v>
      </c>
      <c r="B57" s="36">
        <v>0</v>
      </c>
      <c r="C57" s="36">
        <v>0</v>
      </c>
      <c r="D57" s="37">
        <f>B57+C57</f>
        <v>0</v>
      </c>
      <c r="E57" s="36">
        <v>0</v>
      </c>
      <c r="F57" s="36">
        <v>0</v>
      </c>
      <c r="G57" s="37">
        <f t="shared" si="7"/>
        <v>0</v>
      </c>
    </row>
    <row r="58" spans="1:7" x14ac:dyDescent="0.2">
      <c r="A58" s="38"/>
      <c r="B58" s="37"/>
      <c r="C58" s="37"/>
      <c r="D58" s="37"/>
      <c r="E58" s="37"/>
      <c r="F58" s="37"/>
      <c r="G58" s="37"/>
    </row>
    <row r="59" spans="1:7" x14ac:dyDescent="0.2">
      <c r="A59" s="33" t="s">
        <v>100</v>
      </c>
      <c r="B59" s="34">
        <f>SUM(B60:B66)</f>
        <v>120791568.38000001</v>
      </c>
      <c r="C59" s="34">
        <f>SUM(C60:C66)</f>
        <v>45881608.770000011</v>
      </c>
      <c r="D59" s="34">
        <f>SUM(D60:D66)</f>
        <v>166673177.15000004</v>
      </c>
      <c r="E59" s="34">
        <f>SUM(E60:E66)</f>
        <v>50297224.269999996</v>
      </c>
      <c r="F59" s="34">
        <f>SUM(F60:F66)</f>
        <v>50297224.269999996</v>
      </c>
      <c r="G59" s="34">
        <f t="shared" ref="G59:G66" si="8">D59-E59</f>
        <v>116375952.88000004</v>
      </c>
    </row>
    <row r="60" spans="1:7" x14ac:dyDescent="0.2">
      <c r="A60" s="35" t="s">
        <v>101</v>
      </c>
      <c r="B60" s="36">
        <v>0</v>
      </c>
      <c r="C60" s="36">
        <v>0</v>
      </c>
      <c r="D60" s="37">
        <f>B60+C60</f>
        <v>0</v>
      </c>
      <c r="E60" s="36">
        <v>0</v>
      </c>
      <c r="F60" s="36">
        <v>0</v>
      </c>
      <c r="G60" s="37">
        <f t="shared" si="8"/>
        <v>0</v>
      </c>
    </row>
    <row r="61" spans="1:7" x14ac:dyDescent="0.2">
      <c r="A61" s="35" t="s">
        <v>102</v>
      </c>
      <c r="B61" s="36">
        <v>120791568.38000001</v>
      </c>
      <c r="C61" s="36">
        <v>45881608.770000011</v>
      </c>
      <c r="D61" s="37">
        <f>B61+C61</f>
        <v>166673177.15000004</v>
      </c>
      <c r="E61" s="36">
        <v>50297224.269999996</v>
      </c>
      <c r="F61" s="36">
        <v>50297224.269999996</v>
      </c>
      <c r="G61" s="37">
        <f t="shared" si="8"/>
        <v>116375952.88000004</v>
      </c>
    </row>
    <row r="62" spans="1:7" x14ac:dyDescent="0.2">
      <c r="A62" s="35" t="s">
        <v>103</v>
      </c>
      <c r="B62" s="36">
        <v>0</v>
      </c>
      <c r="C62" s="36">
        <v>0</v>
      </c>
      <c r="D62" s="37">
        <f>B62+C62</f>
        <v>0</v>
      </c>
      <c r="E62" s="36">
        <v>0</v>
      </c>
      <c r="F62" s="36">
        <v>0</v>
      </c>
      <c r="G62" s="37">
        <f t="shared" si="8"/>
        <v>0</v>
      </c>
    </row>
    <row r="63" spans="1:7" x14ac:dyDescent="0.2">
      <c r="A63" s="35" t="s">
        <v>104</v>
      </c>
      <c r="B63" s="36">
        <v>0</v>
      </c>
      <c r="C63" s="36">
        <v>0</v>
      </c>
      <c r="D63" s="37">
        <v>0</v>
      </c>
      <c r="E63" s="36">
        <v>0</v>
      </c>
      <c r="F63" s="36">
        <v>0</v>
      </c>
      <c r="G63" s="37">
        <f t="shared" si="8"/>
        <v>0</v>
      </c>
    </row>
    <row r="64" spans="1:7" x14ac:dyDescent="0.2">
      <c r="A64" s="35" t="s">
        <v>105</v>
      </c>
      <c r="B64" s="36">
        <v>0</v>
      </c>
      <c r="C64" s="36">
        <v>0</v>
      </c>
      <c r="D64" s="37">
        <f>B64+C64</f>
        <v>0</v>
      </c>
      <c r="E64" s="36">
        <v>0</v>
      </c>
      <c r="F64" s="36">
        <v>0</v>
      </c>
      <c r="G64" s="37">
        <f t="shared" si="8"/>
        <v>0</v>
      </c>
    </row>
    <row r="65" spans="1:7" x14ac:dyDescent="0.2">
      <c r="A65" s="35" t="s">
        <v>106</v>
      </c>
      <c r="B65" s="36">
        <v>0</v>
      </c>
      <c r="C65" s="36">
        <v>0</v>
      </c>
      <c r="D65" s="37">
        <f>B65+C65</f>
        <v>0</v>
      </c>
      <c r="E65" s="36">
        <v>0</v>
      </c>
      <c r="F65" s="36">
        <v>0</v>
      </c>
      <c r="G65" s="37">
        <f t="shared" si="8"/>
        <v>0</v>
      </c>
    </row>
    <row r="66" spans="1:7" x14ac:dyDescent="0.2">
      <c r="A66" s="35" t="s">
        <v>107</v>
      </c>
      <c r="B66" s="36">
        <v>0</v>
      </c>
      <c r="C66" s="36">
        <v>0</v>
      </c>
      <c r="D66" s="37">
        <f>B66+C66</f>
        <v>0</v>
      </c>
      <c r="E66" s="36">
        <v>0</v>
      </c>
      <c r="F66" s="36">
        <v>0</v>
      </c>
      <c r="G66" s="37">
        <f t="shared" si="8"/>
        <v>0</v>
      </c>
    </row>
    <row r="67" spans="1:7" x14ac:dyDescent="0.2">
      <c r="A67" s="38"/>
      <c r="B67" s="37"/>
      <c r="C67" s="37"/>
      <c r="D67" s="37"/>
      <c r="E67" s="37"/>
      <c r="F67" s="37"/>
      <c r="G67" s="37"/>
    </row>
    <row r="68" spans="1:7" x14ac:dyDescent="0.2">
      <c r="A68" s="33" t="s">
        <v>108</v>
      </c>
      <c r="B68" s="34">
        <f>SUM(B69:B77)</f>
        <v>0</v>
      </c>
      <c r="C68" s="34">
        <f>SUM(C69:C77)</f>
        <v>1376421.09</v>
      </c>
      <c r="D68" s="34">
        <f>SUM(D69:D77)</f>
        <v>1376421.09</v>
      </c>
      <c r="E68" s="34">
        <f>SUM(E69:E77)</f>
        <v>1376421.09</v>
      </c>
      <c r="F68" s="34">
        <f>SUM(F69:F77)</f>
        <v>1376421.09</v>
      </c>
      <c r="G68" s="34">
        <f t="shared" ref="G68:G77" si="9">D68-E68</f>
        <v>0</v>
      </c>
    </row>
    <row r="69" spans="1:7" x14ac:dyDescent="0.2">
      <c r="A69" s="35" t="s">
        <v>109</v>
      </c>
      <c r="B69" s="36">
        <v>0</v>
      </c>
      <c r="C69" s="36">
        <v>0</v>
      </c>
      <c r="D69" s="37">
        <f t="shared" ref="D69:D77" si="10">B69+C69</f>
        <v>0</v>
      </c>
      <c r="E69" s="36">
        <v>0</v>
      </c>
      <c r="F69" s="36">
        <v>0</v>
      </c>
      <c r="G69" s="37">
        <f t="shared" si="9"/>
        <v>0</v>
      </c>
    </row>
    <row r="70" spans="1:7" x14ac:dyDescent="0.2">
      <c r="A70" s="35" t="s">
        <v>110</v>
      </c>
      <c r="B70" s="36">
        <v>0</v>
      </c>
      <c r="C70" s="36">
        <v>0</v>
      </c>
      <c r="D70" s="37">
        <f t="shared" si="10"/>
        <v>0</v>
      </c>
      <c r="E70" s="36">
        <v>0</v>
      </c>
      <c r="F70" s="36">
        <v>0</v>
      </c>
      <c r="G70" s="37">
        <f t="shared" si="9"/>
        <v>0</v>
      </c>
    </row>
    <row r="71" spans="1:7" x14ac:dyDescent="0.2">
      <c r="A71" s="35" t="s">
        <v>111</v>
      </c>
      <c r="B71" s="36">
        <v>0</v>
      </c>
      <c r="C71" s="36">
        <v>0</v>
      </c>
      <c r="D71" s="37">
        <f t="shared" si="10"/>
        <v>0</v>
      </c>
      <c r="E71" s="36">
        <v>0</v>
      </c>
      <c r="F71" s="36">
        <v>0</v>
      </c>
      <c r="G71" s="37">
        <f t="shared" si="9"/>
        <v>0</v>
      </c>
    </row>
    <row r="72" spans="1:7" x14ac:dyDescent="0.2">
      <c r="A72" s="35" t="s">
        <v>112</v>
      </c>
      <c r="B72" s="36">
        <v>0</v>
      </c>
      <c r="C72" s="36">
        <v>0</v>
      </c>
      <c r="D72" s="37">
        <f t="shared" si="10"/>
        <v>0</v>
      </c>
      <c r="E72" s="36">
        <v>0</v>
      </c>
      <c r="F72" s="36">
        <v>0</v>
      </c>
      <c r="G72" s="37">
        <f t="shared" si="9"/>
        <v>0</v>
      </c>
    </row>
    <row r="73" spans="1:7" x14ac:dyDescent="0.2">
      <c r="A73" s="35" t="s">
        <v>113</v>
      </c>
      <c r="B73" s="36">
        <v>0</v>
      </c>
      <c r="C73" s="36">
        <v>0</v>
      </c>
      <c r="D73" s="37">
        <f t="shared" si="10"/>
        <v>0</v>
      </c>
      <c r="E73" s="36">
        <v>0</v>
      </c>
      <c r="F73" s="36">
        <v>0</v>
      </c>
      <c r="G73" s="37">
        <f t="shared" si="9"/>
        <v>0</v>
      </c>
    </row>
    <row r="74" spans="1:7" x14ac:dyDescent="0.2">
      <c r="A74" s="35" t="s">
        <v>114</v>
      </c>
      <c r="B74" s="36">
        <v>0</v>
      </c>
      <c r="C74" s="36">
        <v>0</v>
      </c>
      <c r="D74" s="37">
        <f t="shared" si="10"/>
        <v>0</v>
      </c>
      <c r="E74" s="36">
        <v>0</v>
      </c>
      <c r="F74" s="36">
        <v>0</v>
      </c>
      <c r="G74" s="37">
        <f t="shared" si="9"/>
        <v>0</v>
      </c>
    </row>
    <row r="75" spans="1:7" x14ac:dyDescent="0.2">
      <c r="A75" s="35" t="s">
        <v>115</v>
      </c>
      <c r="B75" s="36">
        <v>0</v>
      </c>
      <c r="C75" s="36">
        <v>1376421.09</v>
      </c>
      <c r="D75" s="37">
        <f t="shared" si="10"/>
        <v>1376421.09</v>
      </c>
      <c r="E75" s="36">
        <v>1376421.09</v>
      </c>
      <c r="F75" s="36">
        <v>1376421.09</v>
      </c>
      <c r="G75" s="37">
        <f t="shared" si="9"/>
        <v>0</v>
      </c>
    </row>
    <row r="76" spans="1:7" x14ac:dyDescent="0.2">
      <c r="A76" s="35" t="s">
        <v>116</v>
      </c>
      <c r="B76" s="36">
        <v>0</v>
      </c>
      <c r="C76" s="36">
        <v>0</v>
      </c>
      <c r="D76" s="37">
        <f t="shared" si="10"/>
        <v>0</v>
      </c>
      <c r="E76" s="36">
        <v>0</v>
      </c>
      <c r="F76" s="36">
        <v>0</v>
      </c>
      <c r="G76" s="37">
        <f t="shared" si="9"/>
        <v>0</v>
      </c>
    </row>
    <row r="77" spans="1:7" x14ac:dyDescent="0.2">
      <c r="A77" s="40" t="s">
        <v>117</v>
      </c>
      <c r="B77" s="41">
        <v>0</v>
      </c>
      <c r="C77" s="41">
        <v>0</v>
      </c>
      <c r="D77" s="42">
        <f t="shared" si="10"/>
        <v>0</v>
      </c>
      <c r="E77" s="41">
        <v>0</v>
      </c>
      <c r="F77" s="41">
        <v>0</v>
      </c>
      <c r="G77" s="42">
        <f t="shared" si="9"/>
        <v>0</v>
      </c>
    </row>
    <row r="78" spans="1:7" x14ac:dyDescent="0.2">
      <c r="A78" s="38"/>
      <c r="B78" s="37"/>
      <c r="C78" s="37"/>
      <c r="D78" s="37"/>
      <c r="E78" s="37"/>
      <c r="F78" s="37"/>
      <c r="G78" s="37"/>
    </row>
    <row r="79" spans="1:7" x14ac:dyDescent="0.2">
      <c r="A79" s="33" t="s">
        <v>118</v>
      </c>
      <c r="B79" s="34">
        <f>SUM(B80:B83)</f>
        <v>16000000</v>
      </c>
      <c r="C79" s="34">
        <f>SUM(C80:C83)</f>
        <v>16172510.4</v>
      </c>
      <c r="D79" s="34">
        <f>SUM(D80:D83)</f>
        <v>32172510.399999999</v>
      </c>
      <c r="E79" s="34">
        <f>SUM(E80:E83)</f>
        <v>22088587.16</v>
      </c>
      <c r="F79" s="34">
        <f>SUM(F80:F83)</f>
        <v>22088587.16</v>
      </c>
      <c r="G79" s="34">
        <f>D79-E79</f>
        <v>10083923.239999998</v>
      </c>
    </row>
    <row r="80" spans="1:7" x14ac:dyDescent="0.2">
      <c r="A80" s="35" t="s">
        <v>119</v>
      </c>
      <c r="B80" s="36">
        <v>16000000</v>
      </c>
      <c r="C80" s="36">
        <v>0</v>
      </c>
      <c r="D80" s="37">
        <f>B80+C80</f>
        <v>16000000</v>
      </c>
      <c r="E80" s="36">
        <v>5916076.7599999998</v>
      </c>
      <c r="F80" s="36">
        <v>5916076.7599999998</v>
      </c>
      <c r="G80" s="37">
        <f>D80-E80</f>
        <v>10083923.24</v>
      </c>
    </row>
    <row r="81" spans="1:7" x14ac:dyDescent="0.2">
      <c r="A81" s="39" t="s">
        <v>120</v>
      </c>
      <c r="B81" s="36">
        <v>0</v>
      </c>
      <c r="C81" s="36">
        <v>0</v>
      </c>
      <c r="D81" s="37">
        <f>B81+C81</f>
        <v>0</v>
      </c>
      <c r="E81" s="36">
        <v>0</v>
      </c>
      <c r="F81" s="36">
        <v>0</v>
      </c>
      <c r="G81" s="37">
        <f>D81-E81</f>
        <v>0</v>
      </c>
    </row>
    <row r="82" spans="1:7" x14ac:dyDescent="0.2">
      <c r="A82" s="35" t="s">
        <v>121</v>
      </c>
      <c r="B82" s="36">
        <v>0</v>
      </c>
      <c r="C82" s="36">
        <v>0</v>
      </c>
      <c r="D82" s="37">
        <f>B82+C82</f>
        <v>0</v>
      </c>
      <c r="E82" s="36">
        <v>0</v>
      </c>
      <c r="F82" s="36">
        <v>0</v>
      </c>
      <c r="G82" s="37">
        <f>D82-E82</f>
        <v>0</v>
      </c>
    </row>
    <row r="83" spans="1:7" x14ac:dyDescent="0.2">
      <c r="A83" s="35" t="s">
        <v>122</v>
      </c>
      <c r="B83" s="36">
        <v>0</v>
      </c>
      <c r="C83" s="36">
        <v>16172510.4</v>
      </c>
      <c r="D83" s="37">
        <f>B83+C83</f>
        <v>16172510.4</v>
      </c>
      <c r="E83" s="36">
        <v>16172510.4</v>
      </c>
      <c r="F83" s="36">
        <v>16172510.4</v>
      </c>
      <c r="G83" s="37">
        <f>D83-E83</f>
        <v>0</v>
      </c>
    </row>
    <row r="84" spans="1:7" x14ac:dyDescent="0.2">
      <c r="A84" s="38"/>
      <c r="B84" s="37"/>
      <c r="C84" s="37"/>
      <c r="D84" s="37"/>
      <c r="E84" s="37"/>
      <c r="F84" s="37"/>
      <c r="G84" s="37"/>
    </row>
    <row r="85" spans="1:7" x14ac:dyDescent="0.2">
      <c r="A85" s="33" t="s">
        <v>86</v>
      </c>
      <c r="B85" s="34">
        <f t="shared" ref="B85:G85" si="11">B11+B48</f>
        <v>1410330210</v>
      </c>
      <c r="C85" s="34">
        <f t="shared" si="11"/>
        <v>369519304.93900001</v>
      </c>
      <c r="D85" s="34">
        <f t="shared" si="11"/>
        <v>1779849514.9390001</v>
      </c>
      <c r="E85" s="34">
        <f t="shared" si="11"/>
        <v>720774321.77999997</v>
      </c>
      <c r="F85" s="34">
        <f t="shared" si="11"/>
        <v>656286496.31000006</v>
      </c>
      <c r="G85" s="34">
        <f t="shared" si="11"/>
        <v>1059075193.1589999</v>
      </c>
    </row>
    <row r="86" spans="1:7" ht="13.5" thickBot="1" x14ac:dyDescent="0.25">
      <c r="A86" s="43"/>
      <c r="B86" s="44"/>
      <c r="C86" s="44"/>
      <c r="D86" s="44"/>
      <c r="E86" s="44"/>
      <c r="F86" s="44"/>
      <c r="G86" s="44"/>
    </row>
    <row r="87" spans="1:7" x14ac:dyDescent="0.2">
      <c r="A87" s="28" t="s">
        <v>187</v>
      </c>
    </row>
    <row r="88" spans="1:7" x14ac:dyDescent="0.2">
      <c r="A88" s="28" t="s">
        <v>186</v>
      </c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2" orientation="portrait" r:id="rId1"/>
  <rowBreaks count="1" manualBreakCount="1">
    <brk id="77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0"/>
  <sheetViews>
    <sheetView showGridLines="0" view="pageBreakPreview" zoomScale="96" zoomScaleNormal="100" zoomScaleSheetLayoutView="96" workbookViewId="0">
      <selection activeCell="E155" sqref="E155"/>
    </sheetView>
  </sheetViews>
  <sheetFormatPr baseColWidth="10" defaultColWidth="11" defaultRowHeight="12.75" x14ac:dyDescent="0.2"/>
  <cols>
    <col min="1" max="1" width="4.42578125" style="28" customWidth="1"/>
    <col min="2" max="2" width="56.42578125" style="28" customWidth="1"/>
    <col min="3" max="3" width="14" style="28" customWidth="1"/>
    <col min="4" max="4" width="13.28515625" style="28" customWidth="1"/>
    <col min="5" max="5" width="12.85546875" style="28" customWidth="1"/>
    <col min="6" max="6" width="13" style="28" customWidth="1"/>
    <col min="7" max="7" width="14.28515625" style="28" customWidth="1"/>
    <col min="8" max="8" width="13.5703125" style="28" customWidth="1"/>
    <col min="9" max="16384" width="11" style="28"/>
  </cols>
  <sheetData>
    <row r="1" spans="2:8" ht="13.5" thickBot="1" x14ac:dyDescent="0.25"/>
    <row r="2" spans="2:8" x14ac:dyDescent="0.2">
      <c r="B2" s="319" t="s">
        <v>87</v>
      </c>
      <c r="C2" s="320"/>
      <c r="D2" s="320"/>
      <c r="E2" s="320"/>
      <c r="F2" s="320"/>
      <c r="G2" s="320"/>
      <c r="H2" s="321"/>
    </row>
    <row r="3" spans="2:8" x14ac:dyDescent="0.2">
      <c r="B3" s="329" t="s">
        <v>0</v>
      </c>
      <c r="C3" s="330"/>
      <c r="D3" s="330"/>
      <c r="E3" s="330"/>
      <c r="F3" s="330"/>
      <c r="G3" s="330"/>
      <c r="H3" s="331"/>
    </row>
    <row r="4" spans="2:8" x14ac:dyDescent="0.2">
      <c r="B4" s="329" t="s">
        <v>124</v>
      </c>
      <c r="C4" s="330"/>
      <c r="D4" s="330"/>
      <c r="E4" s="330"/>
      <c r="F4" s="330"/>
      <c r="G4" s="330"/>
      <c r="H4" s="331"/>
    </row>
    <row r="5" spans="2:8" x14ac:dyDescent="0.2">
      <c r="B5" s="329" t="s">
        <v>188</v>
      </c>
      <c r="C5" s="330"/>
      <c r="D5" s="330"/>
      <c r="E5" s="330"/>
      <c r="F5" s="330"/>
      <c r="G5" s="330"/>
      <c r="H5" s="331"/>
    </row>
    <row r="6" spans="2:8" ht="13.5" thickBot="1" x14ac:dyDescent="0.25">
      <c r="B6" s="322" t="s">
        <v>2</v>
      </c>
      <c r="C6" s="323"/>
      <c r="D6" s="323"/>
      <c r="E6" s="323"/>
      <c r="F6" s="323"/>
      <c r="G6" s="323"/>
      <c r="H6" s="324"/>
    </row>
    <row r="7" spans="2:8" ht="13.5" thickBot="1" x14ac:dyDescent="0.25">
      <c r="B7" s="294" t="s">
        <v>3</v>
      </c>
      <c r="C7" s="326" t="s">
        <v>4</v>
      </c>
      <c r="D7" s="327"/>
      <c r="E7" s="327"/>
      <c r="F7" s="327"/>
      <c r="G7" s="328"/>
      <c r="H7" s="294" t="s">
        <v>5</v>
      </c>
    </row>
    <row r="8" spans="2:8" ht="26.25" thickBot="1" x14ac:dyDescent="0.25">
      <c r="B8" s="295"/>
      <c r="C8" s="29" t="s">
        <v>6</v>
      </c>
      <c r="D8" s="29" t="s">
        <v>125</v>
      </c>
      <c r="E8" s="29" t="s">
        <v>126</v>
      </c>
      <c r="F8" s="29" t="s">
        <v>9</v>
      </c>
      <c r="G8" s="29" t="s">
        <v>89</v>
      </c>
      <c r="H8" s="295"/>
    </row>
    <row r="9" spans="2:8" x14ac:dyDescent="0.2">
      <c r="B9" s="45" t="s">
        <v>127</v>
      </c>
      <c r="C9" s="46">
        <f t="shared" ref="C9:H9" si="0">SUM(C10:C11)</f>
        <v>1270011838.0000007</v>
      </c>
      <c r="D9" s="46">
        <f t="shared" si="0"/>
        <v>279028310.89900041</v>
      </c>
      <c r="E9" s="46">
        <f t="shared" si="0"/>
        <v>1549040148.8990011</v>
      </c>
      <c r="F9" s="46">
        <f t="shared" si="0"/>
        <v>635091980.29999959</v>
      </c>
      <c r="G9" s="46">
        <f t="shared" si="0"/>
        <v>570604154.83000016</v>
      </c>
      <c r="H9" s="46">
        <f t="shared" si="0"/>
        <v>913948168.59900165</v>
      </c>
    </row>
    <row r="10" spans="2:8" x14ac:dyDescent="0.2">
      <c r="B10" s="47" t="s">
        <v>128</v>
      </c>
      <c r="C10" s="48">
        <v>1226493859.8900008</v>
      </c>
      <c r="D10" s="48">
        <v>277513310.89900041</v>
      </c>
      <c r="E10" s="48">
        <f>C10+D10</f>
        <v>1504007170.7890012</v>
      </c>
      <c r="F10" s="48">
        <v>612952422.18999958</v>
      </c>
      <c r="G10" s="48">
        <v>548464596.72000015</v>
      </c>
      <c r="H10" s="12">
        <f>E10-F10</f>
        <v>891054748.59900165</v>
      </c>
    </row>
    <row r="11" spans="2:8" x14ac:dyDescent="0.2">
      <c r="B11" s="47" t="s">
        <v>129</v>
      </c>
      <c r="C11" s="49">
        <v>43517978.109999999</v>
      </c>
      <c r="D11" s="49">
        <v>1515000</v>
      </c>
      <c r="E11" s="48">
        <f>C11+D11</f>
        <v>45032978.109999999</v>
      </c>
      <c r="F11" s="49">
        <v>22139558.109999999</v>
      </c>
      <c r="G11" s="49">
        <v>22139558.109999999</v>
      </c>
      <c r="H11" s="12">
        <f>E11-F11</f>
        <v>22893420</v>
      </c>
    </row>
    <row r="12" spans="2:8" x14ac:dyDescent="0.2">
      <c r="B12" s="50"/>
      <c r="C12" s="49"/>
      <c r="D12" s="49"/>
      <c r="E12" s="49"/>
      <c r="F12" s="49"/>
      <c r="G12" s="49"/>
      <c r="H12" s="49"/>
    </row>
    <row r="13" spans="2:8" x14ac:dyDescent="0.2">
      <c r="B13" s="51" t="s">
        <v>130</v>
      </c>
      <c r="C13" s="52">
        <f t="shared" ref="C13:H13" si="1">SUM(C14:C15)</f>
        <v>140318372</v>
      </c>
      <c r="D13" s="52">
        <f t="shared" si="1"/>
        <v>90490994.039999992</v>
      </c>
      <c r="E13" s="52">
        <f t="shared" si="1"/>
        <v>230809366.03999999</v>
      </c>
      <c r="F13" s="52">
        <f t="shared" si="1"/>
        <v>85682341.480000004</v>
      </c>
      <c r="G13" s="52">
        <f t="shared" si="1"/>
        <v>85682341.480000004</v>
      </c>
      <c r="H13" s="52">
        <f t="shared" si="1"/>
        <v>145127024.56</v>
      </c>
    </row>
    <row r="14" spans="2:8" x14ac:dyDescent="0.2">
      <c r="B14" s="47" t="s">
        <v>128</v>
      </c>
      <c r="C14" s="48">
        <v>140318372</v>
      </c>
      <c r="D14" s="48">
        <v>90490994.039999992</v>
      </c>
      <c r="E14" s="48">
        <f>C14+D14</f>
        <v>230809366.03999999</v>
      </c>
      <c r="F14" s="48">
        <v>85682341.480000004</v>
      </c>
      <c r="G14" s="48">
        <v>85682341.480000004</v>
      </c>
      <c r="H14" s="12">
        <f>E14-F14</f>
        <v>145127024.56</v>
      </c>
    </row>
    <row r="15" spans="2:8" x14ac:dyDescent="0.2">
      <c r="B15" s="47" t="s">
        <v>129</v>
      </c>
      <c r="C15" s="48">
        <v>0</v>
      </c>
      <c r="D15" s="48">
        <v>0</v>
      </c>
      <c r="E15" s="48">
        <f>C15+D15</f>
        <v>0</v>
      </c>
      <c r="F15" s="48">
        <v>0</v>
      </c>
      <c r="G15" s="48">
        <v>0</v>
      </c>
      <c r="H15" s="12">
        <f>E15-F15</f>
        <v>0</v>
      </c>
    </row>
    <row r="16" spans="2:8" x14ac:dyDescent="0.2">
      <c r="B16" s="50"/>
      <c r="C16" s="49"/>
      <c r="D16" s="49"/>
      <c r="E16" s="49"/>
      <c r="F16" s="49"/>
      <c r="G16" s="49"/>
      <c r="H16" s="12"/>
    </row>
    <row r="17" spans="2:8" x14ac:dyDescent="0.2">
      <c r="B17" s="45" t="s">
        <v>86</v>
      </c>
      <c r="C17" s="53">
        <f t="shared" ref="C17:H17" si="2">C9+C13</f>
        <v>1410330210.0000007</v>
      </c>
      <c r="D17" s="53">
        <f t="shared" si="2"/>
        <v>369519304.93900037</v>
      </c>
      <c r="E17" s="53">
        <f t="shared" si="2"/>
        <v>1779849514.9390011</v>
      </c>
      <c r="F17" s="53">
        <f t="shared" si="2"/>
        <v>720774321.77999961</v>
      </c>
      <c r="G17" s="53">
        <f t="shared" si="2"/>
        <v>656286496.31000018</v>
      </c>
      <c r="H17" s="53">
        <f t="shared" si="2"/>
        <v>1059075193.1590016</v>
      </c>
    </row>
    <row r="18" spans="2:8" ht="13.5" thickBot="1" x14ac:dyDescent="0.25">
      <c r="B18" s="54"/>
      <c r="C18" s="55"/>
      <c r="D18" s="55"/>
      <c r="E18" s="55"/>
      <c r="F18" s="55"/>
      <c r="G18" s="55"/>
      <c r="H18" s="55"/>
    </row>
    <row r="19" spans="2:8" x14ac:dyDescent="0.2">
      <c r="B19" s="28" t="s">
        <v>187</v>
      </c>
    </row>
    <row r="20" spans="2:8" x14ac:dyDescent="0.2">
      <c r="B20" s="28" t="s">
        <v>186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70866141732283472" right="0.70866141732283472" top="0.74803149606299213" bottom="0.74803149606299213" header="0.31496062992125984" footer="0.31496062992125984"/>
  <pageSetup scale="8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view="pageBreakPreview" zoomScaleNormal="100" zoomScaleSheetLayoutView="100" workbookViewId="0">
      <selection activeCell="E15" sqref="E15"/>
    </sheetView>
  </sheetViews>
  <sheetFormatPr baseColWidth="10" defaultRowHeight="15" x14ac:dyDescent="0.25"/>
  <cols>
    <col min="1" max="1" width="42.85546875" customWidth="1"/>
    <col min="2" max="2" width="15.7109375" customWidth="1"/>
    <col min="3" max="3" width="15" customWidth="1"/>
    <col min="4" max="4" width="13.28515625" customWidth="1"/>
    <col min="5" max="5" width="13.7109375" customWidth="1"/>
    <col min="6" max="6" width="13.28515625" customWidth="1"/>
    <col min="7" max="7" width="14.28515625" customWidth="1"/>
  </cols>
  <sheetData>
    <row r="1" spans="1:7" x14ac:dyDescent="0.25">
      <c r="A1" s="283" t="s">
        <v>131</v>
      </c>
      <c r="B1" s="284"/>
      <c r="C1" s="284"/>
      <c r="D1" s="284"/>
      <c r="E1" s="284"/>
      <c r="F1" s="284"/>
      <c r="G1" s="316"/>
    </row>
    <row r="2" spans="1:7" x14ac:dyDescent="0.25">
      <c r="A2" s="286" t="s">
        <v>0</v>
      </c>
      <c r="B2" s="287"/>
      <c r="C2" s="287"/>
      <c r="D2" s="287"/>
      <c r="E2" s="287"/>
      <c r="F2" s="287"/>
      <c r="G2" s="317"/>
    </row>
    <row r="3" spans="1:7" x14ac:dyDescent="0.25">
      <c r="A3" s="286" t="s">
        <v>132</v>
      </c>
      <c r="B3" s="287"/>
      <c r="C3" s="287"/>
      <c r="D3" s="287"/>
      <c r="E3" s="287"/>
      <c r="F3" s="287"/>
      <c r="G3" s="317"/>
    </row>
    <row r="4" spans="1:7" x14ac:dyDescent="0.25">
      <c r="A4" s="286" t="s">
        <v>188</v>
      </c>
      <c r="B4" s="287"/>
      <c r="C4" s="287"/>
      <c r="D4" s="287"/>
      <c r="E4" s="287"/>
      <c r="F4" s="287"/>
      <c r="G4" s="317"/>
    </row>
    <row r="5" spans="1:7" ht="15.75" thickBot="1" x14ac:dyDescent="0.3">
      <c r="A5" s="289" t="s">
        <v>2</v>
      </c>
      <c r="B5" s="290"/>
      <c r="C5" s="290"/>
      <c r="D5" s="290"/>
      <c r="E5" s="290"/>
      <c r="F5" s="290"/>
      <c r="G5" s="318"/>
    </row>
    <row r="6" spans="1:7" ht="15.75" thickBot="1" x14ac:dyDescent="0.3">
      <c r="A6" s="305" t="s">
        <v>3</v>
      </c>
      <c r="B6" s="326" t="s">
        <v>4</v>
      </c>
      <c r="C6" s="327"/>
      <c r="D6" s="327"/>
      <c r="E6" s="327"/>
      <c r="F6" s="328"/>
      <c r="G6" s="294" t="s">
        <v>5</v>
      </c>
    </row>
    <row r="7" spans="1:7" ht="26.25" thickBot="1" x14ac:dyDescent="0.3">
      <c r="A7" s="307"/>
      <c r="B7" s="1" t="s">
        <v>6</v>
      </c>
      <c r="C7" s="1" t="s">
        <v>7</v>
      </c>
      <c r="D7" s="1" t="s">
        <v>8</v>
      </c>
      <c r="E7" s="1" t="s">
        <v>133</v>
      </c>
      <c r="F7" s="1" t="s">
        <v>89</v>
      </c>
      <c r="G7" s="295"/>
    </row>
    <row r="8" spans="1:7" x14ac:dyDescent="0.25">
      <c r="A8" s="56" t="s">
        <v>134</v>
      </c>
      <c r="B8" s="52">
        <f>B9+B10+B11+B14+B15+B18</f>
        <v>541395820.0600009</v>
      </c>
      <c r="C8" s="52">
        <f>C9+C10+C11+C14+C15+C18</f>
        <v>4.6566128730773926E-9</v>
      </c>
      <c r="D8" s="52">
        <f>D9+D10+D11+D14+D15+D18</f>
        <v>541395820.0600009</v>
      </c>
      <c r="E8" s="52">
        <f>E9+E10+E11+E14+E15+E18</f>
        <v>253201928.18999982</v>
      </c>
      <c r="F8" s="52">
        <f>F9+F10+F11+F14+F15+F18</f>
        <v>213132147.99999997</v>
      </c>
      <c r="G8" s="53">
        <f>D8-E8</f>
        <v>288193891.87000108</v>
      </c>
    </row>
    <row r="9" spans="1:7" x14ac:dyDescent="0.25">
      <c r="A9" s="26" t="s">
        <v>135</v>
      </c>
      <c r="B9" s="57">
        <v>321194241.450001</v>
      </c>
      <c r="C9" s="58">
        <v>6618979.1100000041</v>
      </c>
      <c r="D9" s="49">
        <f t="shared" ref="D9:D18" si="0">B9+C9</f>
        <v>327813220.56000102</v>
      </c>
      <c r="E9" s="58">
        <v>160757737.00999981</v>
      </c>
      <c r="F9" s="58">
        <v>134616408.88999996</v>
      </c>
      <c r="G9" s="49">
        <f t="shared" ref="G9:G30" si="1">D9-E9</f>
        <v>167055483.5500012</v>
      </c>
    </row>
    <row r="10" spans="1:7" x14ac:dyDescent="0.25">
      <c r="A10" s="26" t="s">
        <v>136</v>
      </c>
      <c r="B10" s="57">
        <v>0</v>
      </c>
      <c r="C10" s="58">
        <v>0</v>
      </c>
      <c r="D10" s="49">
        <f t="shared" si="0"/>
        <v>0</v>
      </c>
      <c r="E10" s="58">
        <v>0</v>
      </c>
      <c r="F10" s="58">
        <v>0</v>
      </c>
      <c r="G10" s="49">
        <f t="shared" si="1"/>
        <v>0</v>
      </c>
    </row>
    <row r="11" spans="1:7" x14ac:dyDescent="0.25">
      <c r="A11" s="26" t="s">
        <v>137</v>
      </c>
      <c r="B11" s="48">
        <f>SUM(B12:B13)</f>
        <v>0</v>
      </c>
      <c r="C11" s="48">
        <f>SUM(C12:C13)</f>
        <v>0</v>
      </c>
      <c r="D11" s="49">
        <f t="shared" si="0"/>
        <v>0</v>
      </c>
      <c r="E11" s="48">
        <f>SUM(E12:E13)</f>
        <v>0</v>
      </c>
      <c r="F11" s="48">
        <f>SUM(F12:F13)</f>
        <v>0</v>
      </c>
      <c r="G11" s="49">
        <f t="shared" si="1"/>
        <v>0</v>
      </c>
    </row>
    <row r="12" spans="1:7" x14ac:dyDescent="0.25">
      <c r="A12" s="59" t="s">
        <v>138</v>
      </c>
      <c r="B12" s="57">
        <v>0</v>
      </c>
      <c r="C12" s="58">
        <v>0</v>
      </c>
      <c r="D12" s="49">
        <f t="shared" si="0"/>
        <v>0</v>
      </c>
      <c r="E12" s="58">
        <v>0</v>
      </c>
      <c r="F12" s="58">
        <v>0</v>
      </c>
      <c r="G12" s="49">
        <f t="shared" si="1"/>
        <v>0</v>
      </c>
    </row>
    <row r="13" spans="1:7" x14ac:dyDescent="0.25">
      <c r="A13" s="59" t="s">
        <v>139</v>
      </c>
      <c r="B13" s="57">
        <v>0</v>
      </c>
      <c r="C13" s="58">
        <v>0</v>
      </c>
      <c r="D13" s="49">
        <f t="shared" si="0"/>
        <v>0</v>
      </c>
      <c r="E13" s="58">
        <v>0</v>
      </c>
      <c r="F13" s="58">
        <v>0</v>
      </c>
      <c r="G13" s="49">
        <f t="shared" si="1"/>
        <v>0</v>
      </c>
    </row>
    <row r="14" spans="1:7" x14ac:dyDescent="0.25">
      <c r="A14" s="26" t="s">
        <v>140</v>
      </c>
      <c r="B14" s="57">
        <v>218201578.60999992</v>
      </c>
      <c r="C14" s="58">
        <v>-6618979.1099999994</v>
      </c>
      <c r="D14" s="49">
        <f t="shared" si="0"/>
        <v>211582599.49999994</v>
      </c>
      <c r="E14" s="58">
        <v>92176532.270000011</v>
      </c>
      <c r="F14" s="58">
        <v>78248080.200000003</v>
      </c>
      <c r="G14" s="49">
        <f t="shared" si="1"/>
        <v>119406067.22999993</v>
      </c>
    </row>
    <row r="15" spans="1:7" ht="25.5" x14ac:dyDescent="0.25">
      <c r="A15" s="26" t="s">
        <v>141</v>
      </c>
      <c r="B15" s="48">
        <f>B16+B17</f>
        <v>0</v>
      </c>
      <c r="C15" s="48">
        <f>C16+C17</f>
        <v>0</v>
      </c>
      <c r="D15" s="49">
        <f t="shared" si="0"/>
        <v>0</v>
      </c>
      <c r="E15" s="48">
        <f>E16+E17</f>
        <v>0</v>
      </c>
      <c r="F15" s="48">
        <f>F16+F17</f>
        <v>0</v>
      </c>
      <c r="G15" s="49">
        <f t="shared" si="1"/>
        <v>0</v>
      </c>
    </row>
    <row r="16" spans="1:7" x14ac:dyDescent="0.25">
      <c r="A16" s="59" t="s">
        <v>142</v>
      </c>
      <c r="B16" s="57">
        <v>0</v>
      </c>
      <c r="C16" s="58">
        <v>0</v>
      </c>
      <c r="D16" s="49">
        <f t="shared" si="0"/>
        <v>0</v>
      </c>
      <c r="E16" s="58">
        <v>0</v>
      </c>
      <c r="F16" s="58">
        <v>0</v>
      </c>
      <c r="G16" s="49">
        <f t="shared" si="1"/>
        <v>0</v>
      </c>
    </row>
    <row r="17" spans="1:7" x14ac:dyDescent="0.25">
      <c r="A17" s="59" t="s">
        <v>143</v>
      </c>
      <c r="B17" s="57">
        <v>0</v>
      </c>
      <c r="C17" s="58">
        <v>0</v>
      </c>
      <c r="D17" s="49">
        <f t="shared" si="0"/>
        <v>0</v>
      </c>
      <c r="E17" s="58">
        <v>0</v>
      </c>
      <c r="F17" s="58">
        <v>0</v>
      </c>
      <c r="G17" s="49">
        <f t="shared" si="1"/>
        <v>0</v>
      </c>
    </row>
    <row r="18" spans="1:7" x14ac:dyDescent="0.25">
      <c r="A18" s="26" t="s">
        <v>144</v>
      </c>
      <c r="B18" s="57">
        <v>2000000</v>
      </c>
      <c r="C18" s="58">
        <v>0</v>
      </c>
      <c r="D18" s="49">
        <f t="shared" si="0"/>
        <v>2000000</v>
      </c>
      <c r="E18" s="58">
        <v>267658.91000000003</v>
      </c>
      <c r="F18" s="58">
        <v>267658.91000000003</v>
      </c>
      <c r="G18" s="49">
        <f t="shared" si="1"/>
        <v>1732341.0899999999</v>
      </c>
    </row>
    <row r="19" spans="1:7" x14ac:dyDescent="0.25">
      <c r="A19" s="60"/>
      <c r="B19" s="61"/>
      <c r="C19" s="62"/>
      <c r="D19" s="62"/>
      <c r="E19" s="62"/>
      <c r="F19" s="62"/>
      <c r="G19" s="63"/>
    </row>
    <row r="20" spans="1:7" x14ac:dyDescent="0.25">
      <c r="A20" s="56" t="s">
        <v>145</v>
      </c>
      <c r="B20" s="52">
        <f>B21+B22+B23+B26+B27+B30</f>
        <v>0</v>
      </c>
      <c r="C20" s="52">
        <f>C21+C22+C23+C26+C27+C30</f>
        <v>0</v>
      </c>
      <c r="D20" s="52">
        <f>D21+D22+D23+D26+D27+D30</f>
        <v>0</v>
      </c>
      <c r="E20" s="52">
        <f>E21+E22+E23+E26+E27+E30</f>
        <v>0</v>
      </c>
      <c r="F20" s="52">
        <f>F21+F22+F23+F26+F27+F30</f>
        <v>0</v>
      </c>
      <c r="G20" s="53">
        <f t="shared" si="1"/>
        <v>0</v>
      </c>
    </row>
    <row r="21" spans="1:7" x14ac:dyDescent="0.25">
      <c r="A21" s="26" t="s">
        <v>135</v>
      </c>
      <c r="B21" s="57">
        <v>0</v>
      </c>
      <c r="C21" s="58">
        <v>0</v>
      </c>
      <c r="D21" s="49">
        <f t="shared" ref="D21:D30" si="2">B21+C21</f>
        <v>0</v>
      </c>
      <c r="E21" s="58">
        <v>0</v>
      </c>
      <c r="F21" s="58">
        <v>0</v>
      </c>
      <c r="G21" s="49">
        <f t="shared" si="1"/>
        <v>0</v>
      </c>
    </row>
    <row r="22" spans="1:7" x14ac:dyDescent="0.25">
      <c r="A22" s="26" t="s">
        <v>136</v>
      </c>
      <c r="B22" s="57">
        <v>0</v>
      </c>
      <c r="C22" s="58">
        <v>0</v>
      </c>
      <c r="D22" s="49">
        <f t="shared" si="2"/>
        <v>0</v>
      </c>
      <c r="E22" s="58">
        <v>0</v>
      </c>
      <c r="F22" s="58">
        <v>0</v>
      </c>
      <c r="G22" s="49">
        <f t="shared" si="1"/>
        <v>0</v>
      </c>
    </row>
    <row r="23" spans="1:7" x14ac:dyDescent="0.25">
      <c r="A23" s="26" t="s">
        <v>137</v>
      </c>
      <c r="B23" s="48">
        <f>SUM(B24:B25)</f>
        <v>0</v>
      </c>
      <c r="C23" s="48">
        <f>SUM(C24:C25)</f>
        <v>0</v>
      </c>
      <c r="D23" s="48">
        <f t="shared" si="2"/>
        <v>0</v>
      </c>
      <c r="E23" s="48">
        <f>SUM(E24:E25)</f>
        <v>0</v>
      </c>
      <c r="F23" s="48">
        <f>SUM(F24:F25)</f>
        <v>0</v>
      </c>
      <c r="G23" s="49">
        <f t="shared" si="1"/>
        <v>0</v>
      </c>
    </row>
    <row r="24" spans="1:7" x14ac:dyDescent="0.25">
      <c r="A24" s="59" t="s">
        <v>138</v>
      </c>
      <c r="B24" s="57">
        <v>0</v>
      </c>
      <c r="C24" s="58">
        <v>0</v>
      </c>
      <c r="D24" s="49">
        <f t="shared" si="2"/>
        <v>0</v>
      </c>
      <c r="E24" s="58">
        <v>0</v>
      </c>
      <c r="F24" s="58">
        <v>0</v>
      </c>
      <c r="G24" s="49">
        <f t="shared" si="1"/>
        <v>0</v>
      </c>
    </row>
    <row r="25" spans="1:7" x14ac:dyDescent="0.25">
      <c r="A25" s="59" t="s">
        <v>139</v>
      </c>
      <c r="B25" s="57">
        <v>0</v>
      </c>
      <c r="C25" s="58">
        <v>0</v>
      </c>
      <c r="D25" s="49">
        <f t="shared" si="2"/>
        <v>0</v>
      </c>
      <c r="E25" s="58">
        <v>0</v>
      </c>
      <c r="F25" s="58">
        <v>0</v>
      </c>
      <c r="G25" s="49">
        <f t="shared" si="1"/>
        <v>0</v>
      </c>
    </row>
    <row r="26" spans="1:7" x14ac:dyDescent="0.25">
      <c r="A26" s="26" t="s">
        <v>140</v>
      </c>
      <c r="B26" s="57"/>
      <c r="C26" s="58"/>
      <c r="D26" s="49">
        <f>B26+C26</f>
        <v>0</v>
      </c>
      <c r="E26" s="58"/>
      <c r="F26" s="58"/>
      <c r="G26" s="49">
        <f t="shared" si="1"/>
        <v>0</v>
      </c>
    </row>
    <row r="27" spans="1:7" ht="25.5" x14ac:dyDescent="0.25">
      <c r="A27" s="26" t="s">
        <v>141</v>
      </c>
      <c r="B27" s="48">
        <f>B28+B29</f>
        <v>0</v>
      </c>
      <c r="C27" s="48">
        <f>C28+C29</f>
        <v>0</v>
      </c>
      <c r="D27" s="48">
        <f>B27+C27</f>
        <v>0</v>
      </c>
      <c r="E27" s="48">
        <f>E28+E29</f>
        <v>0</v>
      </c>
      <c r="F27" s="48">
        <f>F28+F29</f>
        <v>0</v>
      </c>
      <c r="G27" s="49">
        <f t="shared" si="1"/>
        <v>0</v>
      </c>
    </row>
    <row r="28" spans="1:7" x14ac:dyDescent="0.25">
      <c r="A28" s="59" t="s">
        <v>142</v>
      </c>
      <c r="B28" s="57">
        <v>0</v>
      </c>
      <c r="C28" s="58">
        <v>0</v>
      </c>
      <c r="D28" s="49">
        <f t="shared" si="2"/>
        <v>0</v>
      </c>
      <c r="E28" s="58">
        <v>0</v>
      </c>
      <c r="F28" s="58">
        <v>0</v>
      </c>
      <c r="G28" s="49">
        <f t="shared" si="1"/>
        <v>0</v>
      </c>
    </row>
    <row r="29" spans="1:7" x14ac:dyDescent="0.25">
      <c r="A29" s="59" t="s">
        <v>143</v>
      </c>
      <c r="B29" s="57">
        <v>0</v>
      </c>
      <c r="C29" s="58">
        <v>0</v>
      </c>
      <c r="D29" s="49">
        <f t="shared" si="2"/>
        <v>0</v>
      </c>
      <c r="E29" s="58">
        <v>0</v>
      </c>
      <c r="F29" s="58">
        <v>0</v>
      </c>
      <c r="G29" s="49">
        <f t="shared" si="1"/>
        <v>0</v>
      </c>
    </row>
    <row r="30" spans="1:7" x14ac:dyDescent="0.25">
      <c r="A30" s="26" t="s">
        <v>144</v>
      </c>
      <c r="B30" s="57">
        <v>0</v>
      </c>
      <c r="C30" s="58">
        <v>0</v>
      </c>
      <c r="D30" s="49">
        <f t="shared" si="2"/>
        <v>0</v>
      </c>
      <c r="E30" s="58">
        <v>0</v>
      </c>
      <c r="F30" s="58">
        <v>0</v>
      </c>
      <c r="G30" s="49">
        <f t="shared" si="1"/>
        <v>0</v>
      </c>
    </row>
    <row r="31" spans="1:7" x14ac:dyDescent="0.25">
      <c r="A31" s="56" t="s">
        <v>146</v>
      </c>
      <c r="B31" s="52">
        <f t="shared" ref="B31:G31" si="3">B8+B20</f>
        <v>541395820.0600009</v>
      </c>
      <c r="C31" s="52">
        <f t="shared" si="3"/>
        <v>4.6566128730773926E-9</v>
      </c>
      <c r="D31" s="52">
        <f t="shared" si="3"/>
        <v>541395820.0600009</v>
      </c>
      <c r="E31" s="52">
        <f t="shared" si="3"/>
        <v>253201928.18999982</v>
      </c>
      <c r="F31" s="52">
        <f t="shared" si="3"/>
        <v>213132147.99999997</v>
      </c>
      <c r="G31" s="52">
        <f t="shared" si="3"/>
        <v>288193891.87000108</v>
      </c>
    </row>
    <row r="32" spans="1:7" ht="15.75" thickBot="1" x14ac:dyDescent="0.3">
      <c r="A32" s="64"/>
      <c r="B32" s="65"/>
      <c r="C32" s="66"/>
      <c r="D32" s="66"/>
      <c r="E32" s="66"/>
      <c r="F32" s="66"/>
      <c r="G32" s="66"/>
    </row>
    <row r="33" spans="1:7" ht="30" customHeight="1" x14ac:dyDescent="0.25">
      <c r="A33" s="332" t="s">
        <v>147</v>
      </c>
      <c r="B33" s="333"/>
      <c r="C33" s="333"/>
      <c r="D33" s="333"/>
      <c r="E33" s="333"/>
      <c r="F33" s="333"/>
      <c r="G33" s="333"/>
    </row>
  </sheetData>
  <mergeCells count="9">
    <mergeCell ref="A33:G33"/>
    <mergeCell ref="A1:G1"/>
    <mergeCell ref="A2:G2"/>
    <mergeCell ref="A3:G3"/>
    <mergeCell ref="A4:G4"/>
    <mergeCell ref="A5:G5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14</vt:i4>
      </vt:variant>
    </vt:vector>
  </HeadingPairs>
  <TitlesOfParts>
    <vt:vector size="24" baseType="lpstr">
      <vt:lpstr>F1_ESF</vt:lpstr>
      <vt:lpstr>F2_IADPOP</vt:lpstr>
      <vt:lpstr>F3_IAODF</vt:lpstr>
      <vt:lpstr>F4_BP</vt:lpstr>
      <vt:lpstr>F5_EAID</vt:lpstr>
      <vt:lpstr>f6a_COG</vt:lpstr>
      <vt:lpstr>F6c_CF</vt:lpstr>
      <vt:lpstr>F6b_CA</vt:lpstr>
      <vt:lpstr>F6d_CSP</vt:lpstr>
      <vt:lpstr>F8_EIA</vt:lpstr>
      <vt:lpstr>'F1_ESF'!Área_de_impresión</vt:lpstr>
      <vt:lpstr>'F3_IAODF'!Área_de_impresión</vt:lpstr>
      <vt:lpstr>'F4_BP'!Área_de_impresión</vt:lpstr>
      <vt:lpstr>'F5_EAID'!Área_de_impresión</vt:lpstr>
      <vt:lpstr>'f6a_COG'!Área_de_impresión</vt:lpstr>
      <vt:lpstr>'F6b_CA'!Área_de_impresión</vt:lpstr>
      <vt:lpstr>'F6c_CF'!Área_de_impresión</vt:lpstr>
      <vt:lpstr>'F6d_CSP'!Área_de_impresión</vt:lpstr>
      <vt:lpstr>'F8_EIA'!Área_de_impresión</vt:lpstr>
      <vt:lpstr>'F4_BP'!Títulos_a_imprimir</vt:lpstr>
      <vt:lpstr>'F5_EAID'!Títulos_a_imprimir</vt:lpstr>
      <vt:lpstr>'f6a_COG'!Títulos_a_imprimir</vt:lpstr>
      <vt:lpstr>'F6c_CF'!Títulos_a_imprimir</vt:lpstr>
      <vt:lpstr>'F8_EIA'!Títulos_a_imprimir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Palacios Ugalde</dc:creator>
  <cp:lastModifiedBy>Invitado Externo</cp:lastModifiedBy>
  <cp:lastPrinted>2020-07-17T21:31:05Z</cp:lastPrinted>
  <dcterms:created xsi:type="dcterms:W3CDTF">2019-10-10T16:21:12Z</dcterms:created>
  <dcterms:modified xsi:type="dcterms:W3CDTF">2021-03-26T18:25:00Z</dcterms:modified>
</cp:coreProperties>
</file>