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est\Downloads\RENDICIÓN DE CUENTAS\NUEVO-Formatos  LDF\"/>
    </mc:Choice>
  </mc:AlternateContent>
  <workbookProtection workbookAlgorithmName="SHA-512" workbookHashValue="1orEbgaRFDqSgwIAnoBSfsMs8VUr4nLLOVIA3Xo3/8oSNidKjqIp1jbsqLxMJQNbfvluelUdeIU7CrtFM7Qo5w==" workbookSaltValue="uPQAOtipwY+TEKc+J0kz4g==" workbookSpinCount="100000" lockStructure="1"/>
  <bookViews>
    <workbookView xWindow="1950" yWindow="855" windowWidth="14340" windowHeight="15345" firstSheet="10" activeTab="13"/>
  </bookViews>
  <sheets>
    <sheet name="F1_ESF" sheetId="1" r:id="rId1"/>
    <sheet name="F2_IADPOP" sheetId="3" r:id="rId2"/>
    <sheet name="F3_IAODF" sheetId="4" r:id="rId3"/>
    <sheet name="F4_BP" sheetId="5" r:id="rId4"/>
    <sheet name="F5_EAID" sheetId="6" r:id="rId5"/>
    <sheet name="F6a_EAEPED_COG" sheetId="7" r:id="rId6"/>
    <sheet name="F6b_EAEPED_CA" sheetId="8" r:id="rId7"/>
    <sheet name="F6c_EAEPED_CF" sheetId="9" r:id="rId8"/>
    <sheet name="F6d_EAEPED_CSP" sheetId="10" r:id="rId9"/>
    <sheet name="F7a_PI" sheetId="11" r:id="rId10"/>
    <sheet name="Proyección de egresos" sheetId="12" r:id="rId11"/>
    <sheet name="F7c_RI" sheetId="13" r:id="rId12"/>
    <sheet name="Resultado de egresos" sheetId="14" r:id="rId13"/>
    <sheet name="Informe Estudio Act(Anual)" sheetId="15" r:id="rId14"/>
    <sheet name="Guia" sheetId="16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0">F1_ESF!$C$2:$I$89</definedName>
    <definedName name="_xlnm.Print_Area" localSheetId="1">F2_IADPOP!$B$1:$I$38</definedName>
    <definedName name="_xlnm.Print_Area" localSheetId="2">F3_IAODF!$B$2:$L$30</definedName>
    <definedName name="_xlnm.Print_Area" localSheetId="4">F5_EAID!$B$1:$H$79</definedName>
    <definedName name="_xlnm.Print_Area" localSheetId="14">Guia!$B$2:$L$82</definedName>
    <definedName name="_xlnm.Print_Area" localSheetId="10">'Proyección de egresos'!$A$1:$F$33</definedName>
    <definedName name="_xlnm.Print_Titles" localSheetId="4">F5_EAID!$2:$8</definedName>
    <definedName name="_xlnm.Print_Titles" localSheetId="14">Guia!$2:$10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4" l="1"/>
  <c r="E17" i="14"/>
  <c r="D17" i="14"/>
  <c r="C17" i="14"/>
  <c r="F6" i="14"/>
  <c r="F28" i="14" s="1"/>
  <c r="E6" i="14"/>
  <c r="E28" i="14" s="1"/>
  <c r="D6" i="14"/>
  <c r="D28" i="14" s="1"/>
  <c r="C6" i="14"/>
  <c r="C28" i="14" s="1"/>
  <c r="H36" i="13"/>
  <c r="H29" i="13" s="1"/>
  <c r="H28" i="13" s="1"/>
  <c r="H31" i="13" s="1"/>
  <c r="G36" i="13"/>
  <c r="G29" i="13" s="1"/>
  <c r="G28" i="13" s="1"/>
  <c r="F36" i="13"/>
  <c r="E36" i="13"/>
  <c r="E29" i="13" s="1"/>
  <c r="E28" i="13" s="1"/>
  <c r="D36" i="13"/>
  <c r="D29" i="13" s="1"/>
  <c r="D28" i="13" s="1"/>
  <c r="C36" i="13"/>
  <c r="C29" i="13" s="1"/>
  <c r="C28" i="13" s="1"/>
  <c r="F29" i="13"/>
  <c r="F28" i="13"/>
  <c r="H21" i="13"/>
  <c r="G21" i="13"/>
  <c r="F21" i="13"/>
  <c r="E21" i="13"/>
  <c r="D21" i="13"/>
  <c r="C21" i="13"/>
  <c r="H7" i="13"/>
  <c r="G7" i="13"/>
  <c r="F7" i="13"/>
  <c r="E7" i="13"/>
  <c r="D7" i="13"/>
  <c r="C7" i="13"/>
  <c r="F17" i="12"/>
  <c r="E17" i="12"/>
  <c r="D17" i="12"/>
  <c r="C17" i="12"/>
  <c r="F6" i="12"/>
  <c r="F28" i="12" s="1"/>
  <c r="E6" i="12"/>
  <c r="D6" i="12"/>
  <c r="D28" i="12" s="1"/>
  <c r="C6" i="12"/>
  <c r="C28" i="12"/>
  <c r="H38" i="11"/>
  <c r="H31" i="11" s="1"/>
  <c r="H30" i="11" s="1"/>
  <c r="G38" i="11"/>
  <c r="G31" i="11" s="1"/>
  <c r="G30" i="11" s="1"/>
  <c r="G33" i="11" s="1"/>
  <c r="F38" i="11"/>
  <c r="E38" i="11"/>
  <c r="E31" i="11" s="1"/>
  <c r="E30" i="11" s="1"/>
  <c r="D38" i="11"/>
  <c r="D31" i="11" s="1"/>
  <c r="D30" i="11" s="1"/>
  <c r="C38" i="11"/>
  <c r="C31" i="11" s="1"/>
  <c r="F31" i="11"/>
  <c r="C30" i="11"/>
  <c r="F30" i="11"/>
  <c r="H23" i="11"/>
  <c r="G23" i="11"/>
  <c r="F23" i="11"/>
  <c r="E23" i="11"/>
  <c r="D23" i="11"/>
  <c r="C23" i="11"/>
  <c r="C18" i="11"/>
  <c r="C9" i="11" s="1"/>
  <c r="C33" i="11" s="1"/>
  <c r="H9" i="11"/>
  <c r="H33" i="11" s="1"/>
  <c r="G9" i="11"/>
  <c r="F9" i="11"/>
  <c r="F33" i="11" s="1"/>
  <c r="E9" i="11"/>
  <c r="D9" i="11"/>
  <c r="D33" i="11" s="1"/>
  <c r="E31" i="10"/>
  <c r="H31" i="10" s="1"/>
  <c r="E30" i="10"/>
  <c r="H30" i="10" s="1"/>
  <c r="E29" i="10"/>
  <c r="H29" i="10" s="1"/>
  <c r="G28" i="10"/>
  <c r="F28" i="10"/>
  <c r="D28" i="10"/>
  <c r="E28" i="10" s="1"/>
  <c r="C28" i="10"/>
  <c r="E27" i="10"/>
  <c r="H27" i="10" s="1"/>
  <c r="E26" i="10"/>
  <c r="H26" i="10" s="1"/>
  <c r="E25" i="10"/>
  <c r="H25" i="10" s="1"/>
  <c r="G24" i="10"/>
  <c r="G21" i="10" s="1"/>
  <c r="F24" i="10"/>
  <c r="F21" i="10"/>
  <c r="D24" i="10"/>
  <c r="C24" i="10"/>
  <c r="E23" i="10"/>
  <c r="H23" i="10"/>
  <c r="E22" i="10"/>
  <c r="H22" i="10" s="1"/>
  <c r="E19" i="10"/>
  <c r="H19" i="10" s="1"/>
  <c r="E18" i="10"/>
  <c r="H18" i="10" s="1"/>
  <c r="E17" i="10"/>
  <c r="H17" i="10" s="1"/>
  <c r="G16" i="10"/>
  <c r="F16" i="10"/>
  <c r="D16" i="10"/>
  <c r="E16" i="10" s="1"/>
  <c r="H16" i="10" s="1"/>
  <c r="C16" i="10"/>
  <c r="E15" i="10"/>
  <c r="H15" i="10" s="1"/>
  <c r="E14" i="10"/>
  <c r="H14" i="10" s="1"/>
  <c r="E13" i="10"/>
  <c r="H13" i="10" s="1"/>
  <c r="G12" i="10"/>
  <c r="G9" i="10" s="1"/>
  <c r="F12" i="10"/>
  <c r="D12" i="10"/>
  <c r="C12" i="10"/>
  <c r="C9" i="10" s="1"/>
  <c r="E11" i="10"/>
  <c r="H11" i="10" s="1"/>
  <c r="E10" i="10"/>
  <c r="H10" i="10"/>
  <c r="F9" i="10"/>
  <c r="F32" i="10" s="1"/>
  <c r="E83" i="9"/>
  <c r="H83" i="9" s="1"/>
  <c r="E82" i="9"/>
  <c r="H82" i="9" s="1"/>
  <c r="E81" i="9"/>
  <c r="H81" i="9" s="1"/>
  <c r="E80" i="9"/>
  <c r="H80" i="9" s="1"/>
  <c r="G79" i="9"/>
  <c r="F79" i="9"/>
  <c r="D79" i="9"/>
  <c r="C79" i="9"/>
  <c r="E77" i="9"/>
  <c r="H77" i="9" s="1"/>
  <c r="E76" i="9"/>
  <c r="H76" i="9" s="1"/>
  <c r="E75" i="9"/>
  <c r="H75" i="9" s="1"/>
  <c r="E74" i="9"/>
  <c r="H74" i="9" s="1"/>
  <c r="E73" i="9"/>
  <c r="H73" i="9" s="1"/>
  <c r="E72" i="9"/>
  <c r="H72" i="9" s="1"/>
  <c r="E71" i="9"/>
  <c r="H71" i="9" s="1"/>
  <c r="E70" i="9"/>
  <c r="H70" i="9" s="1"/>
  <c r="E69" i="9"/>
  <c r="H69" i="9" s="1"/>
  <c r="G68" i="9"/>
  <c r="F68" i="9"/>
  <c r="D68" i="9"/>
  <c r="C68" i="9"/>
  <c r="E66" i="9"/>
  <c r="H66" i="9" s="1"/>
  <c r="E65" i="9"/>
  <c r="H65" i="9" s="1"/>
  <c r="E64" i="9"/>
  <c r="H64" i="9" s="1"/>
  <c r="E63" i="9"/>
  <c r="H63" i="9" s="1"/>
  <c r="E62" i="9"/>
  <c r="H62" i="9" s="1"/>
  <c r="E61" i="9"/>
  <c r="H61" i="9" s="1"/>
  <c r="E60" i="9"/>
  <c r="H60" i="9" s="1"/>
  <c r="G59" i="9"/>
  <c r="F59" i="9"/>
  <c r="D59" i="9"/>
  <c r="C59" i="9"/>
  <c r="E57" i="9"/>
  <c r="H57" i="9" s="1"/>
  <c r="E56" i="9"/>
  <c r="H56" i="9" s="1"/>
  <c r="E55" i="9"/>
  <c r="H55" i="9" s="1"/>
  <c r="E54" i="9"/>
  <c r="H54" i="9" s="1"/>
  <c r="E53" i="9"/>
  <c r="H53" i="9" s="1"/>
  <c r="E52" i="9"/>
  <c r="H52" i="9" s="1"/>
  <c r="E51" i="9"/>
  <c r="H51" i="9" s="1"/>
  <c r="E50" i="9"/>
  <c r="G49" i="9"/>
  <c r="F49" i="9"/>
  <c r="F48" i="9" s="1"/>
  <c r="D49" i="9"/>
  <c r="D48" i="9" s="1"/>
  <c r="C49" i="9"/>
  <c r="C48" i="9" s="1"/>
  <c r="E46" i="9"/>
  <c r="H46" i="9" s="1"/>
  <c r="E45" i="9"/>
  <c r="H45" i="9" s="1"/>
  <c r="E44" i="9"/>
  <c r="H44" i="9" s="1"/>
  <c r="E43" i="9"/>
  <c r="H43" i="9" s="1"/>
  <c r="G42" i="9"/>
  <c r="F42" i="9"/>
  <c r="D42" i="9"/>
  <c r="C42" i="9"/>
  <c r="E40" i="9"/>
  <c r="H40" i="9" s="1"/>
  <c r="E39" i="9"/>
  <c r="H39" i="9" s="1"/>
  <c r="E38" i="9"/>
  <c r="H38" i="9" s="1"/>
  <c r="E37" i="9"/>
  <c r="H37" i="9" s="1"/>
  <c r="E36" i="9"/>
  <c r="H36" i="9" s="1"/>
  <c r="E35" i="9"/>
  <c r="H35" i="9" s="1"/>
  <c r="E34" i="9"/>
  <c r="H34" i="9" s="1"/>
  <c r="E33" i="9"/>
  <c r="H33" i="9" s="1"/>
  <c r="E32" i="9"/>
  <c r="H32" i="9"/>
  <c r="G31" i="9"/>
  <c r="F31" i="9"/>
  <c r="D31" i="9"/>
  <c r="C31" i="9"/>
  <c r="E29" i="9"/>
  <c r="H29" i="9" s="1"/>
  <c r="E28" i="9"/>
  <c r="H28" i="9" s="1"/>
  <c r="E27" i="9"/>
  <c r="H27" i="9" s="1"/>
  <c r="E26" i="9"/>
  <c r="H26" i="9" s="1"/>
  <c r="E25" i="9"/>
  <c r="H25" i="9" s="1"/>
  <c r="E24" i="9"/>
  <c r="E23" i="9"/>
  <c r="H23" i="9" s="1"/>
  <c r="G22" i="9"/>
  <c r="F22" i="9"/>
  <c r="D22" i="9"/>
  <c r="C22" i="9"/>
  <c r="E20" i="9"/>
  <c r="H20" i="9" s="1"/>
  <c r="E19" i="9"/>
  <c r="H19" i="9" s="1"/>
  <c r="E18" i="9"/>
  <c r="H18" i="9" s="1"/>
  <c r="E17" i="9"/>
  <c r="H17" i="9" s="1"/>
  <c r="E16" i="9"/>
  <c r="H16" i="9" s="1"/>
  <c r="E15" i="9"/>
  <c r="H15" i="9" s="1"/>
  <c r="E14" i="9"/>
  <c r="H14" i="9" s="1"/>
  <c r="E13" i="9"/>
  <c r="H13" i="9" s="1"/>
  <c r="G12" i="9"/>
  <c r="G11" i="9" s="1"/>
  <c r="F12" i="9"/>
  <c r="D12" i="9"/>
  <c r="C12" i="9"/>
  <c r="C11" i="9"/>
  <c r="H24" i="9"/>
  <c r="E15" i="8"/>
  <c r="H15" i="8" s="1"/>
  <c r="E14" i="8"/>
  <c r="H14" i="8" s="1"/>
  <c r="G13" i="8"/>
  <c r="F13" i="8"/>
  <c r="D13" i="8"/>
  <c r="C13" i="8"/>
  <c r="E11" i="8"/>
  <c r="E10" i="8"/>
  <c r="H10" i="8" s="1"/>
  <c r="H9" i="8" s="1"/>
  <c r="G9" i="8"/>
  <c r="G17" i="8" s="1"/>
  <c r="F9" i="8"/>
  <c r="F17" i="8" s="1"/>
  <c r="D9" i="8"/>
  <c r="C9" i="8"/>
  <c r="H11" i="8"/>
  <c r="F157" i="7"/>
  <c r="I157" i="7" s="1"/>
  <c r="I156" i="7"/>
  <c r="F156" i="7"/>
  <c r="F155" i="7"/>
  <c r="I155" i="7" s="1"/>
  <c r="F154" i="7"/>
  <c r="I154" i="7" s="1"/>
  <c r="F153" i="7"/>
  <c r="I153" i="7" s="1"/>
  <c r="F152" i="7"/>
  <c r="I152" i="7" s="1"/>
  <c r="F151" i="7"/>
  <c r="I151" i="7" s="1"/>
  <c r="H150" i="7"/>
  <c r="G150" i="7"/>
  <c r="E150" i="7"/>
  <c r="D150" i="7"/>
  <c r="F149" i="7"/>
  <c r="I149" i="7" s="1"/>
  <c r="F148" i="7"/>
  <c r="I148" i="7" s="1"/>
  <c r="F147" i="7"/>
  <c r="I147" i="7" s="1"/>
  <c r="H146" i="7"/>
  <c r="G146" i="7"/>
  <c r="E146" i="7"/>
  <c r="D146" i="7"/>
  <c r="F145" i="7"/>
  <c r="I145" i="7" s="1"/>
  <c r="F144" i="7"/>
  <c r="I144" i="7" s="1"/>
  <c r="F143" i="7"/>
  <c r="I143" i="7" s="1"/>
  <c r="I142" i="7"/>
  <c r="F142" i="7"/>
  <c r="F141" i="7"/>
  <c r="I141" i="7" s="1"/>
  <c r="I140" i="7"/>
  <c r="F140" i="7"/>
  <c r="F139" i="7"/>
  <c r="I139" i="7" s="1"/>
  <c r="F138" i="7"/>
  <c r="I138" i="7" s="1"/>
  <c r="H137" i="7"/>
  <c r="G137" i="7"/>
  <c r="E137" i="7"/>
  <c r="D137" i="7"/>
  <c r="F137" i="7" s="1"/>
  <c r="I137" i="7" s="1"/>
  <c r="F136" i="7"/>
  <c r="I136" i="7" s="1"/>
  <c r="F135" i="7"/>
  <c r="I135" i="7" s="1"/>
  <c r="F134" i="7"/>
  <c r="H133" i="7"/>
  <c r="G133" i="7"/>
  <c r="E133" i="7"/>
  <c r="D133" i="7"/>
  <c r="F132" i="7"/>
  <c r="I132" i="7" s="1"/>
  <c r="F131" i="7"/>
  <c r="I131" i="7"/>
  <c r="F130" i="7"/>
  <c r="I130" i="7" s="1"/>
  <c r="F129" i="7"/>
  <c r="I129" i="7"/>
  <c r="F128" i="7"/>
  <c r="I128" i="7" s="1"/>
  <c r="F127" i="7"/>
  <c r="I127" i="7" s="1"/>
  <c r="F126" i="7"/>
  <c r="I126" i="7" s="1"/>
  <c r="F125" i="7"/>
  <c r="I125" i="7" s="1"/>
  <c r="I124" i="7"/>
  <c r="F124" i="7"/>
  <c r="H123" i="7"/>
  <c r="G123" i="7"/>
  <c r="E123" i="7"/>
  <c r="D123" i="7"/>
  <c r="F122" i="7"/>
  <c r="I122" i="7" s="1"/>
  <c r="F121" i="7"/>
  <c r="I121" i="7" s="1"/>
  <c r="F120" i="7"/>
  <c r="I120" i="7" s="1"/>
  <c r="F119" i="7"/>
  <c r="I119" i="7" s="1"/>
  <c r="I118" i="7"/>
  <c r="F118" i="7"/>
  <c r="F117" i="7"/>
  <c r="I117" i="7" s="1"/>
  <c r="I116" i="7"/>
  <c r="F116" i="7"/>
  <c r="F115" i="7"/>
  <c r="F114" i="7"/>
  <c r="H113" i="7"/>
  <c r="G113" i="7"/>
  <c r="E113" i="7"/>
  <c r="D113" i="7"/>
  <c r="F112" i="7"/>
  <c r="I112" i="7" s="1"/>
  <c r="F111" i="7"/>
  <c r="I111" i="7" s="1"/>
  <c r="F110" i="7"/>
  <c r="I110" i="7" s="1"/>
  <c r="F109" i="7"/>
  <c r="I109" i="7" s="1"/>
  <c r="F108" i="7"/>
  <c r="I108" i="7" s="1"/>
  <c r="F107" i="7"/>
  <c r="I107" i="7"/>
  <c r="F106" i="7"/>
  <c r="I106" i="7" s="1"/>
  <c r="F105" i="7"/>
  <c r="F104" i="7"/>
  <c r="I104" i="7" s="1"/>
  <c r="H103" i="7"/>
  <c r="G103" i="7"/>
  <c r="E103" i="7"/>
  <c r="D103" i="7"/>
  <c r="D84" i="7" s="1"/>
  <c r="I102" i="7"/>
  <c r="F102" i="7"/>
  <c r="F101" i="7"/>
  <c r="I101" i="7" s="1"/>
  <c r="I100" i="7"/>
  <c r="F100" i="7"/>
  <c r="F99" i="7"/>
  <c r="I99" i="7" s="1"/>
  <c r="F98" i="7"/>
  <c r="I98" i="7" s="1"/>
  <c r="F97" i="7"/>
  <c r="I97" i="7" s="1"/>
  <c r="F96" i="7"/>
  <c r="I96" i="7" s="1"/>
  <c r="F95" i="7"/>
  <c r="I95" i="7" s="1"/>
  <c r="F94" i="7"/>
  <c r="H93" i="7"/>
  <c r="G93" i="7"/>
  <c r="E93" i="7"/>
  <c r="D93" i="7"/>
  <c r="F92" i="7"/>
  <c r="I92" i="7" s="1"/>
  <c r="F91" i="7"/>
  <c r="I91" i="7"/>
  <c r="F90" i="7"/>
  <c r="I90" i="7" s="1"/>
  <c r="F89" i="7"/>
  <c r="I89" i="7"/>
  <c r="F88" i="7"/>
  <c r="I88" i="7" s="1"/>
  <c r="F87" i="7"/>
  <c r="F86" i="7"/>
  <c r="I86" i="7" s="1"/>
  <c r="H85" i="7"/>
  <c r="G85" i="7"/>
  <c r="E85" i="7"/>
  <c r="D85" i="7"/>
  <c r="F82" i="7"/>
  <c r="I82" i="7" s="1"/>
  <c r="F81" i="7"/>
  <c r="I81" i="7" s="1"/>
  <c r="F80" i="7"/>
  <c r="I80" i="7"/>
  <c r="F79" i="7"/>
  <c r="I79" i="7" s="1"/>
  <c r="F78" i="7"/>
  <c r="I78" i="7"/>
  <c r="F77" i="7"/>
  <c r="I77" i="7" s="1"/>
  <c r="F76" i="7"/>
  <c r="I76" i="7" s="1"/>
  <c r="H75" i="7"/>
  <c r="G75" i="7"/>
  <c r="E75" i="7"/>
  <c r="D75" i="7"/>
  <c r="F74" i="7"/>
  <c r="I74" i="7" s="1"/>
  <c r="F73" i="7"/>
  <c r="I73" i="7" s="1"/>
  <c r="F72" i="7"/>
  <c r="I72" i="7" s="1"/>
  <c r="H71" i="7"/>
  <c r="G71" i="7"/>
  <c r="F71" i="7"/>
  <c r="I71" i="7" s="1"/>
  <c r="E71" i="7"/>
  <c r="D71" i="7"/>
  <c r="F70" i="7"/>
  <c r="I70" i="7" s="1"/>
  <c r="I69" i="7"/>
  <c r="F69" i="7"/>
  <c r="F68" i="7"/>
  <c r="I68" i="7" s="1"/>
  <c r="F67" i="7"/>
  <c r="I67" i="7" s="1"/>
  <c r="F66" i="7"/>
  <c r="I66" i="7" s="1"/>
  <c r="F65" i="7"/>
  <c r="I65" i="7" s="1"/>
  <c r="F64" i="7"/>
  <c r="I64" i="7" s="1"/>
  <c r="F63" i="7"/>
  <c r="H62" i="7"/>
  <c r="G62" i="7"/>
  <c r="E62" i="7"/>
  <c r="D62" i="7"/>
  <c r="F61" i="7"/>
  <c r="I61" i="7" s="1"/>
  <c r="F60" i="7"/>
  <c r="I59" i="7"/>
  <c r="F59" i="7"/>
  <c r="H58" i="7"/>
  <c r="G58" i="7"/>
  <c r="E58" i="7"/>
  <c r="D58" i="7"/>
  <c r="F57" i="7"/>
  <c r="I57" i="7" s="1"/>
  <c r="F56" i="7"/>
  <c r="I56" i="7" s="1"/>
  <c r="I55" i="7"/>
  <c r="F55" i="7"/>
  <c r="F54" i="7"/>
  <c r="I54" i="7"/>
  <c r="F53" i="7"/>
  <c r="I53" i="7" s="1"/>
  <c r="F52" i="7"/>
  <c r="I52" i="7"/>
  <c r="F51" i="7"/>
  <c r="I51" i="7" s="1"/>
  <c r="F50" i="7"/>
  <c r="F49" i="7"/>
  <c r="H48" i="7"/>
  <c r="G48" i="7"/>
  <c r="E48" i="7"/>
  <c r="D48" i="7"/>
  <c r="F47" i="7"/>
  <c r="I47" i="7" s="1"/>
  <c r="F46" i="7"/>
  <c r="I46" i="7" s="1"/>
  <c r="F45" i="7"/>
  <c r="I45" i="7" s="1"/>
  <c r="F44" i="7"/>
  <c r="I44" i="7"/>
  <c r="F43" i="7"/>
  <c r="I43" i="7" s="1"/>
  <c r="F42" i="7"/>
  <c r="I42" i="7"/>
  <c r="F41" i="7"/>
  <c r="I41" i="7" s="1"/>
  <c r="F40" i="7"/>
  <c r="I40" i="7" s="1"/>
  <c r="F39" i="7"/>
  <c r="I39" i="7" s="1"/>
  <c r="H38" i="7"/>
  <c r="G38" i="7"/>
  <c r="E38" i="7"/>
  <c r="D38" i="7"/>
  <c r="F37" i="7"/>
  <c r="I37" i="7" s="1"/>
  <c r="F36" i="7"/>
  <c r="I36" i="7" s="1"/>
  <c r="F35" i="7"/>
  <c r="I35" i="7" s="1"/>
  <c r="F34" i="7"/>
  <c r="I34" i="7" s="1"/>
  <c r="F33" i="7"/>
  <c r="I33" i="7" s="1"/>
  <c r="F32" i="7"/>
  <c r="I32" i="7"/>
  <c r="F31" i="7"/>
  <c r="I31" i="7" s="1"/>
  <c r="F30" i="7"/>
  <c r="F29" i="7"/>
  <c r="F28" i="7" s="1"/>
  <c r="H28" i="7"/>
  <c r="G28" i="7"/>
  <c r="E28" i="7"/>
  <c r="D28" i="7"/>
  <c r="F27" i="7"/>
  <c r="I27" i="7" s="1"/>
  <c r="F26" i="7"/>
  <c r="I26" i="7"/>
  <c r="F25" i="7"/>
  <c r="I25" i="7" s="1"/>
  <c r="F24" i="7"/>
  <c r="I24" i="7"/>
  <c r="F23" i="7"/>
  <c r="I23" i="7" s="1"/>
  <c r="F22" i="7"/>
  <c r="I22" i="7"/>
  <c r="F21" i="7"/>
  <c r="I21" i="7" s="1"/>
  <c r="F20" i="7"/>
  <c r="I20" i="7" s="1"/>
  <c r="F18" i="7"/>
  <c r="F19" i="7"/>
  <c r="I19" i="7" s="1"/>
  <c r="H18" i="7"/>
  <c r="G18" i="7"/>
  <c r="G9" i="7" s="1"/>
  <c r="E18" i="7"/>
  <c r="D18" i="7"/>
  <c r="F17" i="7"/>
  <c r="I17" i="7" s="1"/>
  <c r="F16" i="7"/>
  <c r="I16" i="7" s="1"/>
  <c r="F15" i="7"/>
  <c r="I15" i="7" s="1"/>
  <c r="F14" i="7"/>
  <c r="I14" i="7"/>
  <c r="F13" i="7"/>
  <c r="I13" i="7" s="1"/>
  <c r="F12" i="7"/>
  <c r="I12" i="7"/>
  <c r="F11" i="7"/>
  <c r="I11" i="7" s="1"/>
  <c r="H10" i="7"/>
  <c r="G10" i="7"/>
  <c r="E10" i="7"/>
  <c r="E9" i="7" s="1"/>
  <c r="D10" i="7"/>
  <c r="F10" i="7" s="1"/>
  <c r="I30" i="7"/>
  <c r="I50" i="7"/>
  <c r="I60" i="7"/>
  <c r="I87" i="7"/>
  <c r="I105" i="7"/>
  <c r="I115" i="7"/>
  <c r="G77" i="6"/>
  <c r="F77" i="6"/>
  <c r="D77" i="6"/>
  <c r="H76" i="6"/>
  <c r="E76" i="6"/>
  <c r="H70" i="6"/>
  <c r="H69" i="6" s="1"/>
  <c r="E70" i="6"/>
  <c r="G69" i="6"/>
  <c r="F69" i="6"/>
  <c r="E69" i="6"/>
  <c r="D69" i="6"/>
  <c r="C69" i="6"/>
  <c r="H65" i="6"/>
  <c r="E65" i="6"/>
  <c r="H64" i="6"/>
  <c r="E64" i="6"/>
  <c r="H63" i="6"/>
  <c r="E63" i="6"/>
  <c r="H62" i="6"/>
  <c r="H61" i="6" s="1"/>
  <c r="E62" i="6"/>
  <c r="E61" i="6" s="1"/>
  <c r="G61" i="6"/>
  <c r="F61" i="6"/>
  <c r="D61" i="6"/>
  <c r="D67" i="6" s="1"/>
  <c r="C61" i="6"/>
  <c r="H60" i="6"/>
  <c r="E60" i="6"/>
  <c r="H59" i="6"/>
  <c r="E59" i="6"/>
  <c r="H58" i="6"/>
  <c r="E58" i="6"/>
  <c r="E56" i="6" s="1"/>
  <c r="H57" i="6"/>
  <c r="E57" i="6"/>
  <c r="G56" i="6"/>
  <c r="F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E48" i="6"/>
  <c r="G47" i="6"/>
  <c r="F47" i="6"/>
  <c r="D47" i="6"/>
  <c r="C47" i="6"/>
  <c r="C67" i="6" s="1"/>
  <c r="H40" i="6"/>
  <c r="D40" i="6"/>
  <c r="E40" i="6" s="1"/>
  <c r="H39" i="6"/>
  <c r="H38" i="6" s="1"/>
  <c r="E39" i="6"/>
  <c r="G38" i="6"/>
  <c r="F38" i="6"/>
  <c r="C38" i="6"/>
  <c r="H37" i="6"/>
  <c r="H36" i="6" s="1"/>
  <c r="E37" i="6"/>
  <c r="G36" i="6"/>
  <c r="F36" i="6"/>
  <c r="E36" i="6"/>
  <c r="H35" i="6"/>
  <c r="E35" i="6"/>
  <c r="H34" i="6"/>
  <c r="E34" i="6"/>
  <c r="H33" i="6"/>
  <c r="E33" i="6"/>
  <c r="H32" i="6"/>
  <c r="E32" i="6"/>
  <c r="H31" i="6"/>
  <c r="E31" i="6"/>
  <c r="H30" i="6"/>
  <c r="H29" i="6" s="1"/>
  <c r="E30" i="6"/>
  <c r="G29" i="6"/>
  <c r="F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E17" i="6" s="1"/>
  <c r="H18" i="6"/>
  <c r="E18" i="6"/>
  <c r="G17" i="6"/>
  <c r="F17" i="6"/>
  <c r="D17" i="6"/>
  <c r="C17" i="6"/>
  <c r="C42" i="6"/>
  <c r="H16" i="6"/>
  <c r="E16" i="6"/>
  <c r="H15" i="6"/>
  <c r="E15" i="6"/>
  <c r="H14" i="6"/>
  <c r="E14" i="6"/>
  <c r="G13" i="6"/>
  <c r="H13" i="6" s="1"/>
  <c r="F13" i="6"/>
  <c r="F42" i="6" s="1"/>
  <c r="E13" i="6"/>
  <c r="H12" i="6"/>
  <c r="E12" i="6"/>
  <c r="H11" i="6"/>
  <c r="E11" i="6"/>
  <c r="H10" i="6"/>
  <c r="E10" i="6"/>
  <c r="E80" i="5"/>
  <c r="D80" i="5"/>
  <c r="E78" i="5"/>
  <c r="D78" i="5"/>
  <c r="C78" i="5"/>
  <c r="E76" i="5"/>
  <c r="D76" i="5"/>
  <c r="C76" i="5"/>
  <c r="E75" i="5"/>
  <c r="D75" i="5"/>
  <c r="D74" i="5" s="1"/>
  <c r="C75" i="5"/>
  <c r="C74" i="5" s="1"/>
  <c r="E74" i="5"/>
  <c r="E72" i="5"/>
  <c r="D72" i="5"/>
  <c r="C72" i="5"/>
  <c r="E62" i="5"/>
  <c r="E64" i="5" s="1"/>
  <c r="E66" i="5" s="1"/>
  <c r="D62" i="5"/>
  <c r="E60" i="5"/>
  <c r="D60" i="5"/>
  <c r="C60" i="5"/>
  <c r="E58" i="5"/>
  <c r="D58" i="5"/>
  <c r="C58" i="5"/>
  <c r="E57" i="5"/>
  <c r="D57" i="5"/>
  <c r="C57" i="5"/>
  <c r="E56" i="5"/>
  <c r="D56" i="5"/>
  <c r="C56" i="5"/>
  <c r="E54" i="5"/>
  <c r="D54" i="5"/>
  <c r="C54" i="5"/>
  <c r="C64" i="5" s="1"/>
  <c r="C66" i="5" s="1"/>
  <c r="E44" i="5"/>
  <c r="D44" i="5"/>
  <c r="C44" i="5"/>
  <c r="E41" i="5"/>
  <c r="E48" i="5" s="1"/>
  <c r="D41" i="5"/>
  <c r="D48" i="5" s="1"/>
  <c r="C41" i="5"/>
  <c r="C48" i="5" s="1"/>
  <c r="E31" i="5"/>
  <c r="D31" i="5"/>
  <c r="C31" i="5"/>
  <c r="E18" i="5"/>
  <c r="D18" i="5"/>
  <c r="E14" i="5"/>
  <c r="D14" i="5"/>
  <c r="C14" i="5"/>
  <c r="E9" i="5"/>
  <c r="E22" i="5" s="1"/>
  <c r="E24" i="5" s="1"/>
  <c r="E26" i="5" s="1"/>
  <c r="E35" i="5" s="1"/>
  <c r="D9" i="5"/>
  <c r="C9" i="5"/>
  <c r="C22" i="5"/>
  <c r="C24" i="5"/>
  <c r="C26" i="5" s="1"/>
  <c r="C35" i="5" s="1"/>
  <c r="G42" i="6"/>
  <c r="D38" i="6"/>
  <c r="K24" i="4"/>
  <c r="L24" i="4" s="1"/>
  <c r="K23" i="4"/>
  <c r="L23" i="4" s="1"/>
  <c r="H23" i="4"/>
  <c r="K22" i="4"/>
  <c r="L22" i="4" s="1"/>
  <c r="K21" i="4"/>
  <c r="L21" i="4"/>
  <c r="H21" i="4"/>
  <c r="K20" i="4"/>
  <c r="K19" i="4"/>
  <c r="L19" i="4"/>
  <c r="K18" i="4"/>
  <c r="L18" i="4" s="1"/>
  <c r="K17" i="4"/>
  <c r="F17" i="4"/>
  <c r="L17" i="4" s="1"/>
  <c r="K16" i="4"/>
  <c r="L16" i="4" s="1"/>
  <c r="H16" i="4"/>
  <c r="J15" i="4"/>
  <c r="I15" i="4"/>
  <c r="H15" i="4"/>
  <c r="H27" i="4" s="1"/>
  <c r="G15" i="4"/>
  <c r="L14" i="4"/>
  <c r="L13" i="4"/>
  <c r="L12" i="4"/>
  <c r="L9" i="4" s="1"/>
  <c r="L11" i="4"/>
  <c r="L10" i="4"/>
  <c r="K9" i="4"/>
  <c r="J9" i="4"/>
  <c r="J27" i="4" s="1"/>
  <c r="I9" i="4"/>
  <c r="H9" i="4"/>
  <c r="G9" i="4"/>
  <c r="G27" i="4" s="1"/>
  <c r="F9" i="4"/>
  <c r="E9" i="4"/>
  <c r="D9" i="4"/>
  <c r="C9" i="4"/>
  <c r="G34" i="3"/>
  <c r="F34" i="3"/>
  <c r="E34" i="3"/>
  <c r="D34" i="3"/>
  <c r="C34" i="3"/>
  <c r="G28" i="3"/>
  <c r="G27" i="3"/>
  <c r="G26" i="3"/>
  <c r="I25" i="3"/>
  <c r="H25" i="3"/>
  <c r="F25" i="3"/>
  <c r="E25" i="3"/>
  <c r="D25" i="3"/>
  <c r="C25" i="3"/>
  <c r="G23" i="3"/>
  <c r="G22" i="3"/>
  <c r="G21" i="3"/>
  <c r="G20" i="3" s="1"/>
  <c r="I20" i="3"/>
  <c r="H20" i="3"/>
  <c r="F20" i="3"/>
  <c r="E20" i="3"/>
  <c r="D20" i="3"/>
  <c r="C20" i="3"/>
  <c r="E18" i="3"/>
  <c r="C18" i="3"/>
  <c r="G15" i="3"/>
  <c r="G14" i="3"/>
  <c r="G13" i="3"/>
  <c r="I12" i="3"/>
  <c r="H12" i="3"/>
  <c r="F12" i="3"/>
  <c r="F7" i="3" s="1"/>
  <c r="F18" i="3" s="1"/>
  <c r="E12" i="3"/>
  <c r="D12" i="3"/>
  <c r="G11" i="3"/>
  <c r="G10" i="3"/>
  <c r="G9" i="3"/>
  <c r="I8" i="3"/>
  <c r="I7" i="3" s="1"/>
  <c r="I18" i="3" s="1"/>
  <c r="H8" i="3"/>
  <c r="H7" i="3" s="1"/>
  <c r="H18" i="3" s="1"/>
  <c r="E8" i="3"/>
  <c r="D8" i="3"/>
  <c r="C8" i="3"/>
  <c r="D9" i="1"/>
  <c r="E9" i="1"/>
  <c r="H15" i="1"/>
  <c r="H9" i="1" s="1"/>
  <c r="H47" i="1" s="1"/>
  <c r="H59" i="1" s="1"/>
  <c r="D17" i="1"/>
  <c r="E17" i="1"/>
  <c r="H19" i="1"/>
  <c r="H23" i="1"/>
  <c r="D25" i="1"/>
  <c r="E25" i="1"/>
  <c r="H27" i="1"/>
  <c r="D31" i="1"/>
  <c r="D47" i="1" s="1"/>
  <c r="D62" i="1" s="1"/>
  <c r="E31" i="1"/>
  <c r="H31" i="1"/>
  <c r="D38" i="1"/>
  <c r="E38" i="1"/>
  <c r="H38" i="1"/>
  <c r="D41" i="1"/>
  <c r="E41" i="1"/>
  <c r="H42" i="1"/>
  <c r="H57" i="1"/>
  <c r="D60" i="1"/>
  <c r="E60" i="1"/>
  <c r="I63" i="1"/>
  <c r="H64" i="1"/>
  <c r="H63" i="1" s="1"/>
  <c r="H79" i="1" s="1"/>
  <c r="H68" i="1"/>
  <c r="I68" i="1"/>
  <c r="H75" i="1"/>
  <c r="I79" i="1"/>
  <c r="I81" i="1" s="1"/>
  <c r="D7" i="3" l="1"/>
  <c r="D18" i="3" s="1"/>
  <c r="G25" i="3"/>
  <c r="C72" i="6"/>
  <c r="C75" i="6" s="1"/>
  <c r="C85" i="9"/>
  <c r="D31" i="13"/>
  <c r="D64" i="5"/>
  <c r="D66" i="5" s="1"/>
  <c r="C82" i="5"/>
  <c r="C84" i="5" s="1"/>
  <c r="E29" i="6"/>
  <c r="E47" i="6"/>
  <c r="E67" i="6" s="1"/>
  <c r="H56" i="6"/>
  <c r="G67" i="6"/>
  <c r="G72" i="6" s="1"/>
  <c r="F150" i="7"/>
  <c r="I150" i="7" s="1"/>
  <c r="H9" i="7"/>
  <c r="H159" i="7" s="1"/>
  <c r="I18" i="7"/>
  <c r="I38" i="7"/>
  <c r="G84" i="7"/>
  <c r="G159" i="7" s="1"/>
  <c r="D17" i="8"/>
  <c r="E9" i="8"/>
  <c r="E13" i="8"/>
  <c r="H13" i="8"/>
  <c r="D9" i="10"/>
  <c r="E28" i="12"/>
  <c r="E47" i="1"/>
  <c r="E62" i="1" s="1"/>
  <c r="I27" i="4"/>
  <c r="D42" i="6"/>
  <c r="D72" i="6" s="1"/>
  <c r="D82" i="5"/>
  <c r="D84" i="5" s="1"/>
  <c r="H17" i="6"/>
  <c r="H47" i="6"/>
  <c r="F38" i="7"/>
  <c r="F48" i="7"/>
  <c r="D11" i="9"/>
  <c r="D85" i="9" s="1"/>
  <c r="E31" i="9"/>
  <c r="H31" i="9" s="1"/>
  <c r="G32" i="10"/>
  <c r="F31" i="13"/>
  <c r="G8" i="3"/>
  <c r="G12" i="3"/>
  <c r="D22" i="5"/>
  <c r="D24" i="5" s="1"/>
  <c r="D26" i="5" s="1"/>
  <c r="D35" i="5" s="1"/>
  <c r="E82" i="5"/>
  <c r="E84" i="5" s="1"/>
  <c r="F67" i="6"/>
  <c r="F72" i="6" s="1"/>
  <c r="D9" i="7"/>
  <c r="D159" i="7" s="1"/>
  <c r="E84" i="7"/>
  <c r="E159" i="7" s="1"/>
  <c r="H84" i="7"/>
  <c r="E68" i="9"/>
  <c r="H68" i="9" s="1"/>
  <c r="F11" i="9"/>
  <c r="F85" i="9" s="1"/>
  <c r="H28" i="10"/>
  <c r="G31" i="13"/>
  <c r="H67" i="6"/>
  <c r="H81" i="1"/>
  <c r="E42" i="6"/>
  <c r="E72" i="6" s="1"/>
  <c r="E38" i="6"/>
  <c r="H42" i="6"/>
  <c r="H72" i="6" s="1"/>
  <c r="L15" i="4"/>
  <c r="L27" i="4" s="1"/>
  <c r="H75" i="6"/>
  <c r="H77" i="6" s="1"/>
  <c r="C77" i="6"/>
  <c r="E75" i="6"/>
  <c r="E77" i="6" s="1"/>
  <c r="I10" i="7"/>
  <c r="H50" i="9"/>
  <c r="E49" i="9"/>
  <c r="E24" i="10"/>
  <c r="C21" i="10"/>
  <c r="C32" i="10" s="1"/>
  <c r="F15" i="4"/>
  <c r="F27" i="4" s="1"/>
  <c r="I29" i="7"/>
  <c r="I28" i="7" s="1"/>
  <c r="I49" i="7"/>
  <c r="I48" i="7" s="1"/>
  <c r="E42" i="9"/>
  <c r="H42" i="9" s="1"/>
  <c r="E12" i="10"/>
  <c r="K15" i="4"/>
  <c r="K27" i="4" s="1"/>
  <c r="F62" i="7"/>
  <c r="I62" i="7" s="1"/>
  <c r="I63" i="7"/>
  <c r="F85" i="7"/>
  <c r="H17" i="8"/>
  <c r="E12" i="9"/>
  <c r="E59" i="9"/>
  <c r="H59" i="9" s="1"/>
  <c r="E31" i="13"/>
  <c r="F58" i="7"/>
  <c r="I58" i="7" s="1"/>
  <c r="F75" i="7"/>
  <c r="I75" i="7" s="1"/>
  <c r="I94" i="7"/>
  <c r="F93" i="7"/>
  <c r="I93" i="7" s="1"/>
  <c r="F103" i="7"/>
  <c r="I103" i="7" s="1"/>
  <c r="F113" i="7"/>
  <c r="I113" i="7" s="1"/>
  <c r="I114" i="7"/>
  <c r="F123" i="7"/>
  <c r="I123" i="7" s="1"/>
  <c r="I134" i="7"/>
  <c r="F133" i="7"/>
  <c r="I133" i="7" s="1"/>
  <c r="F146" i="7"/>
  <c r="I146" i="7" s="1"/>
  <c r="C17" i="8"/>
  <c r="E79" i="9"/>
  <c r="H79" i="9" s="1"/>
  <c r="E22" i="9"/>
  <c r="H22" i="9" s="1"/>
  <c r="G48" i="9"/>
  <c r="G85" i="9" s="1"/>
  <c r="D21" i="10"/>
  <c r="D32" i="10" s="1"/>
  <c r="E33" i="11"/>
  <c r="C31" i="13"/>
  <c r="G7" i="3" l="1"/>
  <c r="G18" i="3" s="1"/>
  <c r="E17" i="8"/>
  <c r="I85" i="7"/>
  <c r="I84" i="7" s="1"/>
  <c r="F84" i="7"/>
  <c r="H12" i="10"/>
  <c r="E9" i="10"/>
  <c r="H12" i="9"/>
  <c r="H11" i="9" s="1"/>
  <c r="E11" i="9"/>
  <c r="E21" i="10"/>
  <c r="H21" i="10" s="1"/>
  <c r="H24" i="10"/>
  <c r="F9" i="7"/>
  <c r="H49" i="9"/>
  <c r="E48" i="9"/>
  <c r="H48" i="9" s="1"/>
  <c r="I9" i="7"/>
  <c r="F159" i="7" l="1"/>
  <c r="I159" i="7"/>
  <c r="H9" i="10"/>
  <c r="H32" i="10" s="1"/>
  <c r="E32" i="10"/>
  <c r="E85" i="9"/>
  <c r="H85" i="9"/>
</calcChain>
</file>

<file path=xl/comments1.xml><?xml version="1.0" encoding="utf-8"?>
<comments xmlns="http://schemas.openxmlformats.org/spreadsheetml/2006/main">
  <authors>
    <author>Leticia Jimenez Mandujano</author>
  </authors>
  <commentList>
    <comment ref="E51" authorId="0" shapeId="0">
      <text>
        <r>
          <rPr>
            <sz val="9"/>
            <color indexed="81"/>
            <rFont val="Tahoma"/>
            <family val="2"/>
          </rPr>
          <t xml:space="preserve">Demanda a Segmento QUERETARO
</t>
        </r>
      </text>
    </comment>
  </commentList>
</comments>
</file>

<file path=xl/sharedStrings.xml><?xml version="1.0" encoding="utf-8"?>
<sst xmlns="http://schemas.openxmlformats.org/spreadsheetml/2006/main" count="1275" uniqueCount="718">
  <si>
    <t>MUNICIPIO DE CORREGIDORA, QUERÉTARO</t>
  </si>
  <si>
    <t>Estado de Situación Financiera Detallado - LDF</t>
  </si>
  <si>
    <t>Del 1 de Enero de 2019  al 31 de Diciembre de 2019 (b)</t>
  </si>
  <si>
    <t>(PESOS)</t>
  </si>
  <si>
    <t>Concepto (c)</t>
  </si>
  <si>
    <t>31 de Diciembre de 2019 (d)</t>
  </si>
  <si>
    <t>31 de diciembre de 2018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</si>
  <si>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</si>
  <si>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</si>
  <si>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</si>
  <si>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</si>
  <si>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</si>
  <si>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</si>
  <si>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Efectivo</t>
  </si>
  <si>
    <t>a1) Efectivo</t>
  </si>
  <si>
    <t>Servicios Personales por Pagar a Corto Plazo</t>
  </si>
  <si>
    <t>a1) Servicios Personales por Pagar a Corto Plazo</t>
  </si>
  <si>
    <t>Bancos/Tesorería</t>
  </si>
  <si>
    <t>a2) Bancos/Tesorería</t>
  </si>
  <si>
    <t>Proveedores por Pagar a Corto Plazo</t>
  </si>
  <si>
    <t>a2) Proveedores por Pagar a Corto Plazo</t>
  </si>
  <si>
    <t>a3) Bancos/Dependencias y Otros</t>
  </si>
  <si>
    <t>Contratistas por Obras Públicas por Pagar a Corto Plazo</t>
  </si>
  <si>
    <t>a3) Contratistas por Obras Públicas por Pagar a Corto Plazo</t>
  </si>
  <si>
    <t>Inversiones Temporales (Hasta 3 meses)</t>
  </si>
  <si>
    <t>a4) Inversiones Temporales (Hasta 3 meses)</t>
  </si>
  <si>
    <t>a4) Participaciones y Aportaciones por Pagar a Corto Plazo</t>
  </si>
  <si>
    <t>a5) Fondos con Afectación Específica</t>
  </si>
  <si>
    <t>Transferencias Otorgadas por Pagar a Corto Plazo</t>
  </si>
  <si>
    <t>a5) Transferencias Otorgadas por Pagar a Corto Plazo</t>
  </si>
  <si>
    <t>a6) Depósitos de Fondos de Terceros en Garantía y/o Administración</t>
  </si>
  <si>
    <t>Intereses, Comisiones y Otros Gastos de la Deuda Pública por Pagar a Corto Plazo</t>
  </si>
  <si>
    <t>a6) Intereses, Comisiones y Otros Gastos de la Deuda Pública por Pagar a Corto Plazo</t>
  </si>
  <si>
    <t>a7) Otros Efectivos y Equivalentes</t>
  </si>
  <si>
    <t>Retenciones y Contribuciones por Pagar a Corto Plazo</t>
  </si>
  <si>
    <t>a7) Retenciones y Contribuciones por Pagar a Corto Plazo</t>
  </si>
  <si>
    <t>b. Derechos a Recibir Efectivo o Equivalentes (b=b1+b2+b3+b4+b5+b6+b7)</t>
  </si>
  <si>
    <t>Devoluciones de la Ley de Ingresos por Pagar a Corto Plazo</t>
  </si>
  <si>
    <t>a8) Devoluciones de la Ley de Ingresos por Pagar a Corto Plazo</t>
  </si>
  <si>
    <t>b1) Inversiones Financieras de Corto Plazo</t>
  </si>
  <si>
    <t>Otras Cuentas por Pagar a Corto Plazo</t>
  </si>
  <si>
    <t>a9) Otras Cuentas por Pagar a Corto Plazo</t>
  </si>
  <si>
    <t>Cuentas por Cobrar a Corto Plazo</t>
  </si>
  <si>
    <t>b2) Cuentas por Cobrar a Corto Plazo</t>
  </si>
  <si>
    <t>b. Documentos por Pagar a Corto Plazo (b=b1+b2+b3)</t>
  </si>
  <si>
    <t>Deudores Diversos por Cobrar a Corto Plazo</t>
  </si>
  <si>
    <t>b3) Deudores Diversos por Cobrar a Corto Plazo</t>
  </si>
  <si>
    <t>b1) Documentos Comerciales por Pagar a Corto Plazo</t>
  </si>
  <si>
    <t>Ingresos por Recuperar a Corto Plazo</t>
  </si>
  <si>
    <t>b4) Ingresos por Recuperar a Corto Plazo</t>
  </si>
  <si>
    <t>b2) Documentos con Contratistas por Obras Públicas por Pagar a Corto Plazo</t>
  </si>
  <si>
    <t>Deudores por Anticipos de la Tesorería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</si>
  <si>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</si>
  <si>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</si>
  <si>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</si>
  <si>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</si>
  <si>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Derechos a Recibir Efectivo o Equivalentes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</si>
  <si>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</si>
  <si>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</si>
  <si>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</si>
  <si>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</si>
  <si>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</si>
  <si>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</si>
  <si>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</si>
  <si>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</si>
  <si>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</si>
  <si>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</si>
  <si>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Anticipo a Contratistas por Obras Públicas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</si>
  <si>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</si>
  <si>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</si>
  <si>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</si>
  <si>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</si>
  <si>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</si>
  <si>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</si>
  <si>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</si>
  <si>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</si>
  <si>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</si>
  <si>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</si>
  <si>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</si>
  <si>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</si>
  <si>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</si>
  <si>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</si>
  <si>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</si>
  <si>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</si>
  <si>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</si>
  <si>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</si>
  <si>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</si>
  <si>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</si>
  <si>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</si>
  <si>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Provisión para Demandas y Juicios a Corto Plazo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</si>
  <si>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</si>
  <si>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</si>
  <si>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</si>
  <si>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</si>
  <si>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Otras Provisiones a Corto Plazo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</si>
  <si>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</si>
  <si>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</si>
  <si>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</si>
  <si>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</si>
  <si>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Ingresos por Clasificar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</si>
  <si>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</si>
  <si>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</si>
  <si>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</si>
  <si>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</si>
  <si>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</si>
  <si>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</si>
  <si>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</si>
  <si>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</si>
  <si>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</si>
  <si>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Inversiones Financieras a Largo Plazo</t>
  </si>
  <si>
    <t>a. Inversiones Financieras a Largo Plazo</t>
  </si>
  <si>
    <t>Cuentas por Pagar a Largo Plazo</t>
  </si>
  <si>
    <t>a. Cuentas por Pagar a Largo Plazo</t>
  </si>
  <si>
    <t>Derechos a Recibir Efectivo o Equivalentes a Largo Plazo</t>
  </si>
  <si>
    <t xml:space="preserve">b. Derechos a Recibir Efectivo o Equivalentes a Largo Plazo </t>
  </si>
  <si>
    <t>b. Documentos por Pagar a Largo Plazo</t>
  </si>
  <si>
    <t>Bienes Inmuebles, Infraestructura y Construcciones en Proceso</t>
  </si>
  <si>
    <t xml:space="preserve">c. Bienes Inmuebles, Infraestructura y Construcciones en Proceso </t>
  </si>
  <si>
    <t>Deuda Pública a Largo Plazo</t>
  </si>
  <si>
    <t>c. Deuda Pública a Largo Plazo</t>
  </si>
  <si>
    <t>Bienes Muebles</t>
  </si>
  <si>
    <t xml:space="preserve">d. Bienes Muebles </t>
  </si>
  <si>
    <t>d. Pasivos Diferidos a Largo Plazo</t>
  </si>
  <si>
    <t>Activos Intangibles</t>
  </si>
  <si>
    <t xml:space="preserve">e. Activos Intangibles </t>
  </si>
  <si>
    <t>e. Fondos y Bienes de Terceros en Garantía y/o en Administración a Largo Plazo</t>
  </si>
  <si>
    <t>Depreciación, Deterioro y Amortización Acumulada de Bienes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</si>
  <si>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</si>
  <si>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</si>
  <si>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</si>
  <si>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</si>
  <si>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</si>
  <si>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</si>
  <si>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</si>
  <si>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</si>
  <si>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</si>
  <si>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</si>
  <si>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</si>
  <si>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Aportaciones</t>
  </si>
  <si>
    <t>a. Aportaciones</t>
  </si>
  <si>
    <t>Donaciones de Capital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</si>
  <si>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</si>
  <si>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</si>
  <si>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</si>
  <si>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</si>
  <si>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Resultados de Ejercicios Anteriores</t>
  </si>
  <si>
    <t>b. Resultados de Ejercicios Anteriores</t>
  </si>
  <si>
    <t>Revalúos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</si>
  <si>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</si>
  <si>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</si>
  <si>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</si>
  <si>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</si>
  <si>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</si>
  <si>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</si>
  <si>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</si>
  <si>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</si>
  <si>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</si>
  <si>
    <t>Informe Analítico de la Deuda Pública y Otros Pasivos - LDF</t>
  </si>
  <si>
    <t>Del 01 de Enero al 31 de Diciembre 2019</t>
  </si>
  <si>
    <t>Denominación de la Deuda Pública y Otros Pasivos</t>
  </si>
  <si>
    <t>Saldo al 31 de diciembre de 2018 (d)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</si>
  <si>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</si>
  <si>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</si>
  <si>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</si>
  <si>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</si>
  <si>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</si>
  <si>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</si>
  <si>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</si>
  <si>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</si>
  <si>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</si>
  <si>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</si>
  <si>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</si>
  <si>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</si>
  <si>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</si>
  <si>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</si>
  <si>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</si>
  <si>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</si>
  <si>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</si>
  <si>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</si>
  <si>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</si>
  <si>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</si>
  <si>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52,121,220.00</t>
  </si>
  <si>
    <t>b1) Instituciones de Crédito</t>
  </si>
  <si>
    <t>b2) Títulos y Valores</t>
  </si>
  <si>
    <t>b3) Arrendamientos Financieros</t>
  </si>
  <si>
    <t xml:space="preserve">2. Otros Pasivos </t>
  </si>
  <si>
    <t>69,242,560.06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</si>
  <si>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</si>
  <si>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</si>
  <si>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</si>
  <si>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</si>
  <si>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</si>
  <si>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</si>
  <si>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</si>
  <si>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</si>
  <si>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</si>
  <si>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</si>
  <si>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</si>
  <si>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</si>
  <si>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</si>
  <si>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</si>
  <si>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</si>
  <si>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</si>
  <si>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</si>
  <si>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</si>
  <si>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</si>
  <si>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</si>
  <si>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</si>
  <si>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TIIE + 1%</t>
  </si>
  <si>
    <t>B. Crédito 2</t>
  </si>
  <si>
    <t>C. Crédito XX</t>
  </si>
  <si>
    <t>"Bajo protesta de decir verdad declaramos que los Estados Financieros y sus Notas son razonablemente correctos y responsabilidad del emisor"</t>
  </si>
  <si>
    <t>Informe Analítico de Obligaciones Diferentes de Financiamientos – LDF</t>
  </si>
  <si>
    <t>Del 1 de Enero al 31 de Diciembre de 2019 (b)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</si>
  <si>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</si>
  <si>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</si>
  <si>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</si>
  <si>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</si>
  <si>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</si>
  <si>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</si>
  <si>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</si>
  <si>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</si>
  <si>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31 de Diciembre de 2019</t>
  </si>
  <si>
    <t>Monto pagado de la inversión actualizado al 31 de Diciembre de 2019</t>
  </si>
  <si>
    <t>Saldo pendiente por pagar de la inversión al 31 de Diciembre  de 2019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</si>
  <si>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</si>
  <si>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</si>
  <si>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</si>
  <si>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</si>
  <si>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</si>
  <si>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</si>
  <si>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</si>
  <si>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</si>
  <si>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</si>
  <si>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</si>
  <si>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Lumo Financiero del Centro, S.A.  De C.V. SOFORM, E.N.R.</t>
  </si>
  <si>
    <t>b) Lumo Financiero del Centro, S.A.  De C.V. SOFORM, E.N.R.</t>
  </si>
  <si>
    <t>c) Lumo Financiero del Centro, S.A.  De C.V. SOFORM, E.N.R.</t>
  </si>
  <si>
    <t>d) Plastic Omnium Sistemas Urbanos, S.A. de C.V</t>
  </si>
  <si>
    <t>e) Corporación MOMA</t>
  </si>
  <si>
    <t>f) Citelum México, S.A. de C.V.</t>
  </si>
  <si>
    <t>g) Citelum México, S.A. de C.V.</t>
  </si>
  <si>
    <t>h) TDFA S.A. de C.V.</t>
  </si>
  <si>
    <t>i) Arriaga Resendiz Raul Agapito</t>
  </si>
  <si>
    <t>C. Total de Obligaciones Diferentes de Financiamiento (C=A+B)</t>
  </si>
  <si>
    <r>
      <rPr>
        <b/>
        <sz val="9"/>
        <color indexed="8"/>
        <rFont val="Arial"/>
        <family val="2"/>
      </rPr>
      <t xml:space="preserve">Nota:  </t>
    </r>
    <r>
      <rPr>
        <sz val="9"/>
        <color indexed="8"/>
        <rFont val="Arial"/>
        <family val="2"/>
      </rPr>
      <t>B.c) Se reporta en cero la columna "monto de la inversión pactado", ya que se determina a valor unitario por tonelada siendo variable el importe a pagar mensual.</t>
    </r>
  </si>
  <si>
    <t xml:space="preserve"> </t>
  </si>
  <si>
    <t>Municipio de Corregidora, Querétaro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</si>
  <si>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</si>
  <si>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</si>
  <si>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</si>
  <si>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</si>
  <si>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</si>
  <si>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</si>
  <si>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</si>
  <si>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</si>
  <si>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</si>
  <si>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</si>
  <si>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</si>
  <si>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</si>
  <si>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</si>
  <si>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</si>
  <si>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</si>
  <si>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</si>
  <si>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</si>
  <si>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</si>
  <si>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</si>
  <si>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</si>
  <si>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</si>
  <si>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</si>
  <si>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</si>
  <si>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</si>
  <si>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</si>
  <si>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</si>
  <si>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</si>
  <si>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</si>
  <si>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</si>
  <si>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</si>
  <si>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</si>
  <si>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</si>
  <si>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</si>
  <si>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</si>
  <si>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</si>
  <si>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</si>
  <si>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</si>
  <si>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</si>
  <si>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</si>
  <si>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</si>
  <si>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</si>
  <si>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</si>
  <si>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notas, son razonablemente correctos y son responsabilidad del emisor</t>
  </si>
  <si>
    <t>Municipio de Corregidora, Qurétaro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</si>
  <si>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</si>
  <si>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</si>
  <si>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</si>
  <si>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</si>
  <si>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</si>
  <si>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</si>
  <si>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</si>
  <si>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</si>
  <si>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</si>
  <si>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</si>
  <si>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</si>
  <si>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</si>
  <si>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</si>
  <si>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</si>
  <si>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</si>
  <si>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</si>
  <si>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</si>
  <si>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</si>
  <si>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</si>
  <si>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</si>
  <si>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</si>
  <si>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</si>
  <si>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</si>
  <si>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</si>
  <si>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</si>
  <si>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</si>
  <si>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</si>
  <si>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</si>
  <si>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</si>
  <si>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</si>
  <si>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</si>
  <si>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</si>
  <si>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</si>
  <si>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</si>
  <si>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</si>
  <si>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</si>
  <si>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</si>
  <si>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</si>
  <si>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</si>
  <si>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</si>
  <si>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</si>
  <si>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</si>
  <si>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</si>
  <si>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</si>
  <si>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</si>
  <si>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</si>
  <si>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</si>
  <si>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</si>
  <si>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</si>
  <si>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</si>
  <si>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</si>
  <si>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</si>
  <si>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</si>
  <si>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</si>
  <si>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</si>
  <si>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</si>
  <si>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</si>
  <si>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</si>
  <si>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</si>
  <si>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</si>
  <si>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</si>
  <si>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</si>
  <si>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</si>
  <si>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</si>
  <si>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</si>
  <si>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</si>
  <si>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</si>
  <si>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</si>
  <si>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</si>
  <si>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</si>
  <si>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</si>
  <si>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</si>
  <si>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</si>
  <si>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</si>
  <si>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</si>
  <si>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</si>
  <si>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</si>
  <si>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</si>
  <si>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</si>
  <si>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</si>
  <si>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</si>
  <si>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</si>
  <si>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</si>
  <si>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</si>
  <si>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</si>
  <si>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</si>
  <si>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</si>
  <si>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</si>
  <si>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</si>
  <si>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</si>
  <si>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</si>
  <si>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</si>
  <si>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</si>
  <si>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</si>
  <si>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</si>
  <si>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</si>
  <si>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</si>
  <si>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</si>
  <si>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</si>
  <si>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</si>
  <si>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</si>
  <si>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</si>
  <si>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</si>
  <si>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</si>
  <si>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</si>
  <si>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</si>
  <si>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</si>
  <si>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</si>
  <si>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</si>
  <si>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</si>
  <si>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</si>
  <si>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</si>
  <si>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</si>
  <si>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</si>
  <si>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</si>
  <si>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</si>
  <si>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</si>
  <si>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</si>
  <si>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</si>
  <si>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</si>
  <si>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</si>
  <si>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</si>
  <si>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</si>
  <si>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</si>
  <si>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</si>
  <si>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</si>
  <si>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</si>
  <si>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</si>
  <si>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</si>
  <si>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</si>
  <si>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</si>
  <si>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</si>
  <si>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</si>
  <si>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</si>
  <si>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</si>
  <si>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</si>
  <si>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</si>
  <si>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</si>
  <si>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</si>
  <si>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</si>
  <si>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</si>
  <si>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</si>
  <si>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</si>
  <si>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</si>
  <si>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</si>
  <si>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</si>
  <si>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</si>
  <si>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</si>
  <si>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</si>
  <si>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</si>
  <si>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</si>
  <si>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</si>
  <si>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</si>
  <si>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A Organo Ejecutivo Municipal (Ayuntamiento)</t>
  </si>
  <si>
    <t>B Entidades Paraestatales y Fideicomisos No Empresariales y No Financieros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</si>
  <si>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</si>
  <si>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</si>
  <si>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</si>
  <si>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</si>
  <si>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</si>
  <si>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</si>
  <si>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</si>
  <si>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</si>
  <si>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</si>
  <si>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</si>
  <si>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</si>
  <si>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</si>
  <si>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</si>
  <si>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</si>
  <si>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</si>
  <si>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</si>
  <si>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</si>
  <si>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</si>
  <si>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</si>
  <si>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</si>
  <si>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</si>
  <si>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</si>
  <si>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</si>
  <si>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</si>
  <si>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</si>
  <si>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</si>
  <si>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</si>
  <si>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</si>
  <si>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</si>
  <si>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</si>
  <si>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</si>
  <si>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</si>
  <si>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</si>
  <si>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</si>
  <si>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</si>
  <si>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</si>
  <si>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</si>
  <si>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</si>
  <si>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</si>
  <si>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</si>
  <si>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</si>
  <si>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</si>
  <si>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</si>
  <si>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</si>
  <si>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</si>
  <si>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</si>
  <si>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</si>
  <si>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</si>
  <si>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</si>
  <si>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</si>
  <si>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</si>
  <si>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</si>
  <si>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</si>
  <si>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</si>
  <si>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</si>
  <si>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2021 (d)</t>
  </si>
  <si>
    <t>2022 (d)</t>
  </si>
  <si>
    <t>2023 (d)</t>
  </si>
  <si>
    <t>2024 (d)</t>
  </si>
  <si>
    <t>2025 (d)</t>
  </si>
  <si>
    <t xml:space="preserve">2020 (de iniciativa de Ley) (c) 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</si>
  <si>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</si>
  <si>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</si>
  <si>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</si>
  <si>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</si>
  <si>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</si>
  <si>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</si>
  <si>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</si>
  <si>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</si>
  <si>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</si>
  <si>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</si>
  <si>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</si>
  <si>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</si>
  <si>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</si>
  <si>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</si>
  <si>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</si>
  <si>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</si>
  <si>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</si>
  <si>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 xml:space="preserve">D.    Transferencias, Asignaciones, Subsidios y
Subvenciones, y Pensiones y Jubilaciones 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</si>
  <si>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</si>
  <si>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</si>
  <si>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</si>
  <si>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</si>
  <si>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</si>
  <si>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</si>
  <si>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</si>
  <si>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</si>
  <si>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r>
      <t>1.  Gasto No Etiquetado</t>
    </r>
    <r>
      <rPr>
        <sz val="7"/>
        <color indexed="8"/>
        <rFont val="Arial"/>
        <family val="2"/>
      </rPr>
      <t/>
    </r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</si>
  <si>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</si>
  <si>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</si>
  <si>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</si>
  <si>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</si>
  <si>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</si>
  <si>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</si>
  <si>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</si>
  <si>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</si>
  <si>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</si>
  <si>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  Gasto Etiquetado</t>
  </si>
  <si>
    <t>H.    Participaciones y Aportaciones</t>
  </si>
  <si>
    <t>3.  Total de Egresos Proyectados</t>
  </si>
  <si>
    <t>Resultados de Ingresos - LDF</t>
  </si>
  <si>
    <t>2014 (c)</t>
  </si>
  <si>
    <t>2015 (c)</t>
  </si>
  <si>
    <t>2016 (c)</t>
  </si>
  <si>
    <t>2017 (c)</t>
  </si>
  <si>
    <t>2018 (c)</t>
  </si>
  <si>
    <t>2019 (d)</t>
  </si>
  <si>
    <t>1. Ingresos de Libre Disposición (1=A+B+C+D+E+F+G+H+I+J+K+L)</t>
  </si>
  <si>
    <t>G.    Ingresos por Venta de Bienes y Prestación de
Servicios</t>
  </si>
  <si>
    <t xml:space="preserve">J.    Transferencias y Asignaciones 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</si>
  <si>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</si>
  <si>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3. Ingresos Derivados de Financiamientos (3=A)</t>
  </si>
  <si>
    <t>4. Total de Resultados de Ingresos (4=1+2+3)</t>
  </si>
  <si>
    <t>Resultados de Egresos - LDF</t>
  </si>
  <si>
    <t>1.  Gasto No Etiquetado</t>
  </si>
  <si>
    <t>3.  Total del Resultado de Egresos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</si>
  <si>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</si>
  <si>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</si>
  <si>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</si>
  <si>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</si>
  <si>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</si>
  <si>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</si>
  <si>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</si>
  <si>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</si>
  <si>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Prestación Laboral</t>
  </si>
  <si>
    <t>No aplica</t>
  </si>
  <si>
    <t>Beneficio definido, Contribución definida o Mixto</t>
  </si>
  <si>
    <t>Beneficio Definido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</si>
  <si>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</si>
  <si>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</si>
  <si>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</si>
  <si>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</si>
  <si>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</si>
  <si>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</si>
  <si>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</si>
  <si>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</si>
  <si>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</si>
  <si>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</si>
  <si>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</si>
  <si>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</si>
  <si>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</si>
  <si>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</si>
  <si>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</si>
  <si>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</si>
  <si>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</si>
  <si>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</si>
  <si>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</si>
  <si>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</si>
  <si>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</si>
  <si>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</si>
  <si>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</si>
  <si>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</si>
  <si>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</si>
  <si>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</si>
  <si>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</si>
  <si>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</si>
  <si>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</si>
  <si>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</si>
  <si>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</si>
  <si>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</si>
  <si>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</si>
  <si>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</si>
  <si>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</si>
  <si>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</si>
  <si>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</si>
  <si>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JR VALUACIONES ACTUARIALES, S.C</t>
  </si>
  <si>
    <t>"Debido al cierre de la presente Administración Municipal 2015-2018, las cifras incluidas en los Estados Financieros y demás Información Financiera respectiva son con corte al 20 de Septiembre de 2018. Respecto del registro contable - presupuestal de los Ingresos, éstos se reportan del 1 al 17 de septiembre del mismo ejercicio fiscal."</t>
  </si>
  <si>
    <t>"Por lo que respecta a la recepción del RECURSO DEL Ramo 33 y Ramo 28  estas quedarán provisionadas parcialmente por un importe de (importe de la póliza) lo anterior en términos del calendario emitido por la Secretaría de Planeación y Finanzas del Estado de Querétaro.  "</t>
  </si>
  <si>
    <t>Municipio de Corregidora, Querètaro</t>
  </si>
  <si>
    <t>Guía de Cumplimiento de la Ley de Disciplina Financiera de las Entidades Federativas y Municipios</t>
  </si>
  <si>
    <t>Del 1 de enero al 31 de diciembre de 2019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</si>
  <si>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</si>
  <si>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</si>
  <si>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</si>
  <si>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</si>
  <si>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</si>
  <si>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</si>
  <si>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</si>
  <si>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</si>
  <si>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</si>
  <si>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</si>
  <si>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</si>
  <si>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</si>
  <si>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</si>
  <si>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</si>
  <si>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</si>
  <si>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</si>
  <si>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</si>
  <si>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</si>
  <si>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</si>
  <si>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</si>
  <si>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</si>
  <si>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</si>
  <si>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</si>
  <si>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</si>
  <si>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</si>
  <si>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</si>
  <si>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</si>
  <si>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</si>
  <si>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</si>
  <si>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</si>
  <si>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</si>
  <si>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</si>
  <si>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</si>
  <si>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N.A.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</si>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</sst>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0.000%"/>
    <numFmt numFmtId="166" formatCode="#,##0.00_ ;[Red]\-#,##0.00\ "/>
  </numFmts>
  <fonts count="40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10"/>
      <color indexed="8"/>
      <name val="Arial Narrow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8"/>
      <color rgb="FF000000"/>
      <name val="Arial Narrow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"/>
      <family val="2"/>
    </font>
    <font>
      <sz val="10"/>
      <color theme="0" tint="-0.34998626667073579"/>
      <name val="Calibri"/>
      <family val="2"/>
      <scheme val="minor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Century Gothic"/>
      <family val="2"/>
    </font>
    <font>
      <sz val="11"/>
      <color theme="1"/>
      <name val="Arial"/>
      <family val="2"/>
    </font>
    <font>
      <i/>
      <sz val="10"/>
      <color theme="1"/>
      <name val="Arial Narrow"/>
      <family val="2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rgb="FFBFBFBF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2" borderId="0" applyNumberFormat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13">
    <xf numFmtId="0" fontId="0" fillId="0" borderId="0" xfId="0"/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 indent="2"/>
    </xf>
    <xf numFmtId="3" fontId="14" fillId="0" borderId="4" xfId="0" applyNumberFormat="1" applyFont="1" applyFill="1" applyBorder="1" applyAlignment="1">
      <alignment horizontal="right" vertical="center" wrapText="1"/>
    </xf>
    <xf numFmtId="164" fontId="14" fillId="0" borderId="4" xfId="0" applyNumberFormat="1" applyFont="1" applyFill="1" applyBorder="1" applyAlignment="1">
      <alignment horizontal="left" vertical="center" wrapText="1" indent="2"/>
    </xf>
    <xf numFmtId="3" fontId="13" fillId="0" borderId="4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left" vertical="center" wrapText="1" indent="2"/>
    </xf>
    <xf numFmtId="4" fontId="13" fillId="0" borderId="4" xfId="0" applyNumberFormat="1" applyFont="1" applyFill="1" applyBorder="1" applyAlignment="1" applyProtection="1">
      <alignment horizontal="right" vertical="center" wrapText="1"/>
    </xf>
    <xf numFmtId="4" fontId="13" fillId="0" borderId="4" xfId="0" applyNumberFormat="1" applyFont="1" applyFill="1" applyBorder="1" applyAlignment="1">
      <alignment horizontal="left" vertical="center" wrapText="1" indent="2"/>
    </xf>
    <xf numFmtId="4" fontId="13" fillId="0" borderId="4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left" vertical="center" wrapText="1" indent="4"/>
    </xf>
    <xf numFmtId="4" fontId="1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/>
    <xf numFmtId="4" fontId="13" fillId="0" borderId="3" xfId="0" applyNumberFormat="1" applyFont="1" applyFill="1" applyBorder="1" applyAlignment="1">
      <alignment horizontal="left" vertical="center" wrapText="1" indent="4"/>
    </xf>
    <xf numFmtId="4" fontId="13" fillId="0" borderId="3" xfId="0" applyNumberFormat="1" applyFont="1" applyFill="1" applyBorder="1" applyAlignment="1">
      <alignment horizontal="left" vertical="center" indent="4"/>
    </xf>
    <xf numFmtId="4" fontId="14" fillId="0" borderId="4" xfId="0" applyNumberFormat="1" applyFont="1" applyFill="1" applyBorder="1" applyAlignment="1">
      <alignment horizontal="left" vertical="center" wrapText="1" indent="2"/>
    </xf>
    <xf numFmtId="164" fontId="13" fillId="0" borderId="0" xfId="0" applyNumberFormat="1" applyFont="1" applyFill="1" applyBorder="1"/>
    <xf numFmtId="0" fontId="13" fillId="3" borderId="0" xfId="0" applyFont="1" applyFill="1" applyBorder="1"/>
    <xf numFmtId="4" fontId="15" fillId="0" borderId="4" xfId="0" applyNumberFormat="1" applyFont="1" applyFill="1" applyBorder="1" applyAlignment="1">
      <alignment horizontal="left" vertical="center" wrapText="1" indent="2"/>
    </xf>
    <xf numFmtId="0" fontId="13" fillId="0" borderId="1" xfId="0" applyFont="1" applyFill="1" applyBorder="1" applyAlignment="1">
      <alignment horizontal="left" vertical="center" wrapText="1" indent="2"/>
    </xf>
    <xf numFmtId="3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left" vertical="center" wrapText="1" indent="2"/>
    </xf>
    <xf numFmtId="3" fontId="13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 wrapText="1"/>
    </xf>
    <xf numFmtId="0" fontId="17" fillId="4" borderId="0" xfId="0" applyFont="1" applyFill="1" applyBorder="1"/>
    <xf numFmtId="4" fontId="2" fillId="4" borderId="0" xfId="0" applyNumberFormat="1" applyFont="1" applyFill="1" applyBorder="1" applyAlignment="1">
      <alignment vertical="top"/>
    </xf>
    <xf numFmtId="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4" fontId="2" fillId="4" borderId="0" xfId="2" applyNumberFormat="1" applyFont="1" applyFill="1" applyBorder="1"/>
    <xf numFmtId="4" fontId="17" fillId="4" borderId="0" xfId="0" applyNumberFormat="1" applyFont="1" applyFill="1" applyBorder="1"/>
    <xf numFmtId="43" fontId="2" fillId="4" borderId="0" xfId="2" applyFont="1" applyFill="1" applyBorder="1"/>
    <xf numFmtId="0" fontId="18" fillId="0" borderId="0" xfId="0" applyFont="1" applyFill="1" applyBorder="1"/>
    <xf numFmtId="0" fontId="17" fillId="4" borderId="0" xfId="0" applyFont="1" applyFill="1" applyBorder="1" applyAlignment="1" applyProtection="1">
      <alignment horizontal="center"/>
      <protection locked="0"/>
    </xf>
    <xf numFmtId="4" fontId="3" fillId="4" borderId="0" xfId="0" applyNumberFormat="1" applyFont="1" applyFill="1" applyBorder="1" applyAlignment="1">
      <alignment horizontal="right" vertical="top"/>
    </xf>
    <xf numFmtId="4" fontId="17" fillId="4" borderId="0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>
      <alignment vertical="top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43" fontId="4" fillId="4" borderId="0" xfId="2" applyFont="1" applyFill="1" applyBorder="1" applyAlignment="1">
      <alignment horizontal="right"/>
    </xf>
    <xf numFmtId="4" fontId="2" fillId="4" borderId="0" xfId="0" applyNumberFormat="1" applyFont="1" applyFill="1" applyBorder="1" applyAlignment="1" applyProtection="1">
      <alignment horizontal="center" vertical="top" wrapText="1"/>
      <protection locked="0"/>
    </xf>
    <xf numFmtId="0" fontId="14" fillId="0" borderId="5" xfId="0" applyFont="1" applyFill="1" applyBorder="1" applyAlignment="1">
      <alignment horizontal="left" vertical="center" wrapText="1" indent="2"/>
    </xf>
    <xf numFmtId="4" fontId="13" fillId="0" borderId="6" xfId="0" applyNumberFormat="1" applyFont="1" applyFill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horizontal="left" vertical="center" wrapText="1" indent="2"/>
    </xf>
    <xf numFmtId="0" fontId="14" fillId="0" borderId="7" xfId="0" applyFont="1" applyFill="1" applyBorder="1" applyAlignment="1">
      <alignment horizontal="left" vertical="center" wrapText="1" indent="2"/>
    </xf>
    <xf numFmtId="4" fontId="13" fillId="0" borderId="8" xfId="0" applyNumberFormat="1" applyFont="1" applyFill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horizontal="left" vertical="center" wrapText="1" indent="2"/>
    </xf>
    <xf numFmtId="0" fontId="19" fillId="0" borderId="0" xfId="0" applyFont="1" applyFill="1" applyBorder="1"/>
    <xf numFmtId="0" fontId="20" fillId="5" borderId="9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justify" vertical="center" wrapText="1"/>
    </xf>
    <xf numFmtId="164" fontId="20" fillId="0" borderId="4" xfId="0" applyNumberFormat="1" applyFont="1" applyFill="1" applyBorder="1" applyAlignment="1">
      <alignment horizontal="right" vertical="center" wrapText="1"/>
    </xf>
    <xf numFmtId="164" fontId="19" fillId="0" borderId="3" xfId="0" applyNumberFormat="1" applyFont="1" applyFill="1" applyBorder="1" applyAlignment="1">
      <alignment horizontal="left" vertical="center" wrapText="1" indent="2"/>
    </xf>
    <xf numFmtId="164" fontId="19" fillId="0" borderId="4" xfId="0" applyNumberFormat="1" applyFont="1" applyFill="1" applyBorder="1" applyAlignment="1">
      <alignment horizontal="right" vertical="center" wrapText="1"/>
    </xf>
    <xf numFmtId="4" fontId="19" fillId="0" borderId="0" xfId="0" applyNumberFormat="1" applyFont="1" applyFill="1" applyBorder="1"/>
    <xf numFmtId="164" fontId="20" fillId="6" borderId="4" xfId="0" applyNumberFormat="1" applyFont="1" applyFill="1" applyBorder="1" applyAlignment="1">
      <alignment horizontal="right" vertical="center" wrapText="1"/>
    </xf>
    <xf numFmtId="164" fontId="19" fillId="7" borderId="4" xfId="0" applyNumberFormat="1" applyFont="1" applyFill="1" applyBorder="1" applyAlignment="1">
      <alignment horizontal="right" vertical="center" wrapText="1"/>
    </xf>
    <xf numFmtId="164" fontId="19" fillId="6" borderId="4" xfId="0" applyNumberFormat="1" applyFont="1" applyFill="1" applyBorder="1" applyAlignment="1">
      <alignment horizontal="right" vertical="center" wrapText="1"/>
    </xf>
    <xf numFmtId="43" fontId="19" fillId="0" borderId="0" xfId="2" applyFont="1" applyFill="1" applyBorder="1"/>
    <xf numFmtId="164" fontId="19" fillId="0" borderId="3" xfId="0" applyNumberFormat="1" applyFont="1" applyFill="1" applyBorder="1" applyAlignment="1">
      <alignment horizontal="justify" vertical="center" wrapText="1"/>
    </xf>
    <xf numFmtId="43" fontId="19" fillId="0" borderId="0" xfId="0" applyNumberFormat="1" applyFont="1" applyFill="1" applyBorder="1"/>
    <xf numFmtId="164" fontId="20" fillId="0" borderId="3" xfId="0" applyNumberFormat="1" applyFont="1" applyFill="1" applyBorder="1" applyAlignment="1">
      <alignment horizontal="justify" vertical="center"/>
    </xf>
    <xf numFmtId="164" fontId="19" fillId="0" borderId="0" xfId="0" applyNumberFormat="1" applyFont="1" applyFill="1" applyBorder="1"/>
    <xf numFmtId="4" fontId="18" fillId="0" borderId="0" xfId="0" applyNumberFormat="1" applyFont="1" applyFill="1" applyBorder="1"/>
    <xf numFmtId="164" fontId="21" fillId="0" borderId="3" xfId="0" applyNumberFormat="1" applyFont="1" applyFill="1" applyBorder="1" applyAlignment="1">
      <alignment horizontal="justify" vertical="center" wrapText="1"/>
    </xf>
    <xf numFmtId="164" fontId="21" fillId="0" borderId="4" xfId="0" applyNumberFormat="1" applyFont="1" applyFill="1" applyBorder="1" applyAlignment="1">
      <alignment horizontal="right" vertical="center" wrapText="1"/>
    </xf>
    <xf numFmtId="164" fontId="21" fillId="0" borderId="1" xfId="0" applyNumberFormat="1" applyFont="1" applyFill="1" applyBorder="1" applyAlignment="1">
      <alignment horizontal="justify" vertical="center" wrapText="1"/>
    </xf>
    <xf numFmtId="164" fontId="21" fillId="0" borderId="2" xfId="0" applyNumberFormat="1" applyFont="1" applyFill="1" applyBorder="1" applyAlignment="1">
      <alignment horizontal="right" vertical="center" wrapText="1"/>
    </xf>
    <xf numFmtId="164" fontId="22" fillId="0" borderId="0" xfId="0" applyNumberFormat="1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horizontal="right" vertical="center" wrapText="1"/>
    </xf>
    <xf numFmtId="164" fontId="20" fillId="5" borderId="10" xfId="0" applyNumberFormat="1" applyFont="1" applyFill="1" applyBorder="1" applyAlignment="1">
      <alignment horizontal="center" vertical="center" wrapText="1"/>
    </xf>
    <xf numFmtId="164" fontId="20" fillId="5" borderId="11" xfId="0" applyNumberFormat="1" applyFont="1" applyFill="1" applyBorder="1" applyAlignment="1">
      <alignment horizontal="center" vertical="center" wrapText="1"/>
    </xf>
    <xf numFmtId="164" fontId="20" fillId="5" borderId="12" xfId="0" applyNumberFormat="1" applyFont="1" applyFill="1" applyBorder="1" applyAlignment="1">
      <alignment horizontal="center" vertical="center" wrapText="1"/>
    </xf>
    <xf numFmtId="164" fontId="20" fillId="5" borderId="13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left" vertical="center" wrapText="1"/>
    </xf>
    <xf numFmtId="165" fontId="19" fillId="4" borderId="4" xfId="3" applyNumberFormat="1" applyFont="1" applyFill="1" applyBorder="1" applyAlignment="1">
      <alignment horizontal="right" vertical="center" wrapText="1"/>
    </xf>
    <xf numFmtId="164" fontId="19" fillId="0" borderId="1" xfId="0" applyNumberFormat="1" applyFont="1" applyFill="1" applyBorder="1" applyAlignment="1">
      <alignment horizontal="justify" vertical="center" wrapText="1"/>
    </xf>
    <xf numFmtId="164" fontId="19" fillId="0" borderId="2" xfId="0" applyNumberFormat="1" applyFont="1" applyFill="1" applyBorder="1" applyAlignment="1">
      <alignment horizontal="right" vertical="center" wrapText="1"/>
    </xf>
    <xf numFmtId="0" fontId="23" fillId="0" borderId="0" xfId="0" applyFont="1"/>
    <xf numFmtId="9" fontId="23" fillId="0" borderId="0" xfId="0" applyNumberFormat="1" applyFont="1"/>
    <xf numFmtId="43" fontId="11" fillId="0" borderId="0" xfId="2" applyFont="1"/>
    <xf numFmtId="0" fontId="24" fillId="8" borderId="3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justify" vertical="center" wrapText="1"/>
    </xf>
    <xf numFmtId="0" fontId="26" fillId="0" borderId="4" xfId="0" applyFont="1" applyBorder="1" applyAlignment="1">
      <alignment horizontal="justify" wrapText="1"/>
    </xf>
    <xf numFmtId="3" fontId="26" fillId="0" borderId="4" xfId="0" applyNumberFormat="1" applyFont="1" applyBorder="1" applyAlignment="1">
      <alignment horizontal="right" wrapText="1"/>
    </xf>
    <xf numFmtId="3" fontId="26" fillId="0" borderId="0" xfId="0" applyNumberFormat="1" applyFont="1" applyBorder="1" applyAlignment="1">
      <alignment horizontal="right" wrapText="1"/>
    </xf>
    <xf numFmtId="3" fontId="26" fillId="0" borderId="3" xfId="0" applyNumberFormat="1" applyFont="1" applyBorder="1" applyAlignment="1">
      <alignment horizontal="right" wrapText="1"/>
    </xf>
    <xf numFmtId="0" fontId="25" fillId="0" borderId="3" xfId="0" applyFont="1" applyBorder="1" applyAlignment="1">
      <alignment horizontal="left" vertical="center" wrapText="1"/>
    </xf>
    <xf numFmtId="164" fontId="25" fillId="0" borderId="4" xfId="0" applyNumberFormat="1" applyFont="1" applyBorder="1" applyAlignment="1">
      <alignment horizontal="right" wrapText="1"/>
    </xf>
    <xf numFmtId="3" fontId="25" fillId="0" borderId="4" xfId="0" applyNumberFormat="1" applyFont="1" applyBorder="1" applyAlignment="1">
      <alignment horizontal="right" wrapText="1"/>
    </xf>
    <xf numFmtId="3" fontId="25" fillId="9" borderId="4" xfId="0" applyNumberFormat="1" applyFont="1" applyFill="1" applyBorder="1" applyAlignment="1">
      <alignment horizontal="right" wrapText="1"/>
    </xf>
    <xf numFmtId="3" fontId="25" fillId="0" borderId="0" xfId="0" applyNumberFormat="1" applyFont="1" applyBorder="1" applyAlignment="1">
      <alignment horizontal="right" wrapText="1"/>
    </xf>
    <xf numFmtId="3" fontId="25" fillId="0" borderId="3" xfId="0" applyNumberFormat="1" applyFont="1" applyBorder="1" applyAlignment="1">
      <alignment horizontal="right" wrapText="1"/>
    </xf>
    <xf numFmtId="3" fontId="25" fillId="0" borderId="4" xfId="0" applyNumberFormat="1" applyFont="1" applyBorder="1" applyAlignment="1" applyProtection="1">
      <alignment horizontal="right" wrapText="1"/>
    </xf>
    <xf numFmtId="0" fontId="27" fillId="0" borderId="3" xfId="0" applyFont="1" applyBorder="1" applyAlignment="1" applyProtection="1">
      <alignment horizontal="left" vertical="center" wrapText="1" indent="1"/>
      <protection locked="0"/>
    </xf>
    <xf numFmtId="164" fontId="27" fillId="0" borderId="4" xfId="0" applyNumberFormat="1" applyFont="1" applyBorder="1" applyAlignment="1" applyProtection="1">
      <alignment horizontal="right" wrapText="1"/>
      <protection locked="0"/>
    </xf>
    <xf numFmtId="3" fontId="27" fillId="0" borderId="4" xfId="0" applyNumberFormat="1" applyFont="1" applyBorder="1" applyAlignment="1" applyProtection="1">
      <alignment horizontal="right" wrapText="1"/>
      <protection locked="0"/>
    </xf>
    <xf numFmtId="3" fontId="27" fillId="9" borderId="4" xfId="0" applyNumberFormat="1" applyFont="1" applyFill="1" applyBorder="1" applyAlignment="1" applyProtection="1">
      <alignment horizontal="right" wrapText="1"/>
      <protection locked="0"/>
    </xf>
    <xf numFmtId="3" fontId="27" fillId="0" borderId="0" xfId="0" applyNumberFormat="1" applyFont="1" applyBorder="1" applyAlignment="1" applyProtection="1">
      <alignment horizontal="right" wrapText="1"/>
      <protection locked="0"/>
    </xf>
    <xf numFmtId="3" fontId="27" fillId="0" borderId="3" xfId="0" applyNumberFormat="1" applyFont="1" applyBorder="1" applyAlignment="1" applyProtection="1">
      <alignment horizontal="right" wrapText="1"/>
      <protection locked="0"/>
    </xf>
    <xf numFmtId="3" fontId="27" fillId="0" borderId="4" xfId="0" applyNumberFormat="1" applyFont="1" applyBorder="1" applyAlignment="1" applyProtection="1">
      <alignment horizontal="right" wrapText="1"/>
    </xf>
    <xf numFmtId="0" fontId="0" fillId="0" borderId="0" xfId="0" applyProtection="1"/>
    <xf numFmtId="43" fontId="11" fillId="0" borderId="0" xfId="2" applyFont="1" applyProtection="1"/>
    <xf numFmtId="0" fontId="27" fillId="0" borderId="3" xfId="0" applyFont="1" applyBorder="1" applyAlignment="1">
      <alignment horizontal="left" vertical="center" wrapText="1"/>
    </xf>
    <xf numFmtId="164" fontId="27" fillId="0" borderId="4" xfId="0" applyNumberFormat="1" applyFont="1" applyBorder="1" applyAlignment="1">
      <alignment horizontal="right" wrapText="1"/>
    </xf>
    <xf numFmtId="3" fontId="27" fillId="0" borderId="4" xfId="0" applyNumberFormat="1" applyFont="1" applyBorder="1" applyAlignment="1">
      <alignment horizontal="right" wrapText="1"/>
    </xf>
    <xf numFmtId="3" fontId="27" fillId="9" borderId="4" xfId="0" applyNumberFormat="1" applyFont="1" applyFill="1" applyBorder="1" applyAlignment="1">
      <alignment horizontal="right" wrapText="1"/>
    </xf>
    <xf numFmtId="3" fontId="27" fillId="0" borderId="0" xfId="0" applyNumberFormat="1" applyFont="1" applyBorder="1" applyAlignment="1">
      <alignment horizontal="right" wrapText="1"/>
    </xf>
    <xf numFmtId="3" fontId="27" fillId="0" borderId="3" xfId="0" applyNumberFormat="1" applyFont="1" applyBorder="1" applyAlignment="1">
      <alignment horizontal="right" wrapText="1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14" fontId="27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2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9" borderId="0" xfId="2" applyNumberFormat="1" applyFont="1" applyFill="1" applyBorder="1" applyAlignment="1">
      <alignment horizontal="right" vertical="center"/>
    </xf>
    <xf numFmtId="3" fontId="27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28" fillId="9" borderId="4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43" fontId="11" fillId="0" borderId="0" xfId="2" applyFont="1" applyFill="1"/>
    <xf numFmtId="3" fontId="2" fillId="9" borderId="4" xfId="0" applyNumberFormat="1" applyFont="1" applyFill="1" applyBorder="1" applyAlignment="1" applyProtection="1">
      <alignment horizontal="right" vertical="center" wrapText="1"/>
    </xf>
    <xf numFmtId="3" fontId="27" fillId="9" borderId="0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43" fontId="0" fillId="0" borderId="0" xfId="0" applyNumberFormat="1" applyFill="1"/>
    <xf numFmtId="3" fontId="0" fillId="0" borderId="0" xfId="0" applyNumberFormat="1"/>
    <xf numFmtId="0" fontId="27" fillId="9" borderId="3" xfId="0" applyFont="1" applyFill="1" applyBorder="1" applyAlignment="1" applyProtection="1">
      <alignment horizontal="left" vertical="center" wrapText="1" indent="1"/>
      <protection locked="0"/>
    </xf>
    <xf numFmtId="14" fontId="27" fillId="9" borderId="4" xfId="0" applyNumberFormat="1" applyFont="1" applyFill="1" applyBorder="1" applyAlignment="1" applyProtection="1">
      <alignment horizontal="right" wrapText="1"/>
      <protection locked="0"/>
    </xf>
    <xf numFmtId="164" fontId="27" fillId="9" borderId="4" xfId="0" applyNumberFormat="1" applyFont="1" applyFill="1" applyBorder="1" applyAlignment="1" applyProtection="1">
      <alignment horizontal="right" wrapText="1"/>
      <protection locked="0"/>
    </xf>
    <xf numFmtId="3" fontId="17" fillId="9" borderId="0" xfId="2" applyNumberFormat="1" applyFont="1" applyFill="1" applyBorder="1" applyAlignment="1">
      <alignment horizontal="right"/>
    </xf>
    <xf numFmtId="3" fontId="27" fillId="9" borderId="3" xfId="0" applyNumberFormat="1" applyFont="1" applyFill="1" applyBorder="1" applyAlignment="1" applyProtection="1">
      <alignment horizontal="right" wrapText="1"/>
      <protection locked="0"/>
    </xf>
    <xf numFmtId="3" fontId="27" fillId="9" borderId="4" xfId="0" applyNumberFormat="1" applyFont="1" applyFill="1" applyBorder="1" applyAlignment="1" applyProtection="1">
      <alignment horizontal="right" wrapText="1"/>
    </xf>
    <xf numFmtId="3" fontId="27" fillId="9" borderId="0" xfId="0" applyNumberFormat="1" applyFont="1" applyFill="1" applyBorder="1" applyAlignment="1">
      <alignment horizontal="right" wrapText="1"/>
    </xf>
    <xf numFmtId="0" fontId="27" fillId="0" borderId="1" xfId="0" applyFont="1" applyBorder="1" applyAlignment="1">
      <alignment horizontal="justify" vertical="center" wrapText="1"/>
    </xf>
    <xf numFmtId="164" fontId="25" fillId="0" borderId="2" xfId="0" applyNumberFormat="1" applyFont="1" applyBorder="1" applyAlignment="1">
      <alignment horizontal="justify" vertical="center" wrapText="1"/>
    </xf>
    <xf numFmtId="3" fontId="25" fillId="0" borderId="2" xfId="0" applyNumberFormat="1" applyFont="1" applyBorder="1" applyAlignment="1">
      <alignment horizontal="right" vertical="center" wrapText="1"/>
    </xf>
    <xf numFmtId="3" fontId="25" fillId="0" borderId="14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0" fontId="0" fillId="0" borderId="0" xfId="0" applyBorder="1"/>
    <xf numFmtId="43" fontId="0" fillId="0" borderId="0" xfId="0" applyNumberFormat="1"/>
    <xf numFmtId="0" fontId="29" fillId="0" borderId="0" xfId="0" applyFont="1"/>
    <xf numFmtId="0" fontId="29" fillId="0" borderId="14" xfId="0" applyFont="1" applyBorder="1" applyAlignment="1">
      <alignment vertical="center"/>
    </xf>
    <xf numFmtId="0" fontId="30" fillId="8" borderId="4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164" fontId="30" fillId="0" borderId="3" xfId="0" applyNumberFormat="1" applyFont="1" applyBorder="1" applyAlignment="1">
      <alignment vertical="center" wrapText="1"/>
    </xf>
    <xf numFmtId="164" fontId="30" fillId="0" borderId="4" xfId="0" applyNumberFormat="1" applyFont="1" applyBorder="1" applyAlignment="1">
      <alignment vertical="center" wrapText="1"/>
    </xf>
    <xf numFmtId="164" fontId="29" fillId="0" borderId="3" xfId="0" applyNumberFormat="1" applyFont="1" applyBorder="1" applyAlignment="1">
      <alignment horizontal="left" vertical="center" wrapText="1" indent="5"/>
    </xf>
    <xf numFmtId="164" fontId="29" fillId="0" borderId="4" xfId="0" applyNumberFormat="1" applyFont="1" applyBorder="1" applyAlignment="1" applyProtection="1">
      <alignment vertical="center" wrapText="1"/>
      <protection locked="0"/>
    </xf>
    <xf numFmtId="164" fontId="29" fillId="0" borderId="4" xfId="0" applyNumberFormat="1" applyFont="1" applyBorder="1" applyAlignment="1">
      <alignment vertical="center" wrapText="1"/>
    </xf>
    <xf numFmtId="164" fontId="29" fillId="0" borderId="3" xfId="0" applyNumberFormat="1" applyFont="1" applyBorder="1" applyAlignment="1">
      <alignment vertical="center" wrapText="1"/>
    </xf>
    <xf numFmtId="164" fontId="29" fillId="8" borderId="4" xfId="0" applyNumberFormat="1" applyFont="1" applyFill="1" applyBorder="1" applyAlignment="1">
      <alignment vertical="center" wrapText="1"/>
    </xf>
    <xf numFmtId="164" fontId="29" fillId="0" borderId="1" xfId="0" applyNumberFormat="1" applyFont="1" applyBorder="1" applyAlignment="1">
      <alignment vertical="center" wrapText="1"/>
    </xf>
    <xf numFmtId="164" fontId="29" fillId="0" borderId="2" xfId="0" applyNumberFormat="1" applyFont="1" applyBorder="1" applyAlignment="1">
      <alignment vertical="center" wrapText="1"/>
    </xf>
    <xf numFmtId="164" fontId="30" fillId="8" borderId="15" xfId="0" applyNumberFormat="1" applyFont="1" applyFill="1" applyBorder="1" applyAlignment="1">
      <alignment vertical="center"/>
    </xf>
    <xf numFmtId="164" fontId="30" fillId="8" borderId="16" xfId="0" applyNumberFormat="1" applyFont="1" applyFill="1" applyBorder="1" applyAlignment="1">
      <alignment horizontal="center" vertical="center" wrapText="1"/>
    </xf>
    <xf numFmtId="164" fontId="29" fillId="0" borderId="9" xfId="0" applyNumberFormat="1" applyFont="1" applyBorder="1" applyAlignment="1">
      <alignment vertical="center" wrapText="1"/>
    </xf>
    <xf numFmtId="164" fontId="29" fillId="0" borderId="3" xfId="0" applyNumberFormat="1" applyFont="1" applyBorder="1" applyAlignment="1" applyProtection="1">
      <alignment vertical="center" wrapText="1"/>
      <protection locked="0"/>
    </xf>
    <xf numFmtId="164" fontId="30" fillId="0" borderId="1" xfId="0" applyNumberFormat="1" applyFont="1" applyBorder="1" applyAlignment="1">
      <alignment vertical="center" wrapText="1"/>
    </xf>
    <xf numFmtId="164" fontId="30" fillId="0" borderId="2" xfId="0" applyNumberFormat="1" applyFont="1" applyBorder="1" applyAlignment="1">
      <alignment vertical="center" wrapText="1"/>
    </xf>
    <xf numFmtId="164" fontId="29" fillId="0" borderId="0" xfId="0" applyNumberFormat="1" applyFont="1"/>
    <xf numFmtId="164" fontId="30" fillId="8" borderId="17" xfId="0" applyNumberFormat="1" applyFont="1" applyFill="1" applyBorder="1" applyAlignment="1">
      <alignment horizontal="center" vertical="center"/>
    </xf>
    <xf numFmtId="164" fontId="30" fillId="8" borderId="2" xfId="0" applyNumberFormat="1" applyFont="1" applyFill="1" applyBorder="1" applyAlignment="1">
      <alignment horizontal="center" vertical="center"/>
    </xf>
    <xf numFmtId="164" fontId="29" fillId="0" borderId="9" xfId="0" applyNumberFormat="1" applyFont="1" applyBorder="1" applyAlignment="1">
      <alignment vertical="center"/>
    </xf>
    <xf numFmtId="164" fontId="29" fillId="0" borderId="4" xfId="0" applyNumberFormat="1" applyFont="1" applyBorder="1" applyAlignment="1">
      <alignment vertical="center"/>
    </xf>
    <xf numFmtId="164" fontId="30" fillId="0" borderId="3" xfId="0" applyNumberFormat="1" applyFont="1" applyBorder="1" applyAlignment="1">
      <alignment vertical="center"/>
    </xf>
    <xf numFmtId="164" fontId="30" fillId="0" borderId="4" xfId="0" applyNumberFormat="1" applyFont="1" applyBorder="1" applyAlignment="1">
      <alignment vertical="center"/>
    </xf>
    <xf numFmtId="164" fontId="29" fillId="0" borderId="3" xfId="0" applyNumberFormat="1" applyFont="1" applyBorder="1" applyAlignment="1">
      <alignment horizontal="left" vertical="center" indent="5"/>
    </xf>
    <xf numFmtId="164" fontId="29" fillId="0" borderId="4" xfId="0" applyNumberFormat="1" applyFont="1" applyBorder="1" applyAlignment="1" applyProtection="1">
      <alignment vertical="center"/>
      <protection locked="0"/>
    </xf>
    <xf numFmtId="164" fontId="29" fillId="0" borderId="3" xfId="0" applyNumberFormat="1" applyFont="1" applyBorder="1" applyAlignment="1" applyProtection="1">
      <alignment vertical="center"/>
      <protection locked="0"/>
    </xf>
    <xf numFmtId="164" fontId="30" fillId="0" borderId="1" xfId="0" applyNumberFormat="1" applyFont="1" applyBorder="1" applyAlignment="1">
      <alignment vertical="center"/>
    </xf>
    <xf numFmtId="164" fontId="30" fillId="0" borderId="2" xfId="0" applyNumberFormat="1" applyFont="1" applyBorder="1" applyAlignment="1">
      <alignment vertical="center"/>
    </xf>
    <xf numFmtId="164" fontId="29" fillId="0" borderId="3" xfId="0" applyNumberFormat="1" applyFont="1" applyBorder="1" applyAlignment="1">
      <alignment vertical="center"/>
    </xf>
    <xf numFmtId="164" fontId="29" fillId="0" borderId="3" xfId="0" applyNumberFormat="1" applyFont="1" applyBorder="1" applyAlignment="1">
      <alignment horizontal="justify" vertical="center"/>
    </xf>
    <xf numFmtId="164" fontId="29" fillId="0" borderId="3" xfId="0" applyNumberFormat="1" applyFont="1" applyBorder="1" applyAlignment="1">
      <alignment horizontal="left" vertical="center" indent="1"/>
    </xf>
    <xf numFmtId="164" fontId="29" fillId="10" borderId="4" xfId="0" applyNumberFormat="1" applyFont="1" applyFill="1" applyBorder="1" applyAlignment="1">
      <alignment vertical="center"/>
    </xf>
    <xf numFmtId="164" fontId="30" fillId="0" borderId="3" xfId="0" applyNumberFormat="1" applyFont="1" applyBorder="1" applyAlignment="1">
      <alignment horizontal="left" vertical="center" indent="1"/>
    </xf>
    <xf numFmtId="164" fontId="30" fillId="0" borderId="3" xfId="0" applyNumberFormat="1" applyFont="1" applyBorder="1" applyAlignment="1">
      <alignment horizontal="left" vertical="center" wrapText="1" indent="1"/>
    </xf>
    <xf numFmtId="164" fontId="29" fillId="0" borderId="3" xfId="0" applyNumberFormat="1" applyFont="1" applyBorder="1" applyAlignment="1">
      <alignment horizontal="left" vertical="center" wrapText="1" indent="1"/>
    </xf>
    <xf numFmtId="0" fontId="3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0" fillId="8" borderId="18" xfId="0" applyFont="1" applyFill="1" applyBorder="1" applyAlignment="1">
      <alignment horizontal="center" vertical="center"/>
    </xf>
    <xf numFmtId="0" fontId="30" fillId="8" borderId="19" xfId="0" applyFont="1" applyFill="1" applyBorder="1" applyAlignment="1">
      <alignment horizontal="center" vertical="center"/>
    </xf>
    <xf numFmtId="0" fontId="30" fillId="8" borderId="20" xfId="0" applyFont="1" applyFill="1" applyBorder="1" applyAlignment="1">
      <alignment horizontal="center" vertical="center"/>
    </xf>
    <xf numFmtId="164" fontId="29" fillId="0" borderId="4" xfId="0" applyNumberFormat="1" applyFont="1" applyBorder="1" applyAlignment="1">
      <alignment horizontal="right" vertical="center"/>
    </xf>
    <xf numFmtId="164" fontId="29" fillId="0" borderId="4" xfId="0" applyNumberFormat="1" applyFont="1" applyBorder="1" applyAlignment="1">
      <alignment horizontal="center" vertical="center"/>
    </xf>
    <xf numFmtId="164" fontId="29" fillId="0" borderId="41" xfId="0" applyNumberFormat="1" applyFont="1" applyBorder="1" applyAlignment="1">
      <alignment horizontal="right" vertical="center"/>
    </xf>
    <xf numFmtId="164" fontId="29" fillId="0" borderId="3" xfId="0" applyNumberFormat="1" applyFont="1" applyBorder="1" applyAlignment="1">
      <alignment horizontal="left" vertical="center" indent="3"/>
    </xf>
    <xf numFmtId="164" fontId="29" fillId="0" borderId="3" xfId="0" applyNumberFormat="1" applyFont="1" applyBorder="1" applyAlignment="1">
      <alignment horizontal="left" vertical="center" wrapText="1" indent="3"/>
    </xf>
    <xf numFmtId="164" fontId="29" fillId="0" borderId="3" xfId="0" applyNumberFormat="1" applyFont="1" applyBorder="1" applyAlignment="1">
      <alignment horizontal="left" vertical="center"/>
    </xf>
    <xf numFmtId="164" fontId="30" fillId="0" borderId="41" xfId="0" applyNumberFormat="1" applyFont="1" applyBorder="1" applyAlignment="1">
      <alignment horizontal="right" vertical="center"/>
    </xf>
    <xf numFmtId="164" fontId="29" fillId="0" borderId="3" xfId="0" applyNumberFormat="1" applyFont="1" applyBorder="1" applyAlignment="1">
      <alignment horizontal="right" vertical="center"/>
    </xf>
    <xf numFmtId="164" fontId="29" fillId="8" borderId="4" xfId="0" applyNumberFormat="1" applyFont="1" applyFill="1" applyBorder="1" applyAlignment="1">
      <alignment horizontal="right" vertical="center"/>
    </xf>
    <xf numFmtId="164" fontId="29" fillId="8" borderId="4" xfId="0" applyNumberFormat="1" applyFont="1" applyFill="1" applyBorder="1" applyAlignment="1">
      <alignment horizontal="center" vertical="center"/>
    </xf>
    <xf numFmtId="164" fontId="29" fillId="0" borderId="4" xfId="0" applyNumberFormat="1" applyFont="1" applyBorder="1" applyAlignment="1">
      <alignment horizontal="justify" vertical="center"/>
    </xf>
    <xf numFmtId="164" fontId="29" fillId="0" borderId="5" xfId="0" applyNumberFormat="1" applyFont="1" applyBorder="1" applyAlignment="1">
      <alignment horizontal="left" vertical="center" indent="1"/>
    </xf>
    <xf numFmtId="164" fontId="29" fillId="0" borderId="6" xfId="0" applyNumberFormat="1" applyFont="1" applyBorder="1" applyAlignment="1">
      <alignment horizontal="right" vertical="center"/>
    </xf>
    <xf numFmtId="164" fontId="29" fillId="0" borderId="6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right" vertical="center"/>
    </xf>
    <xf numFmtId="164" fontId="29" fillId="0" borderId="3" xfId="0" applyNumberFormat="1" applyFont="1" applyBorder="1" applyAlignment="1">
      <alignment horizontal="left" vertical="center" wrapText="1"/>
    </xf>
    <xf numFmtId="164" fontId="29" fillId="0" borderId="1" xfId="0" applyNumberFormat="1" applyFont="1" applyBorder="1" applyAlignment="1">
      <alignment horizontal="left" vertical="center" wrapText="1"/>
    </xf>
    <xf numFmtId="164" fontId="29" fillId="0" borderId="2" xfId="0" applyNumberFormat="1" applyFont="1" applyBorder="1" applyAlignment="1">
      <alignment horizontal="right" vertical="center"/>
    </xf>
    <xf numFmtId="164" fontId="29" fillId="0" borderId="2" xfId="0" applyNumberFormat="1" applyFont="1" applyBorder="1" applyAlignment="1">
      <alignment horizontal="justify" vertical="center"/>
    </xf>
    <xf numFmtId="0" fontId="30" fillId="8" borderId="2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164" fontId="30" fillId="0" borderId="3" xfId="0" applyNumberFormat="1" applyFont="1" applyBorder="1" applyAlignment="1">
      <alignment horizontal="right" vertical="center"/>
    </xf>
    <xf numFmtId="0" fontId="29" fillId="0" borderId="19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19" xfId="0" applyFont="1" applyBorder="1" applyAlignment="1">
      <alignment horizontal="left" vertical="center" indent="3"/>
    </xf>
    <xf numFmtId="0" fontId="29" fillId="0" borderId="4" xfId="0" applyFont="1" applyBorder="1"/>
    <xf numFmtId="164" fontId="29" fillId="0" borderId="3" xfId="0" applyNumberFormat="1" applyFont="1" applyBorder="1" applyAlignment="1" applyProtection="1">
      <alignment horizontal="right" vertical="center"/>
      <protection locked="0"/>
    </xf>
    <xf numFmtId="164" fontId="29" fillId="0" borderId="4" xfId="0" applyNumberFormat="1" applyFont="1" applyBorder="1" applyAlignment="1" applyProtection="1">
      <alignment horizontal="right" vertical="center"/>
      <protection locked="0"/>
    </xf>
    <xf numFmtId="0" fontId="29" fillId="0" borderId="21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164" fontId="29" fillId="0" borderId="5" xfId="0" applyNumberFormat="1" applyFont="1" applyBorder="1" applyAlignment="1">
      <alignment horizontal="right" vertical="center"/>
    </xf>
    <xf numFmtId="0" fontId="30" fillId="0" borderId="22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164" fontId="30" fillId="0" borderId="7" xfId="0" applyNumberFormat="1" applyFont="1" applyBorder="1" applyAlignment="1">
      <alignment horizontal="right" vertical="center"/>
    </xf>
    <xf numFmtId="0" fontId="30" fillId="0" borderId="1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3" xfId="0" applyFont="1" applyBorder="1" applyAlignment="1">
      <alignment horizontal="justify" vertical="center" wrapText="1"/>
    </xf>
    <xf numFmtId="164" fontId="30" fillId="0" borderId="9" xfId="0" applyNumberFormat="1" applyFont="1" applyBorder="1" applyAlignment="1">
      <alignment horizontal="right" vertical="center" wrapText="1"/>
    </xf>
    <xf numFmtId="0" fontId="29" fillId="0" borderId="3" xfId="0" applyFont="1" applyBorder="1" applyAlignment="1">
      <alignment horizontal="left" vertical="center" wrapText="1" indent="1"/>
    </xf>
    <xf numFmtId="164" fontId="29" fillId="0" borderId="3" xfId="0" applyNumberFormat="1" applyFont="1" applyBorder="1" applyAlignment="1">
      <alignment horizontal="right" vertical="center" wrapText="1"/>
    </xf>
    <xf numFmtId="164" fontId="29" fillId="0" borderId="4" xfId="0" applyNumberFormat="1" applyFont="1" applyBorder="1" applyAlignment="1">
      <alignment horizontal="right" vertical="center" wrapText="1"/>
    </xf>
    <xf numFmtId="0" fontId="29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164" fontId="30" fillId="0" borderId="3" xfId="0" applyNumberFormat="1" applyFont="1" applyBorder="1" applyAlignment="1">
      <alignment horizontal="right" vertical="center" wrapText="1"/>
    </xf>
    <xf numFmtId="164" fontId="30" fillId="0" borderId="4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justify" vertical="center" wrapText="1"/>
    </xf>
    <xf numFmtId="164" fontId="29" fillId="0" borderId="2" xfId="0" applyNumberFormat="1" applyFont="1" applyBorder="1" applyAlignment="1">
      <alignment horizontal="right" vertical="center" wrapText="1"/>
    </xf>
    <xf numFmtId="0" fontId="30" fillId="8" borderId="23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justify" vertical="center" wrapText="1"/>
    </xf>
    <xf numFmtId="0" fontId="29" fillId="0" borderId="4" xfId="0" applyFont="1" applyBorder="1" applyAlignment="1">
      <alignment horizontal="right" vertical="center" wrapText="1"/>
    </xf>
    <xf numFmtId="0" fontId="30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 indent="2"/>
    </xf>
    <xf numFmtId="0" fontId="29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 wrapText="1" indent="2"/>
    </xf>
    <xf numFmtId="0" fontId="29" fillId="0" borderId="5" xfId="0" applyFont="1" applyBorder="1" applyAlignment="1">
      <alignment horizontal="left" vertical="center" indent="2"/>
    </xf>
    <xf numFmtId="164" fontId="29" fillId="0" borderId="6" xfId="0" applyNumberFormat="1" applyFont="1" applyBorder="1" applyAlignment="1" applyProtection="1">
      <alignment vertical="center"/>
      <protection locked="0"/>
    </xf>
    <xf numFmtId="164" fontId="29" fillId="0" borderId="6" xfId="0" applyNumberFormat="1" applyFont="1" applyBorder="1" applyAlignment="1">
      <alignment vertical="center"/>
    </xf>
    <xf numFmtId="0" fontId="29" fillId="0" borderId="7" xfId="0" applyFont="1" applyBorder="1" applyAlignment="1">
      <alignment horizontal="left" vertical="center"/>
    </xf>
    <xf numFmtId="164" fontId="29" fillId="0" borderId="8" xfId="0" applyNumberFormat="1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164" fontId="29" fillId="0" borderId="2" xfId="0" applyNumberFormat="1" applyFont="1" applyBorder="1" applyAlignment="1">
      <alignment vertical="center"/>
    </xf>
    <xf numFmtId="0" fontId="30" fillId="0" borderId="19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164" fontId="29" fillId="0" borderId="3" xfId="0" applyNumberFormat="1" applyFont="1" applyBorder="1" applyAlignment="1" applyProtection="1">
      <alignment horizontal="right" vertical="center" wrapText="1"/>
      <protection locked="0"/>
    </xf>
    <xf numFmtId="164" fontId="29" fillId="0" borderId="4" xfId="0" applyNumberFormat="1" applyFont="1" applyBorder="1" applyAlignment="1" applyProtection="1">
      <alignment horizontal="right" vertical="center" wrapText="1"/>
      <protection locked="0"/>
    </xf>
    <xf numFmtId="0" fontId="29" fillId="0" borderId="19" xfId="0" applyFont="1" applyBorder="1" applyAlignment="1">
      <alignment horizontal="left" vertical="center" wrapText="1" indent="2"/>
    </xf>
    <xf numFmtId="0" fontId="29" fillId="0" borderId="19" xfId="0" applyFont="1" applyFill="1" applyBorder="1" applyAlignment="1">
      <alignment horizontal="left" vertical="center" wrapText="1"/>
    </xf>
    <xf numFmtId="164" fontId="30" fillId="0" borderId="3" xfId="0" applyNumberFormat="1" applyFont="1" applyFill="1" applyBorder="1" applyAlignment="1">
      <alignment horizontal="right" vertical="center" wrapText="1"/>
    </xf>
    <xf numFmtId="164" fontId="30" fillId="0" borderId="4" xfId="0" applyNumberFormat="1" applyFont="1" applyFill="1" applyBorder="1" applyAlignment="1">
      <alignment horizontal="right" vertical="center" wrapText="1"/>
    </xf>
    <xf numFmtId="164" fontId="29" fillId="0" borderId="4" xfId="0" applyNumberFormat="1" applyFont="1" applyFill="1" applyBorder="1" applyAlignment="1">
      <alignment horizontal="right" vertical="center" wrapText="1"/>
    </xf>
    <xf numFmtId="0" fontId="30" fillId="0" borderId="20" xfId="0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right" vertical="center" wrapText="1"/>
    </xf>
    <xf numFmtId="164" fontId="30" fillId="0" borderId="2" xfId="0" applyNumberFormat="1" applyFont="1" applyBorder="1" applyAlignment="1">
      <alignment horizontal="right" vertical="center" wrapText="1"/>
    </xf>
    <xf numFmtId="0" fontId="30" fillId="8" borderId="17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justify" vertical="center" wrapText="1"/>
    </xf>
    <xf numFmtId="0" fontId="29" fillId="0" borderId="4" xfId="0" applyFont="1" applyFill="1" applyBorder="1" applyAlignment="1">
      <alignment horizontal="right" vertical="center" wrapText="1"/>
    </xf>
    <xf numFmtId="0" fontId="30" fillId="0" borderId="3" xfId="0" applyFont="1" applyFill="1" applyBorder="1" applyAlignment="1">
      <alignment horizontal="left" vertical="center" wrapText="1" indent="1"/>
    </xf>
    <xf numFmtId="0" fontId="29" fillId="0" borderId="3" xfId="0" applyFont="1" applyFill="1" applyBorder="1" applyAlignment="1">
      <alignment horizontal="left" vertical="center" wrapText="1" indent="3"/>
    </xf>
    <xf numFmtId="0" fontId="29" fillId="0" borderId="3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164" fontId="29" fillId="0" borderId="2" xfId="0" applyNumberFormat="1" applyFont="1" applyFill="1" applyBorder="1" applyAlignment="1">
      <alignment horizontal="right" vertical="center" wrapText="1"/>
    </xf>
    <xf numFmtId="0" fontId="32" fillId="9" borderId="0" xfId="0" applyFont="1" applyFill="1"/>
    <xf numFmtId="0" fontId="33" fillId="8" borderId="24" xfId="0" applyFont="1" applyFill="1" applyBorder="1" applyAlignment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4" fillId="9" borderId="26" xfId="0" applyFont="1" applyFill="1" applyBorder="1" applyAlignment="1">
      <alignment horizontal="justify" vertical="center"/>
    </xf>
    <xf numFmtId="43" fontId="34" fillId="9" borderId="26" xfId="2" applyFont="1" applyFill="1" applyBorder="1" applyAlignment="1">
      <alignment horizontal="justify" vertical="center"/>
    </xf>
    <xf numFmtId="0" fontId="35" fillId="9" borderId="27" xfId="0" applyFont="1" applyFill="1" applyBorder="1" applyAlignment="1">
      <alignment horizontal="justify" vertical="center"/>
    </xf>
    <xf numFmtId="43" fontId="35" fillId="9" borderId="27" xfId="2" applyFont="1" applyFill="1" applyBorder="1" applyAlignment="1">
      <alignment horizontal="left" vertical="center"/>
    </xf>
    <xf numFmtId="43" fontId="35" fillId="9" borderId="27" xfId="2" applyFont="1" applyFill="1" applyBorder="1" applyAlignment="1">
      <alignment horizontal="justify" vertical="center"/>
    </xf>
    <xf numFmtId="0" fontId="35" fillId="9" borderId="27" xfId="0" applyFont="1" applyFill="1" applyBorder="1" applyAlignment="1">
      <alignment horizontal="left" vertical="center" wrapText="1"/>
    </xf>
    <xf numFmtId="43" fontId="34" fillId="9" borderId="27" xfId="2" applyFont="1" applyFill="1" applyBorder="1" applyAlignment="1">
      <alignment horizontal="justify" vertical="center"/>
    </xf>
    <xf numFmtId="43" fontId="34" fillId="9" borderId="28" xfId="2" applyFont="1" applyFill="1" applyBorder="1" applyAlignment="1">
      <alignment horizontal="justify" vertical="center"/>
    </xf>
    <xf numFmtId="0" fontId="34" fillId="9" borderId="27" xfId="0" applyFont="1" applyFill="1" applyBorder="1" applyAlignment="1">
      <alignment horizontal="justify" vertical="center"/>
    </xf>
    <xf numFmtId="43" fontId="34" fillId="9" borderId="27" xfId="0" applyNumberFormat="1" applyFont="1" applyFill="1" applyBorder="1" applyAlignment="1">
      <alignment horizontal="justify" vertical="center"/>
    </xf>
    <xf numFmtId="43" fontId="35" fillId="9" borderId="28" xfId="2" applyFont="1" applyFill="1" applyBorder="1" applyAlignment="1">
      <alignment horizontal="justify" vertical="center"/>
    </xf>
    <xf numFmtId="0" fontId="36" fillId="9" borderId="29" xfId="0" applyFont="1" applyFill="1" applyBorder="1" applyAlignment="1">
      <alignment horizontal="justify" vertical="center"/>
    </xf>
    <xf numFmtId="43" fontId="36" fillId="9" borderId="30" xfId="2" applyFont="1" applyFill="1" applyBorder="1" applyAlignment="1">
      <alignment horizontal="justify" vertical="center"/>
    </xf>
    <xf numFmtId="43" fontId="36" fillId="9" borderId="29" xfId="2" applyFont="1" applyFill="1" applyBorder="1" applyAlignment="1">
      <alignment horizontal="justify" vertical="center"/>
    </xf>
    <xf numFmtId="0" fontId="0" fillId="9" borderId="0" xfId="0" applyFill="1"/>
    <xf numFmtId="43" fontId="0" fillId="9" borderId="0" xfId="0" applyNumberFormat="1" applyFill="1"/>
    <xf numFmtId="0" fontId="30" fillId="8" borderId="23" xfId="0" applyFont="1" applyFill="1" applyBorder="1" applyAlignment="1">
      <alignment horizontal="center" vertical="center"/>
    </xf>
    <xf numFmtId="0" fontId="30" fillId="8" borderId="16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justify" vertical="center" wrapText="1"/>
    </xf>
    <xf numFmtId="164" fontId="30" fillId="0" borderId="4" xfId="0" applyNumberFormat="1" applyFont="1" applyFill="1" applyBorder="1" applyAlignment="1">
      <alignment vertical="center"/>
    </xf>
    <xf numFmtId="0" fontId="29" fillId="0" borderId="3" xfId="0" applyFont="1" applyFill="1" applyBorder="1" applyAlignment="1">
      <alignment horizontal="left" vertical="center" wrapText="1" indent="4"/>
    </xf>
    <xf numFmtId="164" fontId="29" fillId="0" borderId="4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horizontal="justify" vertical="center" wrapText="1"/>
    </xf>
    <xf numFmtId="164" fontId="29" fillId="0" borderId="2" xfId="0" applyNumberFormat="1" applyFont="1" applyFill="1" applyBorder="1" applyAlignment="1">
      <alignment vertical="center"/>
    </xf>
    <xf numFmtId="0" fontId="37" fillId="9" borderId="0" xfId="0" applyFont="1" applyFill="1"/>
    <xf numFmtId="0" fontId="33" fillId="8" borderId="24" xfId="0" applyFont="1" applyFill="1" applyBorder="1" applyAlignment="1">
      <alignment horizontal="center" vertical="center" wrapText="1"/>
    </xf>
    <xf numFmtId="0" fontId="25" fillId="9" borderId="26" xfId="0" applyFont="1" applyFill="1" applyBorder="1" applyAlignment="1">
      <alignment horizontal="justify" vertical="center"/>
    </xf>
    <xf numFmtId="43" fontId="25" fillId="9" borderId="26" xfId="2" applyFont="1" applyFill="1" applyBorder="1" applyAlignment="1">
      <alignment horizontal="justify" vertical="center"/>
    </xf>
    <xf numFmtId="0" fontId="27" fillId="9" borderId="27" xfId="0" applyFont="1" applyFill="1" applyBorder="1" applyAlignment="1">
      <alignment horizontal="justify" vertical="center"/>
    </xf>
    <xf numFmtId="43" fontId="27" fillId="9" borderId="27" xfId="2" applyFont="1" applyFill="1" applyBorder="1" applyAlignment="1">
      <alignment horizontal="justify" vertical="center"/>
    </xf>
    <xf numFmtId="43" fontId="27" fillId="9" borderId="28" xfId="2" applyFont="1" applyFill="1" applyBorder="1" applyAlignment="1">
      <alignment horizontal="justify" vertical="center"/>
    </xf>
    <xf numFmtId="0" fontId="27" fillId="9" borderId="27" xfId="0" applyFont="1" applyFill="1" applyBorder="1" applyAlignment="1">
      <alignment horizontal="left" vertical="center" wrapText="1"/>
    </xf>
    <xf numFmtId="43" fontId="25" fillId="9" borderId="27" xfId="2" applyFont="1" applyFill="1" applyBorder="1" applyAlignment="1">
      <alignment horizontal="justify" vertical="center"/>
    </xf>
    <xf numFmtId="0" fontId="37" fillId="9" borderId="27" xfId="0" applyFont="1" applyFill="1" applyBorder="1"/>
    <xf numFmtId="0" fontId="25" fillId="9" borderId="27" xfId="0" applyFont="1" applyFill="1" applyBorder="1" applyAlignment="1">
      <alignment horizontal="justify" vertical="center"/>
    </xf>
    <xf numFmtId="0" fontId="27" fillId="9" borderId="29" xfId="0" applyFont="1" applyFill="1" applyBorder="1" applyAlignment="1">
      <alignment horizontal="justify" vertical="center"/>
    </xf>
    <xf numFmtId="43" fontId="27" fillId="9" borderId="29" xfId="2" applyFont="1" applyFill="1" applyBorder="1" applyAlignment="1">
      <alignment horizontal="justify" vertical="center"/>
    </xf>
    <xf numFmtId="43" fontId="27" fillId="9" borderId="31" xfId="2" applyFont="1" applyFill="1" applyBorder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164" fontId="14" fillId="0" borderId="3" xfId="0" applyNumberFormat="1" applyFont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0" fontId="29" fillId="0" borderId="19" xfId="0" applyFont="1" applyBorder="1" applyAlignment="1">
      <alignment vertical="center" wrapText="1"/>
    </xf>
    <xf numFmtId="164" fontId="13" fillId="0" borderId="3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164" fontId="13" fillId="0" borderId="3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166" fontId="13" fillId="0" borderId="3" xfId="0" applyNumberFormat="1" applyFont="1" applyBorder="1" applyAlignment="1">
      <alignment horizontal="right" vertical="center"/>
    </xf>
    <xf numFmtId="0" fontId="29" fillId="0" borderId="19" xfId="0" applyFont="1" applyBorder="1" applyAlignment="1">
      <alignment horizontal="left" vertical="center" indent="1"/>
    </xf>
    <xf numFmtId="10" fontId="13" fillId="0" borderId="3" xfId="0" applyNumberFormat="1" applyFont="1" applyBorder="1" applyAlignment="1">
      <alignment horizontal="right" vertical="center"/>
    </xf>
    <xf numFmtId="165" fontId="13" fillId="0" borderId="3" xfId="3" applyNumberFormat="1" applyFont="1" applyBorder="1" applyAlignment="1">
      <alignment horizontal="right" vertical="center"/>
    </xf>
    <xf numFmtId="10" fontId="13" fillId="0" borderId="3" xfId="3" applyNumberFormat="1" applyFont="1" applyBorder="1" applyAlignment="1">
      <alignment horizontal="right" vertical="center"/>
    </xf>
    <xf numFmtId="0" fontId="30" fillId="0" borderId="19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14" fontId="13" fillId="0" borderId="3" xfId="0" applyNumberFormat="1" applyFont="1" applyBorder="1" applyAlignment="1">
      <alignment horizontal="right" vertical="center"/>
    </xf>
    <xf numFmtId="0" fontId="29" fillId="0" borderId="3" xfId="0" applyFont="1" applyBorder="1" applyAlignment="1">
      <alignment vertical="center"/>
    </xf>
    <xf numFmtId="166" fontId="13" fillId="0" borderId="3" xfId="0" applyNumberFormat="1" applyFont="1" applyBorder="1" applyAlignment="1">
      <alignment horizontal="right" vertical="center" wrapText="1"/>
    </xf>
    <xf numFmtId="0" fontId="29" fillId="0" borderId="1" xfId="0" applyFont="1" applyBorder="1"/>
    <xf numFmtId="166" fontId="29" fillId="0" borderId="1" xfId="0" applyNumberFormat="1" applyFont="1" applyBorder="1"/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0" fillId="8" borderId="32" xfId="0" applyFont="1" applyFill="1" applyBorder="1" applyAlignment="1">
      <alignment horizontal="center" vertical="center"/>
    </xf>
    <xf numFmtId="0" fontId="30" fillId="8" borderId="17" xfId="0" applyFont="1" applyFill="1" applyBorder="1" applyAlignment="1">
      <alignment horizontal="center" vertical="center"/>
    </xf>
    <xf numFmtId="0" fontId="30" fillId="8" borderId="14" xfId="0" applyFont="1" applyFill="1" applyBorder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30" fillId="8" borderId="16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 wrapText="1"/>
    </xf>
    <xf numFmtId="0" fontId="29" fillId="8" borderId="33" xfId="0" applyFont="1" applyFill="1" applyBorder="1" applyAlignment="1">
      <alignment horizontal="center" vertical="center" wrapText="1"/>
    </xf>
    <xf numFmtId="0" fontId="29" fillId="8" borderId="23" xfId="0" applyFont="1" applyFill="1" applyBorder="1" applyAlignment="1">
      <alignment horizontal="center" vertical="center" wrapText="1"/>
    </xf>
    <xf numFmtId="0" fontId="30" fillId="11" borderId="15" xfId="0" applyFont="1" applyFill="1" applyBorder="1" applyAlignment="1">
      <alignment horizontal="left" vertical="center"/>
    </xf>
    <xf numFmtId="0" fontId="30" fillId="11" borderId="33" xfId="0" applyFont="1" applyFill="1" applyBorder="1" applyAlignment="1">
      <alignment horizontal="center" vertical="center"/>
    </xf>
    <xf numFmtId="0" fontId="30" fillId="11" borderId="14" xfId="0" applyFont="1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left" vertical="center"/>
    </xf>
    <xf numFmtId="0" fontId="30" fillId="8" borderId="33" xfId="0" applyFont="1" applyFill="1" applyBorder="1" applyAlignment="1">
      <alignment horizontal="center" vertical="center"/>
    </xf>
    <xf numFmtId="0" fontId="30" fillId="12" borderId="20" xfId="0" applyFont="1" applyFill="1" applyBorder="1" applyAlignment="1">
      <alignment horizontal="center" vertical="center"/>
    </xf>
    <xf numFmtId="0" fontId="30" fillId="12" borderId="33" xfId="0" applyFont="1" applyFill="1" applyBorder="1" applyAlignment="1">
      <alignment horizontal="left" vertical="center"/>
    </xf>
    <xf numFmtId="0" fontId="30" fillId="12" borderId="33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4" xfId="0" applyFont="1" applyBorder="1" applyAlignment="1">
      <alignment horizontal="left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center"/>
    </xf>
    <xf numFmtId="0" fontId="29" fillId="0" borderId="17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12" borderId="33" xfId="0" applyFont="1" applyFill="1" applyBorder="1" applyAlignment="1">
      <alignment horizontal="center" vertical="center"/>
    </xf>
    <xf numFmtId="0" fontId="29" fillId="12" borderId="16" xfId="0" applyFont="1" applyFill="1" applyBorder="1" applyAlignment="1">
      <alignment horizontal="center" vertical="center"/>
    </xf>
    <xf numFmtId="0" fontId="38" fillId="12" borderId="20" xfId="0" applyFont="1" applyFill="1" applyBorder="1" applyAlignment="1">
      <alignment horizontal="center" vertical="center"/>
    </xf>
    <xf numFmtId="0" fontId="38" fillId="12" borderId="14" xfId="0" applyFont="1" applyFill="1" applyBorder="1" applyAlignment="1">
      <alignment horizontal="center" vertical="center"/>
    </xf>
    <xf numFmtId="0" fontId="38" fillId="12" borderId="14" xfId="0" applyFont="1" applyFill="1" applyBorder="1" applyAlignment="1">
      <alignment horizontal="left" vertical="center"/>
    </xf>
    <xf numFmtId="0" fontId="29" fillId="12" borderId="14" xfId="0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38" fillId="0" borderId="20" xfId="0" applyFont="1" applyBorder="1" applyAlignment="1">
      <alignment horizontal="center" vertical="center"/>
    </xf>
    <xf numFmtId="0" fontId="38" fillId="0" borderId="14" xfId="0" applyFont="1" applyBorder="1" applyAlignment="1">
      <alignment vertical="center" wrapText="1"/>
    </xf>
    <xf numFmtId="0" fontId="29" fillId="12" borderId="9" xfId="0" applyFont="1" applyFill="1" applyBorder="1" applyAlignment="1">
      <alignment horizontal="center" vertical="center"/>
    </xf>
    <xf numFmtId="0" fontId="29" fillId="12" borderId="17" xfId="0" applyFont="1" applyFill="1" applyBorder="1" applyAlignment="1">
      <alignment horizontal="center" vertical="center"/>
    </xf>
    <xf numFmtId="0" fontId="29" fillId="12" borderId="23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33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>
      <alignment horizontal="center" vertical="center"/>
    </xf>
    <xf numFmtId="0" fontId="29" fillId="12" borderId="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0" fontId="29" fillId="12" borderId="0" xfId="0" applyFont="1" applyFill="1" applyAlignment="1">
      <alignment horizontal="center" vertical="center"/>
    </xf>
    <xf numFmtId="0" fontId="29" fillId="12" borderId="3" xfId="0" applyFont="1" applyFill="1" applyBorder="1" applyAlignment="1">
      <alignment horizontal="center" vertical="center"/>
    </xf>
    <xf numFmtId="0" fontId="29" fillId="12" borderId="32" xfId="0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11" borderId="16" xfId="0" applyFont="1" applyFill="1" applyBorder="1" applyAlignment="1">
      <alignment horizontal="center" vertical="center"/>
    </xf>
    <xf numFmtId="0" fontId="38" fillId="0" borderId="3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0" fillId="0" borderId="15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0" fillId="0" borderId="23" xfId="0" applyFont="1" applyBorder="1" applyAlignment="1">
      <alignment vertical="center" wrapText="1"/>
    </xf>
    <xf numFmtId="0" fontId="29" fillId="8" borderId="15" xfId="0" applyFont="1" applyFill="1" applyBorder="1" applyAlignment="1">
      <alignment horizontal="left" vertical="center"/>
    </xf>
    <xf numFmtId="0" fontId="29" fillId="8" borderId="33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17" fillId="4" borderId="0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1" fillId="7" borderId="18" xfId="0" applyFont="1" applyFill="1" applyBorder="1" applyAlignment="1" applyProtection="1">
      <alignment horizontal="center" vertical="center"/>
      <protection locked="0"/>
    </xf>
    <xf numFmtId="0" fontId="1" fillId="7" borderId="32" xfId="0" applyFont="1" applyFill="1" applyBorder="1" applyAlignment="1" applyProtection="1">
      <alignment horizontal="center" vertical="center"/>
      <protection locked="0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7" borderId="19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left" vertical="top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0" fillId="5" borderId="15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164" fontId="22" fillId="0" borderId="32" xfId="0" applyNumberFormat="1" applyFont="1" applyFill="1" applyBorder="1" applyAlignment="1">
      <alignment horizontal="left" vertical="top" wrapText="1"/>
    </xf>
    <xf numFmtId="164" fontId="20" fillId="5" borderId="34" xfId="0" applyNumberFormat="1" applyFont="1" applyFill="1" applyBorder="1" applyAlignment="1">
      <alignment horizontal="center" vertical="center" wrapText="1"/>
    </xf>
    <xf numFmtId="164" fontId="20" fillId="5" borderId="35" xfId="0" applyNumberFormat="1" applyFont="1" applyFill="1" applyBorder="1" applyAlignment="1">
      <alignment horizontal="center" vertical="center" wrapText="1"/>
    </xf>
    <xf numFmtId="164" fontId="20" fillId="5" borderId="10" xfId="0" applyNumberFormat="1" applyFont="1" applyFill="1" applyBorder="1" applyAlignment="1">
      <alignment horizontal="center" vertical="center" wrapText="1"/>
    </xf>
    <xf numFmtId="164" fontId="20" fillId="5" borderId="12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0" fontId="3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8" borderId="15" xfId="0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164" fontId="30" fillId="8" borderId="18" xfId="0" applyNumberFormat="1" applyFont="1" applyFill="1" applyBorder="1" applyAlignment="1">
      <alignment vertical="center"/>
    </xf>
    <xf numFmtId="164" fontId="30" fillId="8" borderId="20" xfId="0" applyNumberFormat="1" applyFont="1" applyFill="1" applyBorder="1" applyAlignment="1">
      <alignment vertical="center"/>
    </xf>
    <xf numFmtId="164" fontId="30" fillId="8" borderId="9" xfId="0" applyNumberFormat="1" applyFont="1" applyFill="1" applyBorder="1" applyAlignment="1">
      <alignment horizontal="center" vertical="center" wrapText="1"/>
    </xf>
    <xf numFmtId="164" fontId="30" fillId="8" borderId="1" xfId="0" applyNumberFormat="1" applyFont="1" applyFill="1" applyBorder="1" applyAlignment="1">
      <alignment horizontal="center" vertical="center" wrapText="1"/>
    </xf>
    <xf numFmtId="164" fontId="30" fillId="8" borderId="9" xfId="0" applyNumberFormat="1" applyFont="1" applyFill="1" applyBorder="1" applyAlignment="1">
      <alignment horizontal="center" vertical="center"/>
    </xf>
    <xf numFmtId="164" fontId="30" fillId="8" borderId="1" xfId="0" applyNumberFormat="1" applyFont="1" applyFill="1" applyBorder="1" applyAlignment="1">
      <alignment horizontal="center" vertical="center"/>
    </xf>
    <xf numFmtId="164" fontId="29" fillId="0" borderId="33" xfId="0" applyNumberFormat="1" applyFont="1" applyBorder="1" applyAlignment="1">
      <alignment vertical="center"/>
    </xf>
    <xf numFmtId="0" fontId="30" fillId="8" borderId="18" xfId="0" applyFont="1" applyFill="1" applyBorder="1" applyAlignment="1" applyProtection="1">
      <alignment horizontal="center" vertical="center"/>
      <protection locked="0"/>
    </xf>
    <xf numFmtId="0" fontId="30" fillId="8" borderId="32" xfId="0" applyFont="1" applyFill="1" applyBorder="1" applyAlignment="1" applyProtection="1">
      <alignment horizontal="center" vertical="center"/>
      <protection locked="0"/>
    </xf>
    <xf numFmtId="0" fontId="30" fillId="8" borderId="17" xfId="0" applyFont="1" applyFill="1" applyBorder="1" applyAlignment="1" applyProtection="1">
      <alignment horizontal="center" vertical="center"/>
      <protection locked="0"/>
    </xf>
    <xf numFmtId="0" fontId="30" fillId="8" borderId="19" xfId="0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horizontal="center" vertical="center"/>
    </xf>
    <xf numFmtId="0" fontId="30" fillId="8" borderId="4" xfId="0" applyFont="1" applyFill="1" applyBorder="1" applyAlignment="1">
      <alignment horizontal="center" vertical="center"/>
    </xf>
    <xf numFmtId="0" fontId="30" fillId="8" borderId="20" xfId="0" applyFont="1" applyFill="1" applyBorder="1" applyAlignment="1">
      <alignment horizontal="center" vertical="center"/>
    </xf>
    <xf numFmtId="0" fontId="30" fillId="8" borderId="14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30" fillId="8" borderId="18" xfId="0" applyFont="1" applyFill="1" applyBorder="1" applyAlignment="1">
      <alignment vertical="center"/>
    </xf>
    <xf numFmtId="0" fontId="30" fillId="8" borderId="20" xfId="0" applyFont="1" applyFill="1" applyBorder="1" applyAlignment="1">
      <alignment vertical="center"/>
    </xf>
    <xf numFmtId="0" fontId="30" fillId="8" borderId="9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/>
    </xf>
    <xf numFmtId="0" fontId="30" fillId="8" borderId="32" xfId="0" applyFont="1" applyFill="1" applyBorder="1" applyAlignment="1">
      <alignment horizontal="center" vertical="center"/>
    </xf>
    <xf numFmtId="0" fontId="30" fillId="8" borderId="17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/>
    </xf>
    <xf numFmtId="0" fontId="30" fillId="8" borderId="33" xfId="0" applyFont="1" applyFill="1" applyBorder="1" applyAlignment="1">
      <alignment horizontal="center" vertical="center"/>
    </xf>
    <xf numFmtId="0" fontId="30" fillId="8" borderId="16" xfId="0" applyFont="1" applyFill="1" applyBorder="1" applyAlignment="1">
      <alignment horizontal="center" vertical="center"/>
    </xf>
    <xf numFmtId="0" fontId="30" fillId="8" borderId="9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29" fillId="0" borderId="19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30" fillId="8" borderId="42" xfId="0" applyFont="1" applyFill="1" applyBorder="1" applyAlignment="1" applyProtection="1">
      <alignment horizontal="center" vertical="center"/>
      <protection locked="0"/>
    </xf>
    <xf numFmtId="0" fontId="30" fillId="8" borderId="43" xfId="0" applyFont="1" applyFill="1" applyBorder="1" applyAlignment="1">
      <alignment horizontal="center" vertical="center"/>
    </xf>
    <xf numFmtId="0" fontId="30" fillId="8" borderId="44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 wrapText="1"/>
    </xf>
    <xf numFmtId="0" fontId="30" fillId="8" borderId="33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32" xfId="0" applyFont="1" applyFill="1" applyBorder="1" applyAlignment="1">
      <alignment horizontal="center" vertical="center" wrapText="1"/>
    </xf>
    <xf numFmtId="0" fontId="30" fillId="8" borderId="17" xfId="0" applyFont="1" applyFill="1" applyBorder="1" applyAlignment="1">
      <alignment horizontal="center" vertical="center" wrapText="1"/>
    </xf>
    <xf numFmtId="0" fontId="30" fillId="8" borderId="19" xfId="0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center" vertical="center" wrapText="1"/>
    </xf>
    <xf numFmtId="0" fontId="30" fillId="8" borderId="20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3" fillId="8" borderId="36" xfId="0" applyFont="1" applyFill="1" applyBorder="1" applyAlignment="1">
      <alignment horizontal="center" vertical="center"/>
    </xf>
    <xf numFmtId="0" fontId="33" fillId="8" borderId="37" xfId="0" applyFont="1" applyFill="1" applyBorder="1" applyAlignment="1">
      <alignment horizontal="center" vertical="center"/>
    </xf>
    <xf numFmtId="0" fontId="33" fillId="8" borderId="38" xfId="0" applyFont="1" applyFill="1" applyBorder="1" applyAlignment="1">
      <alignment horizontal="center" vertical="center"/>
    </xf>
    <xf numFmtId="0" fontId="33" fillId="8" borderId="39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40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30" fillId="0" borderId="3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30" fillId="8" borderId="48" xfId="0" applyFont="1" applyFill="1" applyBorder="1" applyAlignment="1">
      <alignment horizontal="center" vertical="center"/>
    </xf>
    <xf numFmtId="0" fontId="30" fillId="8" borderId="49" xfId="0" applyFont="1" applyFill="1" applyBorder="1" applyAlignment="1">
      <alignment horizontal="center" vertical="center"/>
    </xf>
  </cellXfs>
  <cellStyles count="4">
    <cellStyle name="Énfasis6" xfId="1" builtinId="49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mireles/Desktop/2019/ESTADOS%20FINANCIEROS/6.-%20JUNIO%202019/Notas%20Estados%20Financieros%20Balanza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mireles/Downloads/PAPEL%20DE%20TRABAJO%20INTEGRACION%20DE%20PASIVOS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mireles/Desktop/2019/LEY%20DE%20DISIPLINA%20FINANCIERA/4.-%20CUARTO%20TRIMESTRE%202019/PAPEL%20DE%20TRABAJO%20INTEGRACION%20DE%20PASIVOS%20DI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mireles/Downloads/CUENTA%20PUBLICA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mireles/Downloads/Formatos_ldf_LI20_7A_cuenta%20p&#250;blic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fijo"/>
      <sheetName val="oCT"/>
      <sheetName val="NOV"/>
      <sheetName val="Feb"/>
      <sheetName val="ABR"/>
      <sheetName val="JUN"/>
      <sheetName val="Balanza Ju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ACTIVO</v>
          </cell>
          <cell r="C1">
            <v>2878703510.1399999</v>
          </cell>
          <cell r="D1">
            <v>3673620771.1399999</v>
          </cell>
          <cell r="E1">
            <v>3615843176.4400001</v>
          </cell>
          <cell r="F1">
            <v>2936481104.8400002</v>
          </cell>
        </row>
        <row r="2">
          <cell r="B2" t="str">
            <v>ACTIVO CIRCULANTE</v>
          </cell>
          <cell r="C2">
            <v>559400250.61000001</v>
          </cell>
          <cell r="D2">
            <v>3583594542.9200001</v>
          </cell>
          <cell r="E2">
            <v>3594305883.25</v>
          </cell>
          <cell r="F2">
            <v>548688910.27999997</v>
          </cell>
        </row>
        <row r="3">
          <cell r="B3" t="str">
            <v>Efectivo y Equivalentes</v>
          </cell>
          <cell r="C3">
            <v>546385098.13</v>
          </cell>
          <cell r="D3">
            <v>3461636904.9699998</v>
          </cell>
          <cell r="E3">
            <v>3473409286.3299999</v>
          </cell>
          <cell r="F3">
            <v>534612716.76999998</v>
          </cell>
        </row>
        <row r="4">
          <cell r="B4" t="str">
            <v>Efectivo</v>
          </cell>
          <cell r="C4">
            <v>56998</v>
          </cell>
          <cell r="D4">
            <v>82571759</v>
          </cell>
          <cell r="E4">
            <v>82569759</v>
          </cell>
          <cell r="F4">
            <v>58998</v>
          </cell>
        </row>
        <row r="5">
          <cell r="B5" t="str">
            <v>Fondo Fijo</v>
          </cell>
          <cell r="C5">
            <v>56998</v>
          </cell>
          <cell r="D5">
            <v>2000</v>
          </cell>
          <cell r="E5">
            <v>0</v>
          </cell>
          <cell r="F5">
            <v>58998</v>
          </cell>
        </row>
        <row r="6">
          <cell r="B6" t="str">
            <v>Recaudación en proceso</v>
          </cell>
          <cell r="C6">
            <v>0</v>
          </cell>
          <cell r="D6">
            <v>82569759</v>
          </cell>
          <cell r="E6">
            <v>82569759</v>
          </cell>
          <cell r="F6">
            <v>0</v>
          </cell>
        </row>
        <row r="7">
          <cell r="B7" t="str">
            <v>Bancos/Tesorería</v>
          </cell>
          <cell r="C7">
            <v>77978100.129999995</v>
          </cell>
          <cell r="D7">
            <v>1936794779.8299999</v>
          </cell>
          <cell r="E7">
            <v>1937769161.1900001</v>
          </cell>
          <cell r="F7">
            <v>77003718.769999996</v>
          </cell>
        </row>
        <row r="8">
          <cell r="B8" t="str">
            <v>Banco del Bajio S.A.</v>
          </cell>
          <cell r="C8">
            <v>39373739.240000002</v>
          </cell>
          <cell r="D8">
            <v>164645456.81999999</v>
          </cell>
          <cell r="E8">
            <v>164470334.59</v>
          </cell>
          <cell r="F8">
            <v>39548861.469999999</v>
          </cell>
        </row>
        <row r="9">
          <cell r="B9" t="str">
            <v>Bajio Predial 22301910101</v>
          </cell>
          <cell r="C9">
            <v>78870.52</v>
          </cell>
          <cell r="D9">
            <v>6223636.6299999999</v>
          </cell>
          <cell r="E9">
            <v>6074130.0700000003</v>
          </cell>
          <cell r="F9">
            <v>228377.08</v>
          </cell>
        </row>
        <row r="10">
          <cell r="B10" t="str">
            <v>Bajío GASTOS INTERNOS 14595565 0101</v>
          </cell>
          <cell r="C10">
            <v>390165.39</v>
          </cell>
          <cell r="D10">
            <v>1235145.58</v>
          </cell>
          <cell r="E10">
            <v>1242910.3899999999</v>
          </cell>
          <cell r="F10">
            <v>382400.58</v>
          </cell>
        </row>
        <row r="11">
          <cell r="B11" t="str">
            <v>Bajío  CONTRATO ARRENDAMIENTO VEHICULAR 14802409</v>
          </cell>
          <cell r="C11">
            <v>3821.38</v>
          </cell>
          <cell r="D11">
            <v>0.03</v>
          </cell>
          <cell r="E11">
            <v>0</v>
          </cell>
          <cell r="F11">
            <v>3821.41</v>
          </cell>
        </row>
        <row r="12">
          <cell r="B12" t="str">
            <v>Bajío  FONDO DE AHORRO  14952881 0101</v>
          </cell>
          <cell r="C12">
            <v>354416.67</v>
          </cell>
          <cell r="D12">
            <v>5287848.6399999997</v>
          </cell>
          <cell r="E12">
            <v>5600000</v>
          </cell>
          <cell r="F12">
            <v>42265.31</v>
          </cell>
        </row>
        <row r="13">
          <cell r="B13" t="str">
            <v>Bajío FONDO DE CONTINGENCIAS 17706870 0101</v>
          </cell>
          <cell r="C13">
            <v>163701.66</v>
          </cell>
          <cell r="D13">
            <v>5934447.5800000001</v>
          </cell>
          <cell r="E13">
            <v>6050000</v>
          </cell>
          <cell r="F13">
            <v>48149.24</v>
          </cell>
        </row>
        <row r="14">
          <cell r="B14" t="str">
            <v>Bajío FONDO DE DESASTRES NATURALES 17707365 0101</v>
          </cell>
          <cell r="C14">
            <v>181047.58</v>
          </cell>
          <cell r="D14">
            <v>10962925.92</v>
          </cell>
          <cell r="E14">
            <v>11050000</v>
          </cell>
          <cell r="F14">
            <v>93973.5</v>
          </cell>
        </row>
        <row r="15">
          <cell r="B15" t="str">
            <v>Bajío PARTICIPACIONES FEDERALES 2018</v>
          </cell>
          <cell r="C15">
            <v>473243.58</v>
          </cell>
          <cell r="D15">
            <v>56533372.119999997</v>
          </cell>
          <cell r="E15">
            <v>56631458.560000002</v>
          </cell>
          <cell r="F15">
            <v>375157.14</v>
          </cell>
        </row>
        <row r="16">
          <cell r="B16" t="str">
            <v>Bajío PROGRAMA DE BECAS MUNICIPALES</v>
          </cell>
          <cell r="C16">
            <v>180281.2</v>
          </cell>
          <cell r="D16">
            <v>3.48</v>
          </cell>
          <cell r="E16">
            <v>0</v>
          </cell>
          <cell r="F16">
            <v>180284.68</v>
          </cell>
        </row>
        <row r="17">
          <cell r="B17" t="str">
            <v>Bajío COMPLEMENTO DE PARTICIPACIONES 2017</v>
          </cell>
          <cell r="C17">
            <v>51917.08</v>
          </cell>
          <cell r="D17">
            <v>0.43</v>
          </cell>
          <cell r="E17">
            <v>0</v>
          </cell>
          <cell r="F17">
            <v>51917.51</v>
          </cell>
        </row>
        <row r="18">
          <cell r="B18" t="str">
            <v>Bajío PARTICIPACIONES FEDERALES 2019</v>
          </cell>
          <cell r="C18">
            <v>370333.42</v>
          </cell>
          <cell r="D18">
            <v>70218890.700000003</v>
          </cell>
          <cell r="E18">
            <v>69913859.519999996</v>
          </cell>
          <cell r="F18">
            <v>675364.6</v>
          </cell>
        </row>
        <row r="19">
          <cell r="B19" t="str">
            <v>Bajio Fortalecimiento Financiero 2019 ( Estatal)</v>
          </cell>
          <cell r="C19">
            <v>823530.36</v>
          </cell>
          <cell r="D19">
            <v>6.86</v>
          </cell>
          <cell r="E19">
            <v>0</v>
          </cell>
          <cell r="F19">
            <v>823537.22</v>
          </cell>
        </row>
        <row r="20">
          <cell r="B20" t="str">
            <v>Bajio Gasto Directo Obra Pública 24200818</v>
          </cell>
          <cell r="C20">
            <v>302320.40000000002</v>
          </cell>
          <cell r="D20">
            <v>8020008.2800000003</v>
          </cell>
          <cell r="E20">
            <v>7907976.0499999998</v>
          </cell>
          <cell r="F20">
            <v>414352.63</v>
          </cell>
        </row>
        <row r="21">
          <cell r="B21" t="str">
            <v>Bajio "APOYO EXTRAORDINARIO NO REGULARIZABLE PARA EL FORTALECIMIENTO FINANCIERO DEL MUNICIPIO DE CORREGIDORA DE PARTICIPACIONES FEDERALES 2019"</v>
          </cell>
          <cell r="C21">
            <v>36000090</v>
          </cell>
          <cell r="D21">
            <v>229170.57</v>
          </cell>
          <cell r="E21">
            <v>0</v>
          </cell>
          <cell r="F21">
            <v>36229260.57</v>
          </cell>
        </row>
        <row r="22">
          <cell r="B22" t="str">
            <v>Banorte</v>
          </cell>
          <cell r="C22">
            <v>3137444.34</v>
          </cell>
          <cell r="D22">
            <v>71992951.019999996</v>
          </cell>
          <cell r="E22">
            <v>73849258.840000004</v>
          </cell>
          <cell r="F22">
            <v>1281136.52</v>
          </cell>
        </row>
        <row r="23">
          <cell r="B23" t="str">
            <v>Banorte Predial 0850284193</v>
          </cell>
          <cell r="C23">
            <v>280539.59999999998</v>
          </cell>
          <cell r="D23">
            <v>1768981.61</v>
          </cell>
          <cell r="E23">
            <v>1763964.05</v>
          </cell>
          <cell r="F23">
            <v>285557.15999999997</v>
          </cell>
        </row>
        <row r="24">
          <cell r="B24" t="str">
            <v>Banorte Gastos Internos 0849481848</v>
          </cell>
          <cell r="C24">
            <v>1596082.9</v>
          </cell>
          <cell r="D24">
            <v>42322690.030000001</v>
          </cell>
          <cell r="E24">
            <v>43428204.600000001</v>
          </cell>
          <cell r="F24">
            <v>490568.33</v>
          </cell>
        </row>
        <row r="25">
          <cell r="B25" t="str">
            <v>Banorte Pago domiciliado Emprestito 0849481820</v>
          </cell>
          <cell r="C25">
            <v>188307.64</v>
          </cell>
          <cell r="D25">
            <v>1100958.1499999999</v>
          </cell>
          <cell r="E25">
            <v>1146804.3600000001</v>
          </cell>
          <cell r="F25">
            <v>142461.43</v>
          </cell>
        </row>
        <row r="26">
          <cell r="B26" t="str">
            <v>Banorte 0280543965 GASTO DIRECTO OBRA PUBLICA</v>
          </cell>
          <cell r="C26">
            <v>474714.87</v>
          </cell>
          <cell r="D26">
            <v>47507.13</v>
          </cell>
          <cell r="E26">
            <v>522222</v>
          </cell>
          <cell r="F26">
            <v>0</v>
          </cell>
        </row>
        <row r="27">
          <cell r="B27" t="str">
            <v>Banorte 0486652584 PARTICIPACIONES 2017</v>
          </cell>
          <cell r="C27">
            <v>597799.32999999996</v>
          </cell>
          <cell r="D27">
            <v>26752814.100000001</v>
          </cell>
          <cell r="E27">
            <v>26988063.829999998</v>
          </cell>
          <cell r="F27">
            <v>362549.6</v>
          </cell>
        </row>
        <row r="28">
          <cell r="B28" t="str">
            <v>Bancomer</v>
          </cell>
          <cell r="C28">
            <v>4468198.67</v>
          </cell>
          <cell r="D28">
            <v>157196473.74000001</v>
          </cell>
          <cell r="E28">
            <v>159360312.72999999</v>
          </cell>
          <cell r="F28">
            <v>2304359.6800000002</v>
          </cell>
        </row>
        <row r="29">
          <cell r="B29" t="str">
            <v>Bancomer Predial 0154035402</v>
          </cell>
          <cell r="C29">
            <v>1391987.27</v>
          </cell>
          <cell r="D29">
            <v>14050080.07</v>
          </cell>
          <cell r="E29">
            <v>14501682.859999999</v>
          </cell>
          <cell r="F29">
            <v>940384.48</v>
          </cell>
        </row>
        <row r="30">
          <cell r="B30" t="str">
            <v>Bancomer Predial TPV 0102872927</v>
          </cell>
          <cell r="C30">
            <v>1125313.27</v>
          </cell>
          <cell r="D30">
            <v>21916595.039999999</v>
          </cell>
          <cell r="E30">
            <v>22751363.710000001</v>
          </cell>
          <cell r="F30">
            <v>290544.59999999998</v>
          </cell>
        </row>
        <row r="31">
          <cell r="B31" t="str">
            <v>BANCOMER RECAUDACION PREDIAL 0105502721</v>
          </cell>
          <cell r="C31">
            <v>577365.6</v>
          </cell>
          <cell r="D31">
            <v>69906112.950000003</v>
          </cell>
          <cell r="E31">
            <v>69463275.629999995</v>
          </cell>
          <cell r="F31">
            <v>1020202.92</v>
          </cell>
        </row>
        <row r="32">
          <cell r="B32" t="str">
            <v>BBVA BANCOMER SERVICIOS PERSONALES</v>
          </cell>
          <cell r="C32">
            <v>39725.449999999997</v>
          </cell>
          <cell r="D32">
            <v>29145343.84</v>
          </cell>
          <cell r="E32">
            <v>29143990.530000001</v>
          </cell>
          <cell r="F32">
            <v>41078.76</v>
          </cell>
        </row>
        <row r="33">
          <cell r="B33" t="str">
            <v>PROVISION DE PASIVOS RELACIONES CONTRACTUALES LAB</v>
          </cell>
          <cell r="C33">
            <v>1333807.08</v>
          </cell>
          <cell r="D33">
            <v>22178341.84</v>
          </cell>
          <cell r="E33">
            <v>23500000</v>
          </cell>
          <cell r="F33">
            <v>12148.92</v>
          </cell>
        </row>
        <row r="34">
          <cell r="B34" t="str">
            <v>Banamex</v>
          </cell>
          <cell r="C34">
            <v>218167.2</v>
          </cell>
          <cell r="D34">
            <v>520468.98</v>
          </cell>
          <cell r="E34">
            <v>300320.75</v>
          </cell>
          <cell r="F34">
            <v>438315.43</v>
          </cell>
        </row>
        <row r="35">
          <cell r="B35" t="str">
            <v>Banamex Predial 70032846139</v>
          </cell>
          <cell r="C35">
            <v>29946</v>
          </cell>
          <cell r="D35">
            <v>0</v>
          </cell>
          <cell r="E35">
            <v>0</v>
          </cell>
          <cell r="F35">
            <v>29946</v>
          </cell>
        </row>
        <row r="36">
          <cell r="B36" t="str">
            <v>Banamex Predial 7005/6028623</v>
          </cell>
          <cell r="C36">
            <v>188221.2</v>
          </cell>
          <cell r="D36">
            <v>520468.98</v>
          </cell>
          <cell r="E36">
            <v>300320.75</v>
          </cell>
          <cell r="F36">
            <v>408369.43</v>
          </cell>
        </row>
        <row r="37">
          <cell r="B37" t="str">
            <v>Scotiabank</v>
          </cell>
          <cell r="C37">
            <v>144869.87</v>
          </cell>
          <cell r="D37">
            <v>80880541.510000005</v>
          </cell>
          <cell r="E37">
            <v>80807372.530000001</v>
          </cell>
          <cell r="F37">
            <v>218038.85</v>
          </cell>
        </row>
        <row r="38">
          <cell r="B38" t="str">
            <v>Scotiabank Predial 3503877175</v>
          </cell>
          <cell r="C38">
            <v>144869.87</v>
          </cell>
          <cell r="D38">
            <v>80880541.510000005</v>
          </cell>
          <cell r="E38">
            <v>80807372.530000001</v>
          </cell>
          <cell r="F38">
            <v>218038.85</v>
          </cell>
        </row>
        <row r="39">
          <cell r="B39" t="str">
            <v>Santander</v>
          </cell>
          <cell r="C39">
            <v>182384.77</v>
          </cell>
          <cell r="D39">
            <v>459863.07</v>
          </cell>
          <cell r="E39">
            <v>272729.28000000003</v>
          </cell>
          <cell r="F39">
            <v>369518.56</v>
          </cell>
        </row>
        <row r="40">
          <cell r="B40" t="str">
            <v>Santander Predial 65502165609</v>
          </cell>
          <cell r="C40">
            <v>182384.77</v>
          </cell>
          <cell r="D40">
            <v>459863.07</v>
          </cell>
          <cell r="E40">
            <v>272729.28000000003</v>
          </cell>
          <cell r="F40">
            <v>369518.56</v>
          </cell>
        </row>
        <row r="41">
          <cell r="B41" t="str">
            <v>BANREGIO</v>
          </cell>
          <cell r="C41">
            <v>119210.93</v>
          </cell>
          <cell r="D41">
            <v>502139145.17000002</v>
          </cell>
          <cell r="E41">
            <v>502100000</v>
          </cell>
          <cell r="F41">
            <v>158356.1</v>
          </cell>
        </row>
        <row r="42">
          <cell r="B42" t="str">
            <v>BANREGIO Predial 165987360011</v>
          </cell>
          <cell r="C42">
            <v>119210.93</v>
          </cell>
          <cell r="D42">
            <v>502139145.17000002</v>
          </cell>
          <cell r="E42">
            <v>502100000</v>
          </cell>
          <cell r="F42">
            <v>158356.1</v>
          </cell>
        </row>
        <row r="43">
          <cell r="B43" t="str">
            <v>BANCO MULTIVA SA</v>
          </cell>
          <cell r="C43">
            <v>590686.09</v>
          </cell>
          <cell r="D43">
            <v>381950.2</v>
          </cell>
          <cell r="E43">
            <v>731221</v>
          </cell>
          <cell r="F43">
            <v>241415.29</v>
          </cell>
        </row>
        <row r="44">
          <cell r="B44" t="str">
            <v>BANCO MULTIVA SA PREDIAL 00004719287</v>
          </cell>
          <cell r="C44">
            <v>145565.57</v>
          </cell>
          <cell r="D44">
            <v>350099.20000000001</v>
          </cell>
          <cell r="E44">
            <v>350000</v>
          </cell>
          <cell r="F44">
            <v>145664.76999999999</v>
          </cell>
        </row>
        <row r="45">
          <cell r="B45" t="str">
            <v>BANCO MULTIVA SA DEPOSITO REFERENCIADO 00006570356</v>
          </cell>
          <cell r="C45">
            <v>445120.52</v>
          </cell>
          <cell r="D45">
            <v>31851</v>
          </cell>
          <cell r="E45">
            <v>381221</v>
          </cell>
          <cell r="F45">
            <v>95750.52</v>
          </cell>
        </row>
        <row r="46">
          <cell r="B46" t="str">
            <v>BANCO AFIRME SA</v>
          </cell>
          <cell r="C46">
            <v>101790.01</v>
          </cell>
          <cell r="D46">
            <v>1327.67</v>
          </cell>
          <cell r="E46">
            <v>528.79</v>
          </cell>
          <cell r="F46">
            <v>102588.89</v>
          </cell>
        </row>
        <row r="47">
          <cell r="B47" t="str">
            <v>AFIRME PREDIAL 16291002971</v>
          </cell>
          <cell r="C47">
            <v>101790.01</v>
          </cell>
          <cell r="D47">
            <v>1327.67</v>
          </cell>
          <cell r="E47">
            <v>528.79</v>
          </cell>
          <cell r="F47">
            <v>102588.89</v>
          </cell>
        </row>
        <row r="48">
          <cell r="B48" t="str">
            <v>BANCO INTERACCIONES</v>
          </cell>
          <cell r="C48">
            <v>160.4</v>
          </cell>
          <cell r="D48">
            <v>0</v>
          </cell>
          <cell r="E48">
            <v>0</v>
          </cell>
          <cell r="F48">
            <v>160.4</v>
          </cell>
        </row>
        <row r="49">
          <cell r="B49" t="str">
            <v>INTERACCIONES PREDIAL 300182818</v>
          </cell>
          <cell r="C49">
            <v>160.4</v>
          </cell>
          <cell r="D49">
            <v>0</v>
          </cell>
          <cell r="E49">
            <v>0</v>
          </cell>
          <cell r="F49">
            <v>160.4</v>
          </cell>
        </row>
        <row r="50">
          <cell r="B50" t="str">
            <v>BANCO MONEX</v>
          </cell>
          <cell r="C50">
            <v>94727.16</v>
          </cell>
          <cell r="D50">
            <v>872776831.37</v>
          </cell>
          <cell r="E50">
            <v>872737703.70000005</v>
          </cell>
          <cell r="F50">
            <v>133854.82999999999</v>
          </cell>
        </row>
        <row r="51">
          <cell r="B51" t="str">
            <v>MONEX PREDIAL 2934974</v>
          </cell>
          <cell r="C51">
            <v>94727.16</v>
          </cell>
          <cell r="D51">
            <v>872776831.37</v>
          </cell>
          <cell r="E51">
            <v>872737703.70000005</v>
          </cell>
          <cell r="F51">
            <v>133854.82999999999</v>
          </cell>
        </row>
        <row r="52">
          <cell r="B52" t="str">
            <v>Banco del Bajio S.A.</v>
          </cell>
          <cell r="C52">
            <v>20539598.329999998</v>
          </cell>
          <cell r="D52">
            <v>11629559.83</v>
          </cell>
          <cell r="E52">
            <v>8735058.3900000006</v>
          </cell>
          <cell r="F52">
            <v>23434099.77</v>
          </cell>
        </row>
        <row r="53">
          <cell r="B53" t="str">
            <v>Bajio GEQ 2017 PAQUETE 4</v>
          </cell>
          <cell r="C53">
            <v>0</v>
          </cell>
          <cell r="D53">
            <v>6</v>
          </cell>
          <cell r="E53">
            <v>6</v>
          </cell>
          <cell r="F53">
            <v>0</v>
          </cell>
        </row>
        <row r="54">
          <cell r="B54" t="str">
            <v>Bajio FISM 2019</v>
          </cell>
          <cell r="C54">
            <v>5850892.3799999999</v>
          </cell>
          <cell r="D54">
            <v>1202624</v>
          </cell>
          <cell r="E54">
            <v>0</v>
          </cell>
          <cell r="F54">
            <v>7053516.3799999999</v>
          </cell>
        </row>
        <row r="55">
          <cell r="B55" t="str">
            <v>Bajio FORTAMUN 2019</v>
          </cell>
          <cell r="C55">
            <v>14572454.6</v>
          </cell>
          <cell r="D55">
            <v>10426927.859999999</v>
          </cell>
          <cell r="E55">
            <v>8735052.3900000006</v>
          </cell>
          <cell r="F55">
            <v>16264330.07</v>
          </cell>
        </row>
        <row r="56">
          <cell r="B56" t="str">
            <v>Bajio Inspeccion y Vigilancia 24200800</v>
          </cell>
          <cell r="C56">
            <v>116251.35</v>
          </cell>
          <cell r="D56">
            <v>1.97</v>
          </cell>
          <cell r="E56">
            <v>0</v>
          </cell>
          <cell r="F56">
            <v>116253.32</v>
          </cell>
        </row>
        <row r="57">
          <cell r="B57" t="str">
            <v>Banorte</v>
          </cell>
          <cell r="C57">
            <v>345141.46</v>
          </cell>
          <cell r="D57">
            <v>74169451.409999996</v>
          </cell>
          <cell r="E57">
            <v>74404320.590000004</v>
          </cell>
          <cell r="F57">
            <v>110272.28</v>
          </cell>
        </row>
        <row r="58">
          <cell r="B58" t="str">
            <v>Banorte FONDO DE RESERVA  0250291737</v>
          </cell>
          <cell r="C58">
            <v>138917.42000000001</v>
          </cell>
          <cell r="D58">
            <v>8500987.9600000009</v>
          </cell>
          <cell r="E58">
            <v>8600000</v>
          </cell>
          <cell r="F58">
            <v>39905.379999999997</v>
          </cell>
        </row>
        <row r="59">
          <cell r="B59" t="str">
            <v>Banorte EMPRESTITO 2014 0250291746</v>
          </cell>
          <cell r="C59">
            <v>206223.04</v>
          </cell>
          <cell r="D59">
            <v>65668462.479999997</v>
          </cell>
          <cell r="E59">
            <v>65804318.619999997</v>
          </cell>
          <cell r="F59">
            <v>70366.899999999994</v>
          </cell>
        </row>
        <row r="60">
          <cell r="B60" t="str">
            <v>Banorte INSPECCION Y VIGILIANCIA 0495826882</v>
          </cell>
          <cell r="C60">
            <v>1</v>
          </cell>
          <cell r="D60">
            <v>0.97</v>
          </cell>
          <cell r="E60">
            <v>1.97</v>
          </cell>
          <cell r="F60">
            <v>0</v>
          </cell>
        </row>
        <row r="61">
          <cell r="B61" t="str">
            <v>Bancomer</v>
          </cell>
          <cell r="C61">
            <v>8661981.6600000001</v>
          </cell>
          <cell r="D61">
            <v>759.04</v>
          </cell>
          <cell r="E61">
            <v>0</v>
          </cell>
          <cell r="F61">
            <v>8662740.6999999993</v>
          </cell>
        </row>
        <row r="62">
          <cell r="B62" t="str">
            <v>FORTASEG 2019</v>
          </cell>
          <cell r="C62">
            <v>6680664.9100000001</v>
          </cell>
          <cell r="D62">
            <v>724.92</v>
          </cell>
          <cell r="E62">
            <v>0</v>
          </cell>
          <cell r="F62">
            <v>6681389.8300000001</v>
          </cell>
        </row>
        <row r="63">
          <cell r="B63" t="str">
            <v>FORTASEG COPARTICIPACION 2019</v>
          </cell>
          <cell r="C63">
            <v>1981316.75</v>
          </cell>
          <cell r="D63">
            <v>34.119999999999997</v>
          </cell>
          <cell r="E63">
            <v>0</v>
          </cell>
          <cell r="F63">
            <v>1981350.87</v>
          </cell>
        </row>
        <row r="64">
          <cell r="B64" t="str">
            <v>Inversiones Temporales (Hasta 3 meses)</v>
          </cell>
          <cell r="C64">
            <v>468350000</v>
          </cell>
          <cell r="D64">
            <v>1442270000</v>
          </cell>
          <cell r="E64">
            <v>1453070000</v>
          </cell>
          <cell r="F64">
            <v>457550000</v>
          </cell>
        </row>
        <row r="65">
          <cell r="B65" t="str">
            <v>Bajio</v>
          </cell>
          <cell r="C65">
            <v>109700000</v>
          </cell>
          <cell r="D65">
            <v>116550000</v>
          </cell>
          <cell r="E65">
            <v>111200000</v>
          </cell>
          <cell r="F65">
            <v>115050000</v>
          </cell>
        </row>
        <row r="66">
          <cell r="B66" t="str">
            <v>Bajio Predial 22301910101</v>
          </cell>
          <cell r="C66">
            <v>0</v>
          </cell>
          <cell r="D66">
            <v>600000</v>
          </cell>
          <cell r="E66">
            <v>0</v>
          </cell>
          <cell r="F66">
            <v>600000</v>
          </cell>
        </row>
        <row r="67">
          <cell r="B67" t="str">
            <v>Bajio  FONDO DE AHORRO cuenta 14952881</v>
          </cell>
          <cell r="C67">
            <v>1500000</v>
          </cell>
          <cell r="D67">
            <v>3550000</v>
          </cell>
          <cell r="E67">
            <v>3000000</v>
          </cell>
          <cell r="F67">
            <v>2050000</v>
          </cell>
        </row>
        <row r="68">
          <cell r="B68" t="str">
            <v>Bajio  FONDO DE CONTINGENCIAS cuenta 17706870</v>
          </cell>
          <cell r="C68">
            <v>5900000</v>
          </cell>
          <cell r="D68">
            <v>6050000</v>
          </cell>
          <cell r="E68">
            <v>5900000</v>
          </cell>
          <cell r="F68">
            <v>6050000</v>
          </cell>
        </row>
        <row r="69">
          <cell r="B69" t="str">
            <v>Bajio  FONDO DE DESASTRES NATURALES cuenta 17707365</v>
          </cell>
          <cell r="C69">
            <v>10900000</v>
          </cell>
          <cell r="D69">
            <v>11050000</v>
          </cell>
          <cell r="E69">
            <v>10900000</v>
          </cell>
          <cell r="F69">
            <v>11050000</v>
          </cell>
        </row>
        <row r="70">
          <cell r="B70" t="str">
            <v>Bajio  PARTICIPACIONES 2018 cuenta 20570305</v>
          </cell>
          <cell r="C70">
            <v>56400000</v>
          </cell>
          <cell r="D70">
            <v>47700000</v>
          </cell>
          <cell r="E70">
            <v>56400000</v>
          </cell>
          <cell r="F70">
            <v>47700000</v>
          </cell>
        </row>
        <row r="71">
          <cell r="B71" t="str">
            <v>Bajio  PARTICIPACIONES 2019 cuenta 23824253</v>
          </cell>
          <cell r="C71">
            <v>35000000</v>
          </cell>
          <cell r="D71">
            <v>47600000</v>
          </cell>
          <cell r="E71">
            <v>35000000</v>
          </cell>
          <cell r="F71">
            <v>47600000</v>
          </cell>
        </row>
        <row r="72">
          <cell r="B72" t="str">
            <v>Banorte</v>
          </cell>
          <cell r="C72">
            <v>29400000</v>
          </cell>
          <cell r="D72">
            <v>37550000</v>
          </cell>
          <cell r="E72">
            <v>37150000</v>
          </cell>
          <cell r="F72">
            <v>29800000</v>
          </cell>
        </row>
        <row r="73">
          <cell r="B73" t="str">
            <v>Banorte PARTICIPACIONES 2017 CONTRATO 0503335890</v>
          </cell>
          <cell r="C73">
            <v>26600000</v>
          </cell>
          <cell r="D73">
            <v>28950000</v>
          </cell>
          <cell r="E73">
            <v>28650000</v>
          </cell>
          <cell r="F73">
            <v>26900000</v>
          </cell>
        </row>
        <row r="74">
          <cell r="B74" t="str">
            <v>Banorte FONDO DE RESERVA CTA 250291737</v>
          </cell>
          <cell r="C74">
            <v>2800000</v>
          </cell>
          <cell r="D74">
            <v>8600000</v>
          </cell>
          <cell r="E74">
            <v>8500000</v>
          </cell>
          <cell r="F74">
            <v>2900000</v>
          </cell>
        </row>
        <row r="75">
          <cell r="B75" t="str">
            <v>Bancomer</v>
          </cell>
          <cell r="C75">
            <v>58500000</v>
          </cell>
          <cell r="D75">
            <v>65100000</v>
          </cell>
          <cell r="E75">
            <v>58900000</v>
          </cell>
          <cell r="F75">
            <v>64700000</v>
          </cell>
        </row>
        <row r="76">
          <cell r="B76" t="str">
            <v>Bancomer predial 0154035402 contrato 1369307982</v>
          </cell>
          <cell r="C76">
            <v>3500000</v>
          </cell>
          <cell r="D76">
            <v>5800000</v>
          </cell>
          <cell r="E76">
            <v>3500000</v>
          </cell>
          <cell r="F76">
            <v>5800000</v>
          </cell>
        </row>
        <row r="77">
          <cell r="B77" t="str">
            <v>Bancomer  PROVISION DE PASIVOScontrato 1370794007</v>
          </cell>
          <cell r="C77">
            <v>22000000</v>
          </cell>
          <cell r="D77">
            <v>23500000</v>
          </cell>
          <cell r="E77">
            <v>22000000</v>
          </cell>
          <cell r="F77">
            <v>23500000</v>
          </cell>
        </row>
        <row r="78">
          <cell r="B78" t="str">
            <v>Bancomer RECAUDACION PREDIAL  contrato 1370951021</v>
          </cell>
          <cell r="C78">
            <v>33000000</v>
          </cell>
          <cell r="D78">
            <v>35000000</v>
          </cell>
          <cell r="E78">
            <v>33000000</v>
          </cell>
          <cell r="F78">
            <v>35000000</v>
          </cell>
        </row>
        <row r="79">
          <cell r="B79" t="str">
            <v>Bancomer RECAUDACION PREDIAL  0102872927</v>
          </cell>
          <cell r="C79">
            <v>0</v>
          </cell>
          <cell r="D79">
            <v>800000</v>
          </cell>
          <cell r="E79">
            <v>400000</v>
          </cell>
          <cell r="F79">
            <v>400000</v>
          </cell>
        </row>
        <row r="80">
          <cell r="B80" t="str">
            <v>Scotiabank</v>
          </cell>
          <cell r="C80">
            <v>0</v>
          </cell>
          <cell r="D80">
            <v>60400000</v>
          </cell>
          <cell r="E80">
            <v>60400000</v>
          </cell>
          <cell r="F80">
            <v>0</v>
          </cell>
        </row>
        <row r="81">
          <cell r="B81" t="str">
            <v>Scotiabank Predial cta 03503877175</v>
          </cell>
          <cell r="C81">
            <v>0</v>
          </cell>
          <cell r="D81">
            <v>60400000</v>
          </cell>
          <cell r="E81">
            <v>60400000</v>
          </cell>
          <cell r="F81">
            <v>0</v>
          </cell>
        </row>
        <row r="82">
          <cell r="B82" t="str">
            <v>BANCO MONEX</v>
          </cell>
          <cell r="C82">
            <v>257750000</v>
          </cell>
          <cell r="D82">
            <v>598770000</v>
          </cell>
          <cell r="E82">
            <v>856520000</v>
          </cell>
          <cell r="F82">
            <v>0</v>
          </cell>
        </row>
        <row r="83">
          <cell r="B83" t="str">
            <v>BANCO MONEX SA 2934974</v>
          </cell>
          <cell r="C83">
            <v>257750000</v>
          </cell>
          <cell r="D83">
            <v>598770000</v>
          </cell>
          <cell r="E83">
            <v>856520000</v>
          </cell>
          <cell r="F83">
            <v>0</v>
          </cell>
        </row>
        <row r="84">
          <cell r="B84" t="str">
            <v>Banorte</v>
          </cell>
          <cell r="C84">
            <v>13000000</v>
          </cell>
          <cell r="D84">
            <v>65800000</v>
          </cell>
          <cell r="E84">
            <v>65600000</v>
          </cell>
          <cell r="F84">
            <v>13200000</v>
          </cell>
        </row>
        <row r="85">
          <cell r="B85" t="str">
            <v>Banorte EMPRESTITO 0250291746 contrato 0503077080</v>
          </cell>
          <cell r="C85">
            <v>13000000</v>
          </cell>
          <cell r="D85">
            <v>65800000</v>
          </cell>
          <cell r="E85">
            <v>65600000</v>
          </cell>
          <cell r="F85">
            <v>13200000</v>
          </cell>
        </row>
        <row r="86">
          <cell r="B86" t="str">
            <v>BANCO MULTIVA SA</v>
          </cell>
          <cell r="C86">
            <v>0</v>
          </cell>
          <cell r="D86">
            <v>498100000</v>
          </cell>
          <cell r="E86">
            <v>263300000</v>
          </cell>
          <cell r="F86">
            <v>234800000</v>
          </cell>
        </row>
        <row r="87">
          <cell r="B87" t="str">
            <v>Banregio Predial cta 165987360011</v>
          </cell>
          <cell r="C87">
            <v>0</v>
          </cell>
          <cell r="D87">
            <v>498100000</v>
          </cell>
          <cell r="E87">
            <v>263300000</v>
          </cell>
          <cell r="F87">
            <v>234800000</v>
          </cell>
        </row>
        <row r="88">
          <cell r="B88" t="str">
            <v>Otros Efectivos y Equivalentes</v>
          </cell>
          <cell r="C88">
            <v>0</v>
          </cell>
          <cell r="D88">
            <v>366.14</v>
          </cell>
          <cell r="E88">
            <v>366.14</v>
          </cell>
          <cell r="F88">
            <v>0</v>
          </cell>
        </row>
        <row r="89">
          <cell r="B89" t="str">
            <v>Redondeo</v>
          </cell>
          <cell r="C89">
            <v>0</v>
          </cell>
          <cell r="D89">
            <v>366.14</v>
          </cell>
          <cell r="E89">
            <v>366.14</v>
          </cell>
          <cell r="F89">
            <v>0</v>
          </cell>
        </row>
        <row r="90">
          <cell r="B90" t="str">
            <v>Derechos a Recibir Efectivo o Equivalentes</v>
          </cell>
          <cell r="C90">
            <v>1611844.4</v>
          </cell>
          <cell r="D90">
            <v>119413214.81</v>
          </cell>
          <cell r="E90">
            <v>118977260</v>
          </cell>
          <cell r="F90">
            <v>2047799.21</v>
          </cell>
        </row>
        <row r="91">
          <cell r="B91" t="str">
            <v>Cuentas por Cobrar a Corto Plazo</v>
          </cell>
          <cell r="C91">
            <v>240381.96</v>
          </cell>
          <cell r="D91">
            <v>0</v>
          </cell>
          <cell r="E91">
            <v>199569.95</v>
          </cell>
          <cell r="F91">
            <v>40812.01</v>
          </cell>
        </row>
        <row r="92">
          <cell r="B92" t="str">
            <v>Deudores Diversos por Cobrar a Corto Plazo</v>
          </cell>
          <cell r="C92">
            <v>1321462.44</v>
          </cell>
          <cell r="D92">
            <v>2510714.71</v>
          </cell>
          <cell r="E92">
            <v>1875189.95</v>
          </cell>
          <cell r="F92">
            <v>1956987.2</v>
          </cell>
        </row>
        <row r="93">
          <cell r="B93" t="str">
            <v>Ingresos por Recuperar a Corto Plazo</v>
          </cell>
          <cell r="C93">
            <v>0</v>
          </cell>
          <cell r="D93">
            <v>116887500.09999999</v>
          </cell>
          <cell r="E93">
            <v>116887500.09999999</v>
          </cell>
          <cell r="F93">
            <v>0</v>
          </cell>
        </row>
        <row r="94">
          <cell r="B94" t="str">
            <v>Deudores por Anticipos de la Tesorería a Corto Plazo</v>
          </cell>
          <cell r="C94">
            <v>50000</v>
          </cell>
          <cell r="D94">
            <v>15000</v>
          </cell>
          <cell r="E94">
            <v>15000</v>
          </cell>
          <cell r="F94">
            <v>50000</v>
          </cell>
        </row>
        <row r="95">
          <cell r="B95" t="str">
            <v>Derechos a Recibir Bienes o Servicios</v>
          </cell>
          <cell r="C95">
            <v>11403308.09</v>
          </cell>
          <cell r="D95">
            <v>2544423.14</v>
          </cell>
          <cell r="E95">
            <v>1919336.92</v>
          </cell>
          <cell r="F95">
            <v>12028394.310000001</v>
          </cell>
        </row>
        <row r="96">
          <cell r="B96" t="str">
            <v>Anticipo a Contratistas por Obras Públicas a Corto Plazo</v>
          </cell>
          <cell r="C96">
            <v>11403308.09</v>
          </cell>
          <cell r="D96">
            <v>2544423.14</v>
          </cell>
          <cell r="E96">
            <v>1919336.92</v>
          </cell>
          <cell r="F96">
            <v>12028394.310000001</v>
          </cell>
        </row>
        <row r="97">
          <cell r="B97" t="str">
            <v>ACTIVO NO CIRCULANTE</v>
          </cell>
          <cell r="C97">
            <v>2319303259.52</v>
          </cell>
          <cell r="D97">
            <v>90026228.219999999</v>
          </cell>
          <cell r="E97">
            <v>21537293.190000001</v>
          </cell>
          <cell r="F97">
            <v>2387792194.5500002</v>
          </cell>
        </row>
        <row r="98">
          <cell r="B98" t="str">
            <v>Inversiones Financieras a Largo Plazo</v>
          </cell>
          <cell r="C98">
            <v>32257275.890000001</v>
          </cell>
          <cell r="D98">
            <v>0</v>
          </cell>
          <cell r="E98">
            <v>0</v>
          </cell>
          <cell r="F98">
            <v>32257275.890000001</v>
          </cell>
        </row>
        <row r="99">
          <cell r="B99" t="str">
            <v>Fideicomisos, Mandatos y Contratos Análogos</v>
          </cell>
          <cell r="C99">
            <v>32257275.890000001</v>
          </cell>
          <cell r="D99">
            <v>0</v>
          </cell>
          <cell r="E99">
            <v>0</v>
          </cell>
          <cell r="F99">
            <v>32257275.890000001</v>
          </cell>
        </row>
        <row r="100">
          <cell r="B100" t="str">
            <v>Fideicomisos, Mandatos y Contratos Analogos de Municipios</v>
          </cell>
          <cell r="C100">
            <v>32257275.890000001</v>
          </cell>
          <cell r="D100">
            <v>0</v>
          </cell>
          <cell r="E100">
            <v>0</v>
          </cell>
          <cell r="F100">
            <v>32257275.890000001</v>
          </cell>
        </row>
        <row r="101">
          <cell r="B101" t="str">
            <v>Fideicomiso para el pago de pensiones y jubilaciones</v>
          </cell>
          <cell r="C101">
            <v>25625695.699999999</v>
          </cell>
          <cell r="D101">
            <v>0</v>
          </cell>
          <cell r="E101">
            <v>0</v>
          </cell>
          <cell r="F101">
            <v>25625695.699999999</v>
          </cell>
        </row>
        <row r="102">
          <cell r="B102" t="str">
            <v>Fideicomiso para el pago de Alumbrado</v>
          </cell>
          <cell r="C102">
            <v>6631580.1900000004</v>
          </cell>
          <cell r="D102">
            <v>0</v>
          </cell>
          <cell r="E102">
            <v>0</v>
          </cell>
          <cell r="F102">
            <v>6631580.1900000004</v>
          </cell>
        </row>
        <row r="103">
          <cell r="B103" t="str">
            <v>Derechos a Recibir Efectivo o Equivalentes a Largo Plazo</v>
          </cell>
          <cell r="C103">
            <v>13919038.02</v>
          </cell>
          <cell r="D103">
            <v>0</v>
          </cell>
          <cell r="E103">
            <v>0</v>
          </cell>
          <cell r="F103">
            <v>13919038.02</v>
          </cell>
        </row>
        <row r="104">
          <cell r="B104" t="str">
            <v>Deudores Diversos a Largo Plazo</v>
          </cell>
          <cell r="C104">
            <v>2835327.09</v>
          </cell>
          <cell r="D104">
            <v>0</v>
          </cell>
          <cell r="E104">
            <v>0</v>
          </cell>
          <cell r="F104">
            <v>2835327.09</v>
          </cell>
        </row>
        <row r="105">
          <cell r="B105" t="str">
            <v>Otros Derechos a Recibir Efectivo o Equivalentes a Largo Plazo</v>
          </cell>
          <cell r="C105">
            <v>11083710.93</v>
          </cell>
          <cell r="D105">
            <v>0</v>
          </cell>
          <cell r="E105">
            <v>0</v>
          </cell>
          <cell r="F105">
            <v>11083710.93</v>
          </cell>
        </row>
        <row r="106">
          <cell r="B106" t="str">
            <v>Bienes Inmuebles, Infraestructura y Construcciones en Proceso</v>
          </cell>
          <cell r="C106">
            <v>2069870446.01</v>
          </cell>
          <cell r="D106">
            <v>82114624.709999993</v>
          </cell>
          <cell r="E106">
            <v>15337911.789999999</v>
          </cell>
          <cell r="F106">
            <v>2136647158.9300001</v>
          </cell>
        </row>
        <row r="107">
          <cell r="B107" t="str">
            <v>Terrenos</v>
          </cell>
          <cell r="C107">
            <v>1604246777.76</v>
          </cell>
          <cell r="D107">
            <v>62553052.229999997</v>
          </cell>
          <cell r="E107">
            <v>14929849.23</v>
          </cell>
          <cell r="F107">
            <v>1651869980.76</v>
          </cell>
        </row>
        <row r="108">
          <cell r="B108" t="str">
            <v>Terrenos</v>
          </cell>
          <cell r="C108">
            <v>1604246777.76</v>
          </cell>
          <cell r="D108">
            <v>62553052.229999997</v>
          </cell>
          <cell r="E108">
            <v>14929849.23</v>
          </cell>
          <cell r="F108">
            <v>1651869980.76</v>
          </cell>
        </row>
        <row r="109">
          <cell r="B109" t="str">
            <v>Edificios no Habitacionales</v>
          </cell>
          <cell r="C109">
            <v>176880970.38</v>
          </cell>
          <cell r="D109">
            <v>0</v>
          </cell>
          <cell r="E109">
            <v>0</v>
          </cell>
          <cell r="F109">
            <v>176880970.38</v>
          </cell>
        </row>
        <row r="110">
          <cell r="B110" t="str">
            <v>Construcciones en Proceso en Bienes de Dominio Público</v>
          </cell>
          <cell r="C110">
            <v>288742697.87</v>
          </cell>
          <cell r="D110">
            <v>19561572.48</v>
          </cell>
          <cell r="E110">
            <v>408062.56</v>
          </cell>
          <cell r="F110">
            <v>307896207.79000002</v>
          </cell>
        </row>
        <row r="111">
          <cell r="B111" t="str">
            <v>División de Terrenos y Construcción de Obras de Urbanización en Proceso</v>
          </cell>
          <cell r="C111">
            <v>288742697.87</v>
          </cell>
          <cell r="D111">
            <v>19561572.48</v>
          </cell>
          <cell r="E111">
            <v>408062.56</v>
          </cell>
          <cell r="F111">
            <v>307896207.79000002</v>
          </cell>
        </row>
        <row r="112">
          <cell r="B112" t="str">
            <v>Bienes Muebles</v>
          </cell>
          <cell r="C112">
            <v>248019311.81999999</v>
          </cell>
          <cell r="D112">
            <v>2499730.06</v>
          </cell>
          <cell r="E112">
            <v>704199.57</v>
          </cell>
          <cell r="F112">
            <v>249814842.31</v>
          </cell>
        </row>
        <row r="113">
          <cell r="B113" t="str">
            <v>Mobiliario y Equipo de Administración</v>
          </cell>
          <cell r="C113">
            <v>58222443.329999998</v>
          </cell>
          <cell r="D113">
            <v>1286040.71</v>
          </cell>
          <cell r="E113">
            <v>250918.71</v>
          </cell>
          <cell r="F113">
            <v>59257565.329999998</v>
          </cell>
        </row>
        <row r="114">
          <cell r="B114" t="str">
            <v>Muebles de oficina y estantería</v>
          </cell>
          <cell r="C114">
            <v>13045217.32</v>
          </cell>
          <cell r="D114">
            <v>38549.120000000003</v>
          </cell>
          <cell r="E114">
            <v>6746.56</v>
          </cell>
          <cell r="F114">
            <v>13077019.880000001</v>
          </cell>
        </row>
        <row r="115">
          <cell r="B115" t="str">
            <v>Muebles, excepto de oficina y estanteria</v>
          </cell>
          <cell r="C115">
            <v>404044.09</v>
          </cell>
          <cell r="D115">
            <v>248538.18</v>
          </cell>
          <cell r="E115">
            <v>234900</v>
          </cell>
          <cell r="F115">
            <v>417682.27</v>
          </cell>
        </row>
        <row r="116">
          <cell r="B116" t="str">
            <v>Equipo de cómputo y de tecnología de la información</v>
          </cell>
          <cell r="C116">
            <v>42632064.659999996</v>
          </cell>
          <cell r="D116">
            <v>950241.26</v>
          </cell>
          <cell r="E116">
            <v>0</v>
          </cell>
          <cell r="F116">
            <v>43582305.920000002</v>
          </cell>
        </row>
        <row r="117">
          <cell r="B117" t="str">
            <v>Otros mobiliarios y equipos de administración</v>
          </cell>
          <cell r="C117">
            <v>2141117.2599999998</v>
          </cell>
          <cell r="D117">
            <v>48712.15</v>
          </cell>
          <cell r="E117">
            <v>9272.15</v>
          </cell>
          <cell r="F117">
            <v>2180557.2599999998</v>
          </cell>
        </row>
        <row r="118">
          <cell r="B118" t="str">
            <v>Mobiliario y Equipo Educacional y Recreativo</v>
          </cell>
          <cell r="C118">
            <v>21079693.48</v>
          </cell>
          <cell r="D118">
            <v>236665.26</v>
          </cell>
          <cell r="E118">
            <v>34627.160000000003</v>
          </cell>
          <cell r="F118">
            <v>21281731.579999998</v>
          </cell>
        </row>
        <row r="119">
          <cell r="B119" t="str">
            <v>Equipos y Aparatos Audiovisuales</v>
          </cell>
          <cell r="C119">
            <v>16485074.07</v>
          </cell>
          <cell r="D119">
            <v>103424.18</v>
          </cell>
          <cell r="E119">
            <v>9628</v>
          </cell>
          <cell r="F119">
            <v>16578870.25</v>
          </cell>
        </row>
        <row r="120">
          <cell r="B120" t="str">
            <v>Aparatos deportivos</v>
          </cell>
          <cell r="C120">
            <v>232160.08</v>
          </cell>
          <cell r="D120">
            <v>0</v>
          </cell>
          <cell r="E120">
            <v>0</v>
          </cell>
          <cell r="F120">
            <v>232160.08</v>
          </cell>
        </row>
        <row r="121">
          <cell r="B121" t="str">
            <v>Cámaras Fotográficas y de Video</v>
          </cell>
          <cell r="C121">
            <v>3127053.91</v>
          </cell>
          <cell r="D121">
            <v>133241.07999999999</v>
          </cell>
          <cell r="E121">
            <v>24999.16</v>
          </cell>
          <cell r="F121">
            <v>3235295.83</v>
          </cell>
        </row>
        <row r="122">
          <cell r="B122" t="str">
            <v>Otro mobiliario y equipo educacional y recreativo</v>
          </cell>
          <cell r="C122">
            <v>1235405.42</v>
          </cell>
          <cell r="D122">
            <v>0</v>
          </cell>
          <cell r="E122">
            <v>0</v>
          </cell>
          <cell r="F122">
            <v>1235405.42</v>
          </cell>
        </row>
        <row r="123">
          <cell r="B123" t="str">
            <v>Equipo e Instrumental Médico y de Laboratorio</v>
          </cell>
          <cell r="C123">
            <v>773693.92</v>
          </cell>
          <cell r="D123">
            <v>194880</v>
          </cell>
          <cell r="E123">
            <v>194880</v>
          </cell>
          <cell r="F123">
            <v>773693.92</v>
          </cell>
        </row>
        <row r="124">
          <cell r="B124" t="str">
            <v>Equipo Médico y de Laboratorio</v>
          </cell>
          <cell r="C124">
            <v>773693.92</v>
          </cell>
          <cell r="D124">
            <v>194880</v>
          </cell>
          <cell r="E124">
            <v>194880</v>
          </cell>
          <cell r="F124">
            <v>773693.92</v>
          </cell>
        </row>
        <row r="125">
          <cell r="B125" t="str">
            <v>Equipo de Transporte</v>
          </cell>
          <cell r="C125">
            <v>21735047.760000002</v>
          </cell>
          <cell r="D125">
            <v>149002</v>
          </cell>
          <cell r="E125">
            <v>0</v>
          </cell>
          <cell r="F125">
            <v>21884049.760000002</v>
          </cell>
        </row>
        <row r="126">
          <cell r="B126" t="str">
            <v>Automóviles y Equipo Terrestre</v>
          </cell>
          <cell r="C126">
            <v>16367795.09</v>
          </cell>
          <cell r="D126">
            <v>0</v>
          </cell>
          <cell r="E126">
            <v>0</v>
          </cell>
          <cell r="F126">
            <v>16367795.09</v>
          </cell>
        </row>
        <row r="127">
          <cell r="B127" t="str">
            <v>Carrocerías y Remolques</v>
          </cell>
          <cell r="C127">
            <v>334201.8</v>
          </cell>
          <cell r="D127">
            <v>149002</v>
          </cell>
          <cell r="E127">
            <v>0</v>
          </cell>
          <cell r="F127">
            <v>483203.8</v>
          </cell>
        </row>
        <row r="128">
          <cell r="B128" t="str">
            <v>Equipo Aeroespacial</v>
          </cell>
          <cell r="C128">
            <v>623444.99</v>
          </cell>
          <cell r="D128">
            <v>0</v>
          </cell>
          <cell r="E128">
            <v>0</v>
          </cell>
          <cell r="F128">
            <v>623444.99</v>
          </cell>
        </row>
        <row r="129">
          <cell r="B129" t="str">
            <v>Embarcaciones</v>
          </cell>
          <cell r="C129">
            <v>54088.94</v>
          </cell>
          <cell r="D129">
            <v>0</v>
          </cell>
          <cell r="E129">
            <v>0</v>
          </cell>
          <cell r="F129">
            <v>54088.94</v>
          </cell>
        </row>
        <row r="130">
          <cell r="B130" t="str">
            <v>Otros equipos de transporte</v>
          </cell>
          <cell r="C130">
            <v>4355516.9400000004</v>
          </cell>
          <cell r="D130">
            <v>0</v>
          </cell>
          <cell r="E130">
            <v>0</v>
          </cell>
          <cell r="F130">
            <v>4355516.9400000004</v>
          </cell>
        </row>
        <row r="131">
          <cell r="B131" t="str">
            <v>Equipo de Defensa y Seguridad</v>
          </cell>
          <cell r="C131">
            <v>54159550.670000002</v>
          </cell>
          <cell r="D131">
            <v>0</v>
          </cell>
          <cell r="E131">
            <v>0</v>
          </cell>
          <cell r="F131">
            <v>54159550.670000002</v>
          </cell>
        </row>
        <row r="132">
          <cell r="B132" t="str">
            <v>Equipo de Defensa y Seguridad</v>
          </cell>
          <cell r="C132">
            <v>54159550.670000002</v>
          </cell>
          <cell r="D132">
            <v>0</v>
          </cell>
          <cell r="E132">
            <v>0</v>
          </cell>
          <cell r="F132">
            <v>54159550.670000002</v>
          </cell>
        </row>
        <row r="133">
          <cell r="B133" t="str">
            <v>Maquinaria, Otros Equipos y Herramientas</v>
          </cell>
          <cell r="C133">
            <v>92024638.659999996</v>
          </cell>
          <cell r="D133">
            <v>633142.09</v>
          </cell>
          <cell r="E133">
            <v>223773.7</v>
          </cell>
          <cell r="F133">
            <v>92434007.049999997</v>
          </cell>
        </row>
        <row r="134">
          <cell r="B134" t="str">
            <v>Maquinaria y Equipo Agropecuario</v>
          </cell>
          <cell r="C134">
            <v>1055045.76</v>
          </cell>
          <cell r="D134">
            <v>191956.8</v>
          </cell>
          <cell r="E134">
            <v>143967.6</v>
          </cell>
          <cell r="F134">
            <v>1103034.96</v>
          </cell>
        </row>
        <row r="135">
          <cell r="B135" t="str">
            <v>Maquinaria y Equipo Industrial</v>
          </cell>
          <cell r="C135">
            <v>181772.04</v>
          </cell>
          <cell r="D135">
            <v>0</v>
          </cell>
          <cell r="E135">
            <v>0</v>
          </cell>
          <cell r="F135">
            <v>181772.04</v>
          </cell>
        </row>
        <row r="136">
          <cell r="B136" t="str">
            <v>Maquinaria y Equipo de Construcción</v>
          </cell>
          <cell r="C136">
            <v>67057020.509999998</v>
          </cell>
          <cell r="D136">
            <v>0</v>
          </cell>
          <cell r="E136">
            <v>3333.85</v>
          </cell>
          <cell r="F136">
            <v>67053686.659999996</v>
          </cell>
        </row>
        <row r="137">
          <cell r="B137" t="str">
            <v>Sistemas de Aire Acondicionado, Calefacción y de Refrigeración Industrial y Comercial</v>
          </cell>
          <cell r="C137">
            <v>3792790.04</v>
          </cell>
          <cell r="D137">
            <v>143455.22</v>
          </cell>
          <cell r="E137">
            <v>0</v>
          </cell>
          <cell r="F137">
            <v>3936245.26</v>
          </cell>
        </row>
        <row r="138">
          <cell r="B138" t="str">
            <v>Equipo de Comunicación y Telecomunicación</v>
          </cell>
          <cell r="C138">
            <v>8636706.4499999993</v>
          </cell>
          <cell r="D138">
            <v>35540.080000000002</v>
          </cell>
          <cell r="E138">
            <v>0</v>
          </cell>
          <cell r="F138">
            <v>8672246.5299999993</v>
          </cell>
        </row>
        <row r="139">
          <cell r="B139" t="str">
            <v>Equipos de generación electrica, aparatos y accesorios electricos</v>
          </cell>
          <cell r="C139">
            <v>851371.19</v>
          </cell>
          <cell r="D139">
            <v>43616</v>
          </cell>
          <cell r="E139">
            <v>0</v>
          </cell>
          <cell r="F139">
            <v>894987.19</v>
          </cell>
        </row>
        <row r="140">
          <cell r="B140" t="str">
            <v>Herramientas Y Maquinas - Herramientas</v>
          </cell>
          <cell r="C140">
            <v>3354308.38</v>
          </cell>
          <cell r="D140">
            <v>42593.58</v>
          </cell>
          <cell r="E140">
            <v>15127.97</v>
          </cell>
          <cell r="F140">
            <v>3381773.99</v>
          </cell>
        </row>
        <row r="141">
          <cell r="B141" t="str">
            <v>Otros Equipos</v>
          </cell>
          <cell r="C141">
            <v>7095624.29</v>
          </cell>
          <cell r="D141">
            <v>175980.41</v>
          </cell>
          <cell r="E141">
            <v>61344.28</v>
          </cell>
          <cell r="F141">
            <v>7210260.4199999999</v>
          </cell>
        </row>
        <row r="142">
          <cell r="B142" t="str">
            <v>Colecciones, Obras de Arte y Objetos Valiosos</v>
          </cell>
          <cell r="C142">
            <v>24244</v>
          </cell>
          <cell r="D142">
            <v>0</v>
          </cell>
          <cell r="E142">
            <v>0</v>
          </cell>
          <cell r="F142">
            <v>24244</v>
          </cell>
        </row>
        <row r="143">
          <cell r="B143" t="str">
            <v>Bienes Artisticos Culturales y Cientificos</v>
          </cell>
          <cell r="C143">
            <v>24244</v>
          </cell>
          <cell r="D143">
            <v>0</v>
          </cell>
          <cell r="E143">
            <v>0</v>
          </cell>
          <cell r="F143">
            <v>24244</v>
          </cell>
        </row>
        <row r="144">
          <cell r="B144" t="str">
            <v>Activos Intangibles</v>
          </cell>
          <cell r="C144">
            <v>52968432.189999998</v>
          </cell>
          <cell r="D144">
            <v>5406331.6500000004</v>
          </cell>
          <cell r="E144">
            <v>2593409.9700000002</v>
          </cell>
          <cell r="F144">
            <v>55781353.869999997</v>
          </cell>
        </row>
        <row r="145">
          <cell r="B145" t="str">
            <v>Software</v>
          </cell>
          <cell r="C145">
            <v>44052750.219999999</v>
          </cell>
          <cell r="D145">
            <v>4870819.97</v>
          </cell>
          <cell r="E145">
            <v>2593409.9700000002</v>
          </cell>
          <cell r="F145">
            <v>46330160.219999999</v>
          </cell>
        </row>
        <row r="146">
          <cell r="B146" t="str">
            <v>Software</v>
          </cell>
          <cell r="C146">
            <v>44052750.219999999</v>
          </cell>
          <cell r="D146">
            <v>4870819.97</v>
          </cell>
          <cell r="E146">
            <v>2593409.9700000002</v>
          </cell>
          <cell r="F146">
            <v>46330160.219999999</v>
          </cell>
        </row>
        <row r="147">
          <cell r="B147" t="str">
            <v>Patentes, Marcas y Derechos</v>
          </cell>
          <cell r="C147">
            <v>314903.53000000003</v>
          </cell>
          <cell r="D147">
            <v>0</v>
          </cell>
          <cell r="E147">
            <v>0</v>
          </cell>
          <cell r="F147">
            <v>314903.53000000003</v>
          </cell>
        </row>
        <row r="148">
          <cell r="B148" t="str">
            <v>Patentes</v>
          </cell>
          <cell r="C148">
            <v>311674.59999999998</v>
          </cell>
          <cell r="D148">
            <v>0</v>
          </cell>
          <cell r="E148">
            <v>0</v>
          </cell>
          <cell r="F148">
            <v>311674.59999999998</v>
          </cell>
        </row>
        <row r="149">
          <cell r="B149" t="str">
            <v>Marcas</v>
          </cell>
          <cell r="C149">
            <v>3228.93</v>
          </cell>
          <cell r="D149">
            <v>0</v>
          </cell>
          <cell r="E149">
            <v>0</v>
          </cell>
          <cell r="F149">
            <v>3228.93</v>
          </cell>
        </row>
        <row r="150">
          <cell r="B150" t="str">
            <v>Licencias</v>
          </cell>
          <cell r="C150">
            <v>8233932.96</v>
          </cell>
          <cell r="D150">
            <v>535511.68000000005</v>
          </cell>
          <cell r="E150">
            <v>0</v>
          </cell>
          <cell r="F150">
            <v>8769444.6400000006</v>
          </cell>
        </row>
        <row r="151">
          <cell r="B151" t="str">
            <v>Licencias Informáticas e Intelectuales</v>
          </cell>
          <cell r="C151">
            <v>8233932.96</v>
          </cell>
          <cell r="D151">
            <v>535511.68000000005</v>
          </cell>
          <cell r="E151">
            <v>0</v>
          </cell>
          <cell r="F151">
            <v>8769444.6400000006</v>
          </cell>
        </row>
        <row r="152">
          <cell r="B152" t="str">
            <v>Otros Activos Intangibles</v>
          </cell>
          <cell r="C152">
            <v>366845.48</v>
          </cell>
          <cell r="D152">
            <v>0</v>
          </cell>
          <cell r="E152">
            <v>0</v>
          </cell>
          <cell r="F152">
            <v>366845.48</v>
          </cell>
        </row>
        <row r="153">
          <cell r="B153" t="str">
            <v>Otros activos intangibles</v>
          </cell>
          <cell r="C153">
            <v>366845.48</v>
          </cell>
          <cell r="D153">
            <v>0</v>
          </cell>
          <cell r="E153">
            <v>0</v>
          </cell>
          <cell r="F153">
            <v>366845.48</v>
          </cell>
        </row>
        <row r="154">
          <cell r="B154" t="str">
            <v>Depreciación, Deterioro y Amortización Acumulada de Bienes</v>
          </cell>
          <cell r="C154">
            <v>-97731244.409999996</v>
          </cell>
          <cell r="D154">
            <v>5541.8</v>
          </cell>
          <cell r="E154">
            <v>2901771.86</v>
          </cell>
          <cell r="F154">
            <v>-100627474.47</v>
          </cell>
        </row>
        <row r="155">
          <cell r="B155" t="str">
            <v>Depreciación Acumulada de Bienes Muebles</v>
          </cell>
          <cell r="C155">
            <v>-89710005.519999996</v>
          </cell>
          <cell r="D155">
            <v>5541.8</v>
          </cell>
          <cell r="E155">
            <v>2475756.0699999998</v>
          </cell>
          <cell r="F155">
            <v>-92180219.790000007</v>
          </cell>
        </row>
        <row r="156">
          <cell r="B156" t="str">
            <v>Mobiliario y Equipo de Administración</v>
          </cell>
          <cell r="C156">
            <v>-35500592.079999998</v>
          </cell>
          <cell r="D156">
            <v>0</v>
          </cell>
          <cell r="E156">
            <v>693766.86</v>
          </cell>
          <cell r="F156">
            <v>-36194358.939999998</v>
          </cell>
        </row>
        <row r="157">
          <cell r="B157" t="str">
            <v>Mobiliario y Equipo Educacional y Recreativo</v>
          </cell>
          <cell r="C157">
            <v>-13238608.23</v>
          </cell>
          <cell r="D157">
            <v>5541.8</v>
          </cell>
          <cell r="E157">
            <v>457946.31</v>
          </cell>
          <cell r="F157">
            <v>-13691012.74</v>
          </cell>
        </row>
        <row r="158">
          <cell r="B158" t="str">
            <v>Equipo e Instrumental Medico y de Laboratorio</v>
          </cell>
          <cell r="C158">
            <v>-230312.72</v>
          </cell>
          <cell r="D158">
            <v>0</v>
          </cell>
          <cell r="E158">
            <v>12743.43</v>
          </cell>
          <cell r="F158">
            <v>-243056.15</v>
          </cell>
        </row>
        <row r="159">
          <cell r="B159" t="str">
            <v>Equipo de Transporte</v>
          </cell>
          <cell r="C159">
            <v>-20089623.34</v>
          </cell>
          <cell r="D159">
            <v>0</v>
          </cell>
          <cell r="E159">
            <v>477432.53</v>
          </cell>
          <cell r="F159">
            <v>-20567055.870000001</v>
          </cell>
        </row>
        <row r="160">
          <cell r="B160" t="str">
            <v>Equipo de Defensa y Seguridad</v>
          </cell>
          <cell r="C160">
            <v>-10697672.15</v>
          </cell>
          <cell r="D160">
            <v>0</v>
          </cell>
          <cell r="E160">
            <v>537465.4</v>
          </cell>
          <cell r="F160">
            <v>-11235137.550000001</v>
          </cell>
        </row>
        <row r="161">
          <cell r="B161" t="str">
            <v>Maquinaria, Otros Equipos y Herramientas</v>
          </cell>
          <cell r="C161">
            <v>-9953197</v>
          </cell>
          <cell r="D161">
            <v>0</v>
          </cell>
          <cell r="E161">
            <v>296401.53999999998</v>
          </cell>
          <cell r="F161">
            <v>-10249598.539999999</v>
          </cell>
        </row>
        <row r="162">
          <cell r="B162" t="str">
            <v>Amortización Acumulada de Activos Intangibles</v>
          </cell>
          <cell r="C162">
            <v>-8021238.8899999997</v>
          </cell>
          <cell r="D162">
            <v>0</v>
          </cell>
          <cell r="E162">
            <v>426015.79</v>
          </cell>
          <cell r="F162">
            <v>-8447254.6799999997</v>
          </cell>
        </row>
        <row r="163">
          <cell r="B163" t="str">
            <v>Software</v>
          </cell>
          <cell r="C163">
            <v>-6038439.8499999996</v>
          </cell>
          <cell r="D163">
            <v>0</v>
          </cell>
          <cell r="E163">
            <v>359793.03</v>
          </cell>
          <cell r="F163">
            <v>-6398232.8799999999</v>
          </cell>
        </row>
        <row r="164">
          <cell r="B164" t="str">
            <v>Licencias</v>
          </cell>
          <cell r="C164">
            <v>-1982799.04</v>
          </cell>
          <cell r="D164">
            <v>0</v>
          </cell>
          <cell r="E164">
            <v>66222.759999999995</v>
          </cell>
          <cell r="F164">
            <v>-2049021.8</v>
          </cell>
        </row>
        <row r="165">
          <cell r="B165" t="str">
            <v>PASIVO</v>
          </cell>
          <cell r="C165">
            <v>147832204.44</v>
          </cell>
          <cell r="D165">
            <v>155740011.46000001</v>
          </cell>
          <cell r="E165">
            <v>161242576.09999999</v>
          </cell>
          <cell r="F165">
            <v>153334769.08000001</v>
          </cell>
        </row>
        <row r="166">
          <cell r="B166" t="str">
            <v>PASIVO CIRCULANTE</v>
          </cell>
          <cell r="C166">
            <v>98956312.010000005</v>
          </cell>
          <cell r="D166">
            <v>155076249.03</v>
          </cell>
          <cell r="E166">
            <v>161230328.66999999</v>
          </cell>
          <cell r="F166">
            <v>105110391.65000001</v>
          </cell>
        </row>
        <row r="167">
          <cell r="B167" t="str">
            <v>Cuentas por Pagar a Corto Plazo</v>
          </cell>
          <cell r="C167">
            <v>16872316.98</v>
          </cell>
          <cell r="D167">
            <v>137362873.53</v>
          </cell>
          <cell r="E167">
            <v>145517450.25</v>
          </cell>
          <cell r="F167">
            <v>25026893.699999999</v>
          </cell>
        </row>
        <row r="168">
          <cell r="B168" t="str">
            <v>Servicios Personales por Pagar a Corto Plazo</v>
          </cell>
          <cell r="C168">
            <v>0</v>
          </cell>
          <cell r="D168">
            <v>31400422.940000001</v>
          </cell>
          <cell r="E168">
            <v>31424309.879999999</v>
          </cell>
          <cell r="F168">
            <v>23886.94</v>
          </cell>
        </row>
        <row r="169">
          <cell r="B169" t="str">
            <v>Proveedores por Pagar a Corto Plazo</v>
          </cell>
          <cell r="C169">
            <v>6517251.4100000001</v>
          </cell>
          <cell r="D169">
            <v>73538074.430000007</v>
          </cell>
          <cell r="E169">
            <v>78623732.090000004</v>
          </cell>
          <cell r="F169">
            <v>11602909.07</v>
          </cell>
        </row>
        <row r="170">
          <cell r="B170" t="str">
            <v>Contratistas por Obras Públicas por Pagar a Corto Plazo</v>
          </cell>
          <cell r="C170">
            <v>195130.93</v>
          </cell>
          <cell r="D170">
            <v>8265842.1799999997</v>
          </cell>
          <cell r="E170">
            <v>8166249.0099999998</v>
          </cell>
          <cell r="F170">
            <v>95537.76</v>
          </cell>
        </row>
        <row r="171">
          <cell r="B171" t="str">
            <v>Transferencias Otorgadas por Pagar a Corto Plazo</v>
          </cell>
          <cell r="C171">
            <v>13000</v>
          </cell>
          <cell r="D171">
            <v>4344340.22</v>
          </cell>
          <cell r="E171">
            <v>4366882.16</v>
          </cell>
          <cell r="F171">
            <v>35541.94</v>
          </cell>
        </row>
        <row r="172">
          <cell r="B172" t="str">
            <v>Intereses, Comisiones y Otros Gastos de la Deuda Pública por Pagar a Corto Plazo</v>
          </cell>
          <cell r="C172">
            <v>0</v>
          </cell>
          <cell r="D172">
            <v>449085.38</v>
          </cell>
          <cell r="E172">
            <v>449085.38</v>
          </cell>
          <cell r="F172">
            <v>0</v>
          </cell>
        </row>
        <row r="173">
          <cell r="B173" t="str">
            <v>Retenciones y Contribuciones por Pagar a Corto Plazo</v>
          </cell>
          <cell r="C173">
            <v>8004298.4900000002</v>
          </cell>
          <cell r="D173">
            <v>7548203.5599999996</v>
          </cell>
          <cell r="E173">
            <v>9103584.0500000007</v>
          </cell>
          <cell r="F173">
            <v>9559678.9800000004</v>
          </cell>
        </row>
        <row r="174">
          <cell r="B174" t="str">
            <v>Retencion 10%  Honorarios GC 2019</v>
          </cell>
          <cell r="C174">
            <v>106546.68</v>
          </cell>
          <cell r="D174">
            <v>119246.68</v>
          </cell>
          <cell r="E174">
            <v>87292.76</v>
          </cell>
          <cell r="F174">
            <v>74592.759999999995</v>
          </cell>
        </row>
        <row r="175">
          <cell r="B175" t="str">
            <v>Retencion 10%  Arrendamiento GC 2019</v>
          </cell>
          <cell r="C175">
            <v>12155.17</v>
          </cell>
          <cell r="D175">
            <v>12155.17</v>
          </cell>
          <cell r="E175">
            <v>12155.17</v>
          </cell>
          <cell r="F175">
            <v>12155.17</v>
          </cell>
        </row>
        <row r="176">
          <cell r="B176" t="str">
            <v>Retencion de isr  Empleados GC 2019</v>
          </cell>
          <cell r="C176">
            <v>4550718.38</v>
          </cell>
          <cell r="D176">
            <v>4644863.95</v>
          </cell>
          <cell r="E176">
            <v>5322827.82</v>
          </cell>
          <cell r="F176">
            <v>5228682.25</v>
          </cell>
        </row>
        <row r="177">
          <cell r="B177" t="str">
            <v>Retencion de isr Empleados Forta 2019</v>
          </cell>
          <cell r="C177">
            <v>0</v>
          </cell>
          <cell r="D177">
            <v>0</v>
          </cell>
          <cell r="E177">
            <v>481286.69</v>
          </cell>
          <cell r="F177">
            <v>481286.69</v>
          </cell>
        </row>
        <row r="178">
          <cell r="B178" t="str">
            <v>Retencion de iss Empleados GC Provision</v>
          </cell>
          <cell r="C178">
            <v>1455042.4</v>
          </cell>
          <cell r="D178">
            <v>0</v>
          </cell>
          <cell r="E178">
            <v>191009.4</v>
          </cell>
          <cell r="F178">
            <v>1646051.8</v>
          </cell>
        </row>
        <row r="179">
          <cell r="B179" t="str">
            <v>Retencion de iss Empleados Forta Provision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B180" t="str">
            <v>Colegio De Ingenieros Ret. 2 Al Millar</v>
          </cell>
          <cell r="C180">
            <v>1433.52</v>
          </cell>
          <cell r="D180">
            <v>2918.58</v>
          </cell>
          <cell r="E180">
            <v>2338.69</v>
          </cell>
          <cell r="F180">
            <v>853.63</v>
          </cell>
        </row>
        <row r="181">
          <cell r="B181" t="str">
            <v>Retencion 5 Al Millar C.M.I.C</v>
          </cell>
          <cell r="C181">
            <v>5182.03</v>
          </cell>
          <cell r="D181">
            <v>12502.56</v>
          </cell>
          <cell r="E181">
            <v>13322.04</v>
          </cell>
          <cell r="F181">
            <v>6001.51</v>
          </cell>
        </row>
        <row r="182">
          <cell r="B182" t="str">
            <v>2% Federacion</v>
          </cell>
          <cell r="C182">
            <v>0.97</v>
          </cell>
          <cell r="D182">
            <v>4198.13</v>
          </cell>
          <cell r="E182">
            <v>4198.13</v>
          </cell>
          <cell r="F182">
            <v>0.97</v>
          </cell>
        </row>
        <row r="183">
          <cell r="B183" t="str">
            <v>Estado 8%</v>
          </cell>
          <cell r="C183">
            <v>0.57999999999999996</v>
          </cell>
          <cell r="D183">
            <v>16792.509999999998</v>
          </cell>
          <cell r="E183">
            <v>16792.509999999998</v>
          </cell>
          <cell r="F183">
            <v>0.57999999999999996</v>
          </cell>
        </row>
        <row r="184">
          <cell r="B184" t="str">
            <v>Fondo Ahorro Municipio Sindicato 2018</v>
          </cell>
          <cell r="C184">
            <v>1818109.12</v>
          </cell>
          <cell r="D184">
            <v>330183.71999999997</v>
          </cell>
          <cell r="E184">
            <v>567018.57999999996</v>
          </cell>
          <cell r="F184">
            <v>2054943.98</v>
          </cell>
        </row>
        <row r="185">
          <cell r="B185" t="str">
            <v>Caja Inmaculada 2018</v>
          </cell>
          <cell r="C185">
            <v>0</v>
          </cell>
          <cell r="D185">
            <v>1119549</v>
          </cell>
          <cell r="E185">
            <v>1119549</v>
          </cell>
          <cell r="F185">
            <v>0</v>
          </cell>
        </row>
        <row r="186">
          <cell r="B186" t="str">
            <v>Aport. Ayuda Social Sindicalizados 2018</v>
          </cell>
          <cell r="C186">
            <v>0</v>
          </cell>
          <cell r="D186">
            <v>19660.96</v>
          </cell>
          <cell r="E186">
            <v>19660.96</v>
          </cell>
          <cell r="F186">
            <v>0</v>
          </cell>
        </row>
        <row r="187">
          <cell r="B187" t="str">
            <v>Seguros Metlife Mexico, S.A. 2018</v>
          </cell>
          <cell r="C187">
            <v>0</v>
          </cell>
          <cell r="D187">
            <v>34034.57</v>
          </cell>
          <cell r="E187">
            <v>34034.57</v>
          </cell>
          <cell r="F187">
            <v>0</v>
          </cell>
        </row>
        <row r="188">
          <cell r="B188" t="str">
            <v>Seguros Argos S.A. De C.V. 2018</v>
          </cell>
          <cell r="C188">
            <v>0</v>
          </cell>
          <cell r="D188">
            <v>7955.36</v>
          </cell>
          <cell r="E188">
            <v>7955.36</v>
          </cell>
          <cell r="F188">
            <v>0</v>
          </cell>
        </row>
        <row r="189">
          <cell r="B189" t="str">
            <v>Cuota Sindical 2018</v>
          </cell>
          <cell r="C189">
            <v>0</v>
          </cell>
          <cell r="D189">
            <v>32478.05</v>
          </cell>
          <cell r="E189">
            <v>32478.05</v>
          </cell>
          <cell r="F189">
            <v>0</v>
          </cell>
        </row>
        <row r="190">
          <cell r="B190" t="str">
            <v>Administradora De Caja Bienestar Sa De C 2018</v>
          </cell>
          <cell r="C190">
            <v>0</v>
          </cell>
          <cell r="D190">
            <v>28746.76</v>
          </cell>
          <cell r="E190">
            <v>28746.76</v>
          </cell>
          <cell r="F190">
            <v>0</v>
          </cell>
        </row>
        <row r="191">
          <cell r="B191" t="str">
            <v>Prestamo Sindicato 2018</v>
          </cell>
          <cell r="C191">
            <v>0</v>
          </cell>
          <cell r="D191">
            <v>47867.35</v>
          </cell>
          <cell r="E191">
            <v>47867.35</v>
          </cell>
          <cell r="F191">
            <v>0</v>
          </cell>
        </row>
        <row r="192">
          <cell r="B192" t="str">
            <v>Prestamo Caja Gonzalo Vega, S.C.L. 2018</v>
          </cell>
          <cell r="C192">
            <v>0</v>
          </cell>
          <cell r="D192">
            <v>590808</v>
          </cell>
          <cell r="E192">
            <v>590808</v>
          </cell>
          <cell r="F192">
            <v>0</v>
          </cell>
        </row>
        <row r="193">
          <cell r="B193" t="str">
            <v>Seguros El Potosi S. A. 2018</v>
          </cell>
          <cell r="C193">
            <v>0</v>
          </cell>
          <cell r="D193">
            <v>67219.570000000007</v>
          </cell>
          <cell r="E193">
            <v>67219.570000000007</v>
          </cell>
          <cell r="F193">
            <v>0</v>
          </cell>
        </row>
        <row r="194">
          <cell r="B194" t="str">
            <v>Pension Alimenticia 2018</v>
          </cell>
          <cell r="C194">
            <v>9022.5300000000007</v>
          </cell>
          <cell r="D194">
            <v>338877.26</v>
          </cell>
          <cell r="E194">
            <v>338877.26</v>
          </cell>
          <cell r="F194">
            <v>9022.5300000000007</v>
          </cell>
        </row>
        <row r="195">
          <cell r="B195" t="str">
            <v>Pension Alimenticia Forta 2019</v>
          </cell>
          <cell r="C195">
            <v>0</v>
          </cell>
          <cell r="D195">
            <v>66105.8</v>
          </cell>
          <cell r="E195">
            <v>66105.8</v>
          </cell>
          <cell r="F195">
            <v>0</v>
          </cell>
        </row>
        <row r="196">
          <cell r="B196" t="str">
            <v>Retencion por penalización</v>
          </cell>
          <cell r="C196">
            <v>46087.11</v>
          </cell>
          <cell r="D196">
            <v>0</v>
          </cell>
          <cell r="E196">
            <v>0</v>
          </cell>
          <cell r="F196">
            <v>46087.11</v>
          </cell>
        </row>
        <row r="197">
          <cell r="B197" t="str">
            <v>Polideportivo Candiles SAPI DE CV Directo</v>
          </cell>
          <cell r="C197">
            <v>0</v>
          </cell>
          <cell r="D197">
            <v>1008</v>
          </cell>
          <cell r="E197">
            <v>1008</v>
          </cell>
          <cell r="F197">
            <v>0</v>
          </cell>
        </row>
        <row r="198">
          <cell r="B198" t="str">
            <v>IMPULSORA PROMOBIEN, S.A. DE C.V</v>
          </cell>
          <cell r="C198">
            <v>0</v>
          </cell>
          <cell r="D198">
            <v>51031.58</v>
          </cell>
          <cell r="E198">
            <v>51031.58</v>
          </cell>
          <cell r="F198">
            <v>0</v>
          </cell>
        </row>
        <row r="199">
          <cell r="B199" t="str">
            <v>Devoluciones de la Ley de Ingresos por Pagar a Corto Plazo</v>
          </cell>
          <cell r="C199">
            <v>50895.8</v>
          </cell>
          <cell r="D199">
            <v>141833.03</v>
          </cell>
          <cell r="E199">
            <v>144880.87</v>
          </cell>
          <cell r="F199">
            <v>53943.64</v>
          </cell>
        </row>
        <row r="200">
          <cell r="B200" t="str">
            <v>Otras Cuentas por Pagar a Corto Plazo</v>
          </cell>
          <cell r="C200">
            <v>2091740.35</v>
          </cell>
          <cell r="D200">
            <v>11675071.789999999</v>
          </cell>
          <cell r="E200">
            <v>13238726.810000001</v>
          </cell>
          <cell r="F200">
            <v>3655395.37</v>
          </cell>
        </row>
        <row r="201">
          <cell r="B201" t="str">
            <v>Otras Cuentas por Pagar a Corto Plazo</v>
          </cell>
          <cell r="C201">
            <v>1607127.35</v>
          </cell>
          <cell r="D201">
            <v>11649393.460000001</v>
          </cell>
          <cell r="E201">
            <v>13095348.48</v>
          </cell>
          <cell r="F201">
            <v>3053082.37</v>
          </cell>
        </row>
        <row r="202">
          <cell r="B202" t="str">
            <v>Retencion por Servicios de Emergencia</v>
          </cell>
          <cell r="C202">
            <v>229900</v>
          </cell>
          <cell r="D202">
            <v>100</v>
          </cell>
          <cell r="E202">
            <v>108800</v>
          </cell>
          <cell r="F202">
            <v>338600</v>
          </cell>
        </row>
        <row r="203">
          <cell r="B203" t="str">
            <v>Comisión Federal de Electricidad (DAP)</v>
          </cell>
          <cell r="C203">
            <v>0</v>
          </cell>
          <cell r="D203">
            <v>18178.330000000002</v>
          </cell>
          <cell r="E203">
            <v>18178.330000000002</v>
          </cell>
          <cell r="F203">
            <v>0</v>
          </cell>
        </row>
        <row r="204">
          <cell r="B204" t="str">
            <v>Devolución ISR Paramunicipales</v>
          </cell>
          <cell r="C204">
            <v>199413</v>
          </cell>
          <cell r="D204">
            <v>0</v>
          </cell>
          <cell r="E204">
            <v>0</v>
          </cell>
          <cell r="F204">
            <v>199413</v>
          </cell>
        </row>
        <row r="205">
          <cell r="B205" t="str">
            <v>Retención por servicios de atención, erradicación de la violencia contra las mujeres y transversalización de la igualdad de género</v>
          </cell>
          <cell r="C205">
            <v>5600</v>
          </cell>
          <cell r="D205">
            <v>0</v>
          </cell>
          <cell r="E205">
            <v>1600</v>
          </cell>
          <cell r="F205">
            <v>7200</v>
          </cell>
        </row>
        <row r="206">
          <cell r="B206" t="str">
            <v>Retención por protección ambiental y cambio climático</v>
          </cell>
          <cell r="C206">
            <v>49700</v>
          </cell>
          <cell r="D206">
            <v>7400</v>
          </cell>
          <cell r="E206">
            <v>14800</v>
          </cell>
          <cell r="F206">
            <v>57100</v>
          </cell>
        </row>
        <row r="207">
          <cell r="B207" t="str">
            <v>Porción a Corto Plazo de la Deuda Pública a Largo Plazo</v>
          </cell>
          <cell r="C207">
            <v>7818180</v>
          </cell>
          <cell r="D207">
            <v>651515</v>
          </cell>
          <cell r="E207">
            <v>651515</v>
          </cell>
          <cell r="F207">
            <v>7818180</v>
          </cell>
        </row>
        <row r="208">
          <cell r="B208" t="str">
            <v>Porción a Corto Plazo de la Deuda Pública Interna</v>
          </cell>
          <cell r="C208">
            <v>7818180</v>
          </cell>
          <cell r="D208">
            <v>651515</v>
          </cell>
          <cell r="E208">
            <v>651515</v>
          </cell>
          <cell r="F208">
            <v>7818180</v>
          </cell>
        </row>
        <row r="209">
          <cell r="B209" t="str">
            <v>Porción a Corto Plazo de los Prestamos de la Deuda Pública Interna</v>
          </cell>
          <cell r="C209">
            <v>7818180</v>
          </cell>
          <cell r="D209">
            <v>651515</v>
          </cell>
          <cell r="E209">
            <v>651515</v>
          </cell>
          <cell r="F209">
            <v>7818180</v>
          </cell>
        </row>
        <row r="210">
          <cell r="B210" t="str">
            <v>Banco Mercantil del Norte S.A.</v>
          </cell>
          <cell r="C210">
            <v>7818180</v>
          </cell>
          <cell r="D210">
            <v>651515</v>
          </cell>
          <cell r="E210">
            <v>651515</v>
          </cell>
          <cell r="F210">
            <v>7818180</v>
          </cell>
        </row>
        <row r="211">
          <cell r="B211" t="str">
            <v>Provisiones a Corto Plazo</v>
          </cell>
          <cell r="C211">
            <v>73549440.609999999</v>
          </cell>
          <cell r="D211">
            <v>16854691</v>
          </cell>
          <cell r="E211">
            <v>14738211.939999999</v>
          </cell>
          <cell r="F211">
            <v>71432961.549999997</v>
          </cell>
        </row>
        <row r="212">
          <cell r="B212" t="str">
            <v>Provisión para Demandas y Juicios a Corto Plazo</v>
          </cell>
          <cell r="C212">
            <v>27259773.969999999</v>
          </cell>
          <cell r="D212">
            <v>1685903.05</v>
          </cell>
          <cell r="E212">
            <v>1263752.0900000001</v>
          </cell>
          <cell r="F212">
            <v>26837623.010000002</v>
          </cell>
        </row>
        <row r="213">
          <cell r="B213" t="str">
            <v>Otras Provisiones a Corto Plazo</v>
          </cell>
          <cell r="C213">
            <v>46289666.640000001</v>
          </cell>
          <cell r="D213">
            <v>15168787.949999999</v>
          </cell>
          <cell r="E213">
            <v>13474459.85</v>
          </cell>
          <cell r="F213">
            <v>44595338.539999999</v>
          </cell>
        </row>
        <row r="214">
          <cell r="B214" t="str">
            <v>Provision Aguinaldo Gasto Corriente</v>
          </cell>
          <cell r="C214">
            <v>16533950.84</v>
          </cell>
          <cell r="D214">
            <v>96209.42</v>
          </cell>
          <cell r="E214">
            <v>3333819.69</v>
          </cell>
          <cell r="F214">
            <v>19771561.109999999</v>
          </cell>
        </row>
        <row r="215">
          <cell r="B215" t="str">
            <v>Provision Prima Vacacional Gasto Corriente</v>
          </cell>
          <cell r="C215">
            <v>4414049.09</v>
          </cell>
          <cell r="D215">
            <v>9617139.5199999996</v>
          </cell>
          <cell r="E215">
            <v>5203090.43</v>
          </cell>
          <cell r="F215">
            <v>0</v>
          </cell>
        </row>
        <row r="216">
          <cell r="B216" t="str">
            <v>Provision Impuesto S Nomina Gto Corriente</v>
          </cell>
          <cell r="C216">
            <v>592614.88</v>
          </cell>
          <cell r="D216">
            <v>592614.88</v>
          </cell>
          <cell r="E216">
            <v>716580.25</v>
          </cell>
          <cell r="F216">
            <v>716580.25</v>
          </cell>
        </row>
        <row r="217">
          <cell r="B217" t="str">
            <v>Provision Aguinaldo Fortamun</v>
          </cell>
          <cell r="C217">
            <v>7860359.9699999997</v>
          </cell>
          <cell r="D217">
            <v>0</v>
          </cell>
          <cell r="E217">
            <v>1569390.47</v>
          </cell>
          <cell r="F217">
            <v>9429750.4399999995</v>
          </cell>
        </row>
        <row r="218">
          <cell r="B218" t="str">
            <v>Provision Prima Vacacional Fortamun</v>
          </cell>
          <cell r="C218">
            <v>2211245.12</v>
          </cell>
          <cell r="D218">
            <v>4862824.13</v>
          </cell>
          <cell r="E218">
            <v>2651579.0099999998</v>
          </cell>
          <cell r="F218">
            <v>0</v>
          </cell>
        </row>
        <row r="219">
          <cell r="B219" t="str">
            <v>Provision de Pasivos Derivados de Relaciones Laborales</v>
          </cell>
          <cell r="C219">
            <v>14677446.74</v>
          </cell>
          <cell r="D219">
            <v>0</v>
          </cell>
          <cell r="E219">
            <v>0</v>
          </cell>
          <cell r="F219">
            <v>14677446.74</v>
          </cell>
        </row>
        <row r="220">
          <cell r="B220" t="str">
            <v>Otros Pasivos a Corto Plazo</v>
          </cell>
          <cell r="C220">
            <v>716374.42</v>
          </cell>
          <cell r="D220">
            <v>207169.5</v>
          </cell>
          <cell r="E220">
            <v>323151.48</v>
          </cell>
          <cell r="F220">
            <v>832356.4</v>
          </cell>
        </row>
        <row r="221">
          <cell r="B221" t="str">
            <v>Ingresos por Clasificar</v>
          </cell>
          <cell r="C221">
            <v>716374.42</v>
          </cell>
          <cell r="D221">
            <v>207169.5</v>
          </cell>
          <cell r="E221">
            <v>323151.48</v>
          </cell>
          <cell r="F221">
            <v>832356.4</v>
          </cell>
        </row>
        <row r="222">
          <cell r="B222" t="str">
            <v>PASIVO NO CIRCULANTE</v>
          </cell>
          <cell r="C222">
            <v>48875892.43</v>
          </cell>
          <cell r="D222">
            <v>663762.43000000005</v>
          </cell>
          <cell r="E222">
            <v>12247.43</v>
          </cell>
          <cell r="F222">
            <v>48224377.43</v>
          </cell>
        </row>
        <row r="223">
          <cell r="B223" t="str">
            <v>Cuentas por Pagar a Largo Plazo</v>
          </cell>
          <cell r="C223">
            <v>12247.43</v>
          </cell>
          <cell r="D223">
            <v>12247.43</v>
          </cell>
          <cell r="E223">
            <v>12247.43</v>
          </cell>
          <cell r="F223">
            <v>12247.43</v>
          </cell>
        </row>
        <row r="224">
          <cell r="B224" t="str">
            <v>Contratistas por Obras Públicas por Pagar a Largo Plazo</v>
          </cell>
          <cell r="C224">
            <v>12247.43</v>
          </cell>
          <cell r="D224">
            <v>12247.43</v>
          </cell>
          <cell r="E224">
            <v>12247.43</v>
          </cell>
          <cell r="F224">
            <v>12247.43</v>
          </cell>
        </row>
        <row r="225">
          <cell r="B225" t="str">
            <v>Deuda Pública a Largo Plazo</v>
          </cell>
          <cell r="C225">
            <v>48863645</v>
          </cell>
          <cell r="D225">
            <v>651515</v>
          </cell>
          <cell r="E225">
            <v>0</v>
          </cell>
          <cell r="F225">
            <v>48212130</v>
          </cell>
        </row>
        <row r="226">
          <cell r="B226" t="str">
            <v>Préstamos de la Deuda Pública Interna por Pagar a Largo Plazo</v>
          </cell>
          <cell r="C226">
            <v>48863645</v>
          </cell>
          <cell r="D226">
            <v>651515</v>
          </cell>
          <cell r="E226">
            <v>0</v>
          </cell>
          <cell r="F226">
            <v>48212130</v>
          </cell>
        </row>
        <row r="227">
          <cell r="B227" t="str">
            <v>Banco Mercantil del Norte SA</v>
          </cell>
          <cell r="C227">
            <v>48863645</v>
          </cell>
          <cell r="D227">
            <v>651515</v>
          </cell>
          <cell r="E227">
            <v>0</v>
          </cell>
          <cell r="F227">
            <v>48212130</v>
          </cell>
        </row>
        <row r="228">
          <cell r="B228" t="str">
            <v>HACIENDA PÚBLICA/ PATRIMONIO</v>
          </cell>
          <cell r="C228">
            <v>2458441061.0900002</v>
          </cell>
          <cell r="D228">
            <v>15028837.58</v>
          </cell>
          <cell r="E228">
            <v>62558911.229999997</v>
          </cell>
          <cell r="F228">
            <v>2505971134.7399998</v>
          </cell>
        </row>
        <row r="229">
          <cell r="B229" t="str">
            <v>HACIENDA PÚBLICA/PATRIMONIO CONTRIBUIDO</v>
          </cell>
          <cell r="C229">
            <v>676239352.70000005</v>
          </cell>
          <cell r="D229">
            <v>6856491.9199999999</v>
          </cell>
          <cell r="E229">
            <v>48946802.600000001</v>
          </cell>
          <cell r="F229">
            <v>718329663.38</v>
          </cell>
        </row>
        <row r="230">
          <cell r="B230" t="str">
            <v>Aportaciones</v>
          </cell>
          <cell r="C230">
            <v>1160792.51</v>
          </cell>
          <cell r="D230">
            <v>0</v>
          </cell>
          <cell r="E230">
            <v>0</v>
          </cell>
          <cell r="F230">
            <v>1160792.51</v>
          </cell>
        </row>
        <row r="231">
          <cell r="B231" t="str">
            <v>Donaciones de Capital</v>
          </cell>
          <cell r="C231">
            <v>675078560.19000006</v>
          </cell>
          <cell r="D231">
            <v>6856491.9199999999</v>
          </cell>
          <cell r="E231">
            <v>48946802.600000001</v>
          </cell>
          <cell r="F231">
            <v>717168870.87</v>
          </cell>
        </row>
        <row r="232">
          <cell r="B232" t="str">
            <v>HACIENDA PÚBLICA /PATRIMONIO GENERADO</v>
          </cell>
          <cell r="C232">
            <v>1782201708.3900001</v>
          </cell>
          <cell r="D232">
            <v>8172345.6600000001</v>
          </cell>
          <cell r="E232">
            <v>13612108.630000001</v>
          </cell>
          <cell r="F232">
            <v>1787641471.3599999</v>
          </cell>
        </row>
        <row r="233">
          <cell r="B233" t="str">
            <v>Resultados de Ejercicios Anteriores</v>
          </cell>
          <cell r="C233">
            <v>1779214395.6900001</v>
          </cell>
          <cell r="D233">
            <v>8172345.6600000001</v>
          </cell>
          <cell r="E233">
            <v>13612108.630000001</v>
          </cell>
          <cell r="F233">
            <v>1784654158.6600001</v>
          </cell>
        </row>
        <row r="234">
          <cell r="B234" t="str">
            <v>resultados de ejercicios anteriores</v>
          </cell>
          <cell r="C234">
            <v>1128951836.24</v>
          </cell>
          <cell r="D234">
            <v>4034828</v>
          </cell>
          <cell r="E234">
            <v>10237796.029999999</v>
          </cell>
          <cell r="F234">
            <v>1135154804.27</v>
          </cell>
        </row>
        <row r="235">
          <cell r="B235" t="str">
            <v>resultado de ejercicio 2013</v>
          </cell>
          <cell r="C235">
            <v>-196169344.24000001</v>
          </cell>
          <cell r="D235">
            <v>0</v>
          </cell>
          <cell r="E235">
            <v>0</v>
          </cell>
          <cell r="F235">
            <v>-196169344.24000001</v>
          </cell>
        </row>
        <row r="236">
          <cell r="B236" t="str">
            <v>resultado de ejercicio 2014</v>
          </cell>
          <cell r="C236">
            <v>17661790.170000002</v>
          </cell>
          <cell r="D236">
            <v>80969.2</v>
          </cell>
          <cell r="E236">
            <v>0</v>
          </cell>
          <cell r="F236">
            <v>17580820.969999999</v>
          </cell>
        </row>
        <row r="237">
          <cell r="B237" t="str">
            <v>resultado de ejercicio 2015</v>
          </cell>
          <cell r="C237">
            <v>161214669.16999999</v>
          </cell>
          <cell r="D237">
            <v>554.75</v>
          </cell>
          <cell r="E237">
            <v>0</v>
          </cell>
          <cell r="F237">
            <v>161214114.41999999</v>
          </cell>
        </row>
        <row r="238">
          <cell r="B238" t="str">
            <v>resultado de ejercicio 2016</v>
          </cell>
          <cell r="C238">
            <v>192308559.16</v>
          </cell>
          <cell r="D238">
            <v>0</v>
          </cell>
          <cell r="E238">
            <v>0</v>
          </cell>
          <cell r="F238">
            <v>192308559.16</v>
          </cell>
        </row>
        <row r="239">
          <cell r="B239" t="str">
            <v>resultado de ejercicio 2017</v>
          </cell>
          <cell r="C239">
            <v>2427553.9300000002</v>
          </cell>
          <cell r="D239">
            <v>4038529.31</v>
          </cell>
          <cell r="E239">
            <v>3368453.6</v>
          </cell>
          <cell r="F239">
            <v>1757478.22</v>
          </cell>
        </row>
        <row r="240">
          <cell r="B240" t="str">
            <v>resultado de ejercicio 2018</v>
          </cell>
          <cell r="C240">
            <v>472819331.25999999</v>
          </cell>
          <cell r="D240">
            <v>17464.400000000001</v>
          </cell>
          <cell r="E240">
            <v>5859</v>
          </cell>
          <cell r="F240">
            <v>472807725.86000001</v>
          </cell>
        </row>
        <row r="241">
          <cell r="B241" t="str">
            <v>Revalúos</v>
          </cell>
          <cell r="C241">
            <v>2987312.7</v>
          </cell>
          <cell r="D241">
            <v>0</v>
          </cell>
          <cell r="E241">
            <v>0</v>
          </cell>
          <cell r="F241">
            <v>2987312.7</v>
          </cell>
        </row>
        <row r="242">
          <cell r="B242" t="str">
            <v>Revalúo de Bienes Inmuebles</v>
          </cell>
          <cell r="C242">
            <v>2987312.7</v>
          </cell>
          <cell r="D242">
            <v>0</v>
          </cell>
          <cell r="E242">
            <v>0</v>
          </cell>
          <cell r="F242">
            <v>2987312.7</v>
          </cell>
        </row>
        <row r="243">
          <cell r="B243" t="str">
            <v>INGRESOS Y OTROS BENEFICIOS</v>
          </cell>
          <cell r="C243">
            <v>728243755.22000003</v>
          </cell>
          <cell r="D243">
            <v>6711281.9500000002</v>
          </cell>
          <cell r="E243">
            <v>109497017.84999999</v>
          </cell>
          <cell r="F243">
            <v>831029491.12</v>
          </cell>
        </row>
        <row r="244">
          <cell r="B244" t="str">
            <v>INGRESOS DE GESTIÓN</v>
          </cell>
          <cell r="C244">
            <v>477903161.88</v>
          </cell>
          <cell r="D244">
            <v>3314700.95</v>
          </cell>
          <cell r="E244">
            <v>59448560.130000003</v>
          </cell>
          <cell r="F244">
            <v>534037021.06</v>
          </cell>
        </row>
        <row r="245">
          <cell r="B245" t="str">
            <v>Impuestos</v>
          </cell>
          <cell r="C245">
            <v>340115577.63999999</v>
          </cell>
          <cell r="D245">
            <v>2884372.29</v>
          </cell>
          <cell r="E245">
            <v>36403724.18</v>
          </cell>
          <cell r="F245">
            <v>373634929.52999997</v>
          </cell>
        </row>
        <row r="246">
          <cell r="B246" t="str">
            <v>Impuestos Sobre los Ingresos</v>
          </cell>
          <cell r="C246">
            <v>913237</v>
          </cell>
          <cell r="D246">
            <v>0</v>
          </cell>
          <cell r="E246">
            <v>178750</v>
          </cell>
          <cell r="F246">
            <v>1091987</v>
          </cell>
        </row>
        <row r="247">
          <cell r="B247" t="str">
            <v>Entretenimientos públicos</v>
          </cell>
          <cell r="C247">
            <v>913237</v>
          </cell>
          <cell r="D247">
            <v>0</v>
          </cell>
          <cell r="E247">
            <v>178750</v>
          </cell>
          <cell r="F247">
            <v>1091987</v>
          </cell>
        </row>
        <row r="248">
          <cell r="B248" t="str">
            <v>Impuesto sobre espectáculos públicos establecidos por un periodo de tiempo</v>
          </cell>
          <cell r="C248">
            <v>913237</v>
          </cell>
          <cell r="D248">
            <v>0</v>
          </cell>
          <cell r="E248">
            <v>178750</v>
          </cell>
          <cell r="F248">
            <v>1091987</v>
          </cell>
        </row>
        <row r="249">
          <cell r="B249" t="str">
            <v>Impuestos Sobre el Patrimonio</v>
          </cell>
          <cell r="C249">
            <v>331868999.14999998</v>
          </cell>
          <cell r="D249">
            <v>484280.33</v>
          </cell>
          <cell r="E249">
            <v>32283908.66</v>
          </cell>
          <cell r="F249">
            <v>363668627.48000002</v>
          </cell>
        </row>
        <row r="250">
          <cell r="B250" t="str">
            <v>Impuestos predial</v>
          </cell>
          <cell r="C250">
            <v>196936970.15000001</v>
          </cell>
          <cell r="D250">
            <v>190584.9</v>
          </cell>
          <cell r="E250">
            <v>3915306.04</v>
          </cell>
          <cell r="F250">
            <v>200661691.28999999</v>
          </cell>
        </row>
        <row r="251">
          <cell r="B251" t="str">
            <v>Impuesto sobre traslado de dominio de Inmuebles</v>
          </cell>
          <cell r="C251">
            <v>133354613.13</v>
          </cell>
          <cell r="D251">
            <v>0</v>
          </cell>
          <cell r="E251">
            <v>25117257.530000001</v>
          </cell>
          <cell r="F251">
            <v>158471870.66</v>
          </cell>
        </row>
        <row r="252">
          <cell r="B252" t="str">
            <v>Impuesto sobre fraccionamientos, condominios, subdivisión y re lotificación de predios</v>
          </cell>
          <cell r="C252">
            <v>1577415.87</v>
          </cell>
          <cell r="D252">
            <v>293695.43</v>
          </cell>
          <cell r="E252">
            <v>3251345.09</v>
          </cell>
          <cell r="F252">
            <v>4535065.53</v>
          </cell>
        </row>
        <row r="253">
          <cell r="B253" t="str">
            <v>Impuesto sobre fraccionamiento y condominios</v>
          </cell>
          <cell r="C253">
            <v>1112452.31</v>
          </cell>
          <cell r="D253">
            <v>293695.43</v>
          </cell>
          <cell r="E253">
            <v>3156588.06</v>
          </cell>
          <cell r="F253">
            <v>3975344.94</v>
          </cell>
        </row>
        <row r="254">
          <cell r="B254" t="str">
            <v>Impuesto por fusión y subdivisión</v>
          </cell>
          <cell r="C254">
            <v>464963.56</v>
          </cell>
          <cell r="D254">
            <v>0</v>
          </cell>
          <cell r="E254">
            <v>94757.03</v>
          </cell>
          <cell r="F254">
            <v>559720.59</v>
          </cell>
        </row>
        <row r="255">
          <cell r="B255" t="str">
            <v>Accesorios de Impuestos</v>
          </cell>
          <cell r="C255">
            <v>6782752</v>
          </cell>
          <cell r="D255">
            <v>2400091.96</v>
          </cell>
          <cell r="E255">
            <v>3895557.69</v>
          </cell>
          <cell r="F255">
            <v>8278217.7300000004</v>
          </cell>
        </row>
        <row r="256">
          <cell r="B256" t="str">
            <v>Accesorios sobre Impuestos</v>
          </cell>
          <cell r="C256">
            <v>6782752</v>
          </cell>
          <cell r="D256">
            <v>2400091.96</v>
          </cell>
          <cell r="E256">
            <v>3895557.69</v>
          </cell>
          <cell r="F256">
            <v>8278217.7300000004</v>
          </cell>
        </row>
        <row r="257">
          <cell r="B257" t="str">
            <v>Otros Impuestos</v>
          </cell>
          <cell r="C257">
            <v>550589.49</v>
          </cell>
          <cell r="D257">
            <v>0</v>
          </cell>
          <cell r="E257">
            <v>45507.83</v>
          </cell>
          <cell r="F257">
            <v>596097.31999999995</v>
          </cell>
        </row>
        <row r="258">
          <cell r="B258" t="str">
            <v>Impuesto para Educación y Obras Públicas Municipales</v>
          </cell>
          <cell r="C258">
            <v>550589.49</v>
          </cell>
          <cell r="D258">
            <v>0</v>
          </cell>
          <cell r="E258">
            <v>45507.83</v>
          </cell>
          <cell r="F258">
            <v>596097.31999999995</v>
          </cell>
        </row>
        <row r="259">
          <cell r="B259" t="str">
            <v>Derechos</v>
          </cell>
          <cell r="C259">
            <v>68181882.959999993</v>
          </cell>
          <cell r="D259">
            <v>346007.32</v>
          </cell>
          <cell r="E259">
            <v>14217329.189999999</v>
          </cell>
          <cell r="F259">
            <v>82053204.829999998</v>
          </cell>
        </row>
        <row r="260">
          <cell r="B260" t="str">
            <v>Derechos por el Uso, Goce, Aprovechamiento o Explotación de Bienes de Dominio Público</v>
          </cell>
          <cell r="C260">
            <v>1439704.61</v>
          </cell>
          <cell r="D260">
            <v>0</v>
          </cell>
          <cell r="E260">
            <v>206271.14</v>
          </cell>
          <cell r="F260">
            <v>1645975.75</v>
          </cell>
        </row>
        <row r="261">
          <cell r="B261" t="str">
            <v>Derechos por el Uso, Goce, Aprovechamiento o Explotación de Bienes de Dominio Público</v>
          </cell>
          <cell r="C261">
            <v>1439704.61</v>
          </cell>
          <cell r="D261">
            <v>0</v>
          </cell>
          <cell r="E261">
            <v>206271.14</v>
          </cell>
          <cell r="F261">
            <v>1645975.75</v>
          </cell>
        </row>
        <row r="262">
          <cell r="B262" t="str">
            <v>Por el uso de unidades deportivas</v>
          </cell>
          <cell r="C262">
            <v>89429.48</v>
          </cell>
          <cell r="D262">
            <v>0</v>
          </cell>
          <cell r="E262">
            <v>13350</v>
          </cell>
          <cell r="F262">
            <v>102779.48</v>
          </cell>
        </row>
        <row r="263">
          <cell r="B263" t="str">
            <v>Por el uso de canchas en centros deportivos</v>
          </cell>
          <cell r="C263">
            <v>440678.13</v>
          </cell>
          <cell r="D263">
            <v>0</v>
          </cell>
          <cell r="E263">
            <v>75714.14</v>
          </cell>
          <cell r="F263">
            <v>516392.27</v>
          </cell>
        </row>
        <row r="264">
          <cell r="B264" t="str">
            <v>Por el uso de la vía pública para el ejercicio del comercio ambulante</v>
          </cell>
          <cell r="C264">
            <v>693675</v>
          </cell>
          <cell r="D264">
            <v>0</v>
          </cell>
          <cell r="E264">
            <v>77772</v>
          </cell>
          <cell r="F264">
            <v>771447</v>
          </cell>
        </row>
        <row r="265">
          <cell r="B265" t="str">
            <v>Establecimientos que no cuentan con cajones de estacionamiento</v>
          </cell>
          <cell r="C265">
            <v>212622</v>
          </cell>
          <cell r="D265">
            <v>0</v>
          </cell>
          <cell r="E265">
            <v>39435</v>
          </cell>
          <cell r="F265">
            <v>252057</v>
          </cell>
        </row>
        <row r="266">
          <cell r="B266" t="str">
            <v>Por el uso de zonas autorizadas para vehículos de transporte público y de carga</v>
          </cell>
          <cell r="C266">
            <v>3300</v>
          </cell>
          <cell r="D266">
            <v>0</v>
          </cell>
          <cell r="E266">
            <v>0</v>
          </cell>
          <cell r="F266">
            <v>3300</v>
          </cell>
        </row>
        <row r="267">
          <cell r="B267" t="str">
            <v>Derechos por Prestación de Servicios</v>
          </cell>
          <cell r="C267">
            <v>65661205.549999997</v>
          </cell>
          <cell r="D267">
            <v>338842.72</v>
          </cell>
          <cell r="E267">
            <v>13806005.35</v>
          </cell>
          <cell r="F267">
            <v>79128368.180000007</v>
          </cell>
        </row>
        <row r="268">
          <cell r="B268" t="str">
            <v>Servicios relacionados con la obtención y revalidación de licencia municipal de funcionamiento</v>
          </cell>
          <cell r="C268">
            <v>3351120.73</v>
          </cell>
          <cell r="D268">
            <v>0</v>
          </cell>
          <cell r="E268">
            <v>250396.75</v>
          </cell>
          <cell r="F268">
            <v>3601517.48</v>
          </cell>
        </row>
        <row r="269">
          <cell r="B269" t="str">
            <v>Placa, resello o modificación del empadronamiento sin venta de alcohol</v>
          </cell>
          <cell r="C269">
            <v>1313230.1299999999</v>
          </cell>
          <cell r="D269">
            <v>0</v>
          </cell>
          <cell r="E269">
            <v>118846.92</v>
          </cell>
          <cell r="F269">
            <v>1432077.05</v>
          </cell>
        </row>
        <row r="270">
          <cell r="B270" t="str">
            <v>Placa, resello o modificación del empadronamiento con venta de bebidas alcohólicas</v>
          </cell>
          <cell r="C270">
            <v>2037890.6</v>
          </cell>
          <cell r="D270">
            <v>0</v>
          </cell>
          <cell r="E270">
            <v>131549.82999999999</v>
          </cell>
          <cell r="F270">
            <v>2169440.4300000002</v>
          </cell>
        </row>
        <row r="271">
          <cell r="B271" t="str">
            <v>Servicios relacionados con construcciones y urbanizaciones</v>
          </cell>
          <cell r="C271">
            <v>19041207.25</v>
          </cell>
          <cell r="D271">
            <v>277624.71999999997</v>
          </cell>
          <cell r="E271">
            <v>5424520.7699999996</v>
          </cell>
          <cell r="F271">
            <v>24188103.300000001</v>
          </cell>
        </row>
        <row r="272">
          <cell r="B272" t="str">
            <v>Por derechos de trámite y autorización para Licencia de Construcción</v>
          </cell>
          <cell r="C272">
            <v>5027655.6799999997</v>
          </cell>
          <cell r="D272">
            <v>0</v>
          </cell>
          <cell r="E272">
            <v>2176214.65</v>
          </cell>
          <cell r="F272">
            <v>7203870.3300000001</v>
          </cell>
        </row>
        <row r="273">
          <cell r="B273" t="str">
            <v>Regularización, ya sea total o parcial de acuerdo al avance de la obra</v>
          </cell>
          <cell r="C273">
            <v>2501568.42</v>
          </cell>
          <cell r="D273">
            <v>0</v>
          </cell>
          <cell r="E273">
            <v>575653.32999999996</v>
          </cell>
          <cell r="F273">
            <v>3077221.75</v>
          </cell>
        </row>
        <row r="274">
          <cell r="B274" t="str">
            <v>Licencia de construcción, por emisión de orden de demolición</v>
          </cell>
          <cell r="C274">
            <v>2631.42</v>
          </cell>
          <cell r="D274">
            <v>0</v>
          </cell>
          <cell r="E274">
            <v>0</v>
          </cell>
          <cell r="F274">
            <v>2631.42</v>
          </cell>
        </row>
        <row r="275">
          <cell r="B275" t="str">
            <v>Licencia de construcción, por la construcción de tapiales</v>
          </cell>
          <cell r="C275">
            <v>75913</v>
          </cell>
          <cell r="D275">
            <v>0</v>
          </cell>
          <cell r="E275">
            <v>20539.7</v>
          </cell>
          <cell r="F275">
            <v>96452.7</v>
          </cell>
        </row>
        <row r="276">
          <cell r="B276" t="str">
            <v>Constancia de alineamiento</v>
          </cell>
          <cell r="C276">
            <v>484736.71</v>
          </cell>
          <cell r="D276">
            <v>0</v>
          </cell>
          <cell r="E276">
            <v>114207.49</v>
          </cell>
          <cell r="F276">
            <v>598944.19999999995</v>
          </cell>
        </row>
        <row r="277">
          <cell r="B277" t="str">
            <v>Derechos de nomenclatura de calles en fraccionamientos</v>
          </cell>
          <cell r="C277">
            <v>8733</v>
          </cell>
          <cell r="D277">
            <v>0</v>
          </cell>
          <cell r="E277">
            <v>2768.32</v>
          </cell>
          <cell r="F277">
            <v>11501.32</v>
          </cell>
        </row>
        <row r="278">
          <cell r="B278" t="str">
            <v>Designación de número oficial de fraccionamiento o condominio</v>
          </cell>
          <cell r="C278">
            <v>704450</v>
          </cell>
          <cell r="D278">
            <v>0</v>
          </cell>
          <cell r="E278">
            <v>108460</v>
          </cell>
          <cell r="F278">
            <v>812910</v>
          </cell>
        </row>
        <row r="279">
          <cell r="B279" t="str">
            <v>Verificación y expedición de aviso de terminación de obra</v>
          </cell>
          <cell r="C279">
            <v>1490745.54</v>
          </cell>
          <cell r="D279">
            <v>0</v>
          </cell>
          <cell r="E279">
            <v>351107.71</v>
          </cell>
          <cell r="F279">
            <v>1841853.25</v>
          </cell>
        </row>
        <row r="280">
          <cell r="B280" t="str">
            <v>Revisión de proyectos arquitectónicos</v>
          </cell>
          <cell r="C280">
            <v>726982.74</v>
          </cell>
          <cell r="D280">
            <v>0</v>
          </cell>
          <cell r="E280">
            <v>290844.24</v>
          </cell>
          <cell r="F280">
            <v>1017826.98</v>
          </cell>
        </row>
        <row r="281">
          <cell r="B281" t="str">
            <v>Por la revisión proyecto de fraccionamientos</v>
          </cell>
          <cell r="C281">
            <v>9720</v>
          </cell>
          <cell r="D281">
            <v>0</v>
          </cell>
          <cell r="E281">
            <v>0</v>
          </cell>
          <cell r="F281">
            <v>9720</v>
          </cell>
        </row>
        <row r="282">
          <cell r="B282" t="str">
            <v>Por el visto bueno de proyecto de fraccionamiento</v>
          </cell>
          <cell r="C282">
            <v>15565</v>
          </cell>
          <cell r="D282">
            <v>0</v>
          </cell>
          <cell r="E282">
            <v>11965</v>
          </cell>
          <cell r="F282">
            <v>27530</v>
          </cell>
        </row>
        <row r="283">
          <cell r="B283" t="str">
            <v>Licencias o permisos por fusión, división o subdivisión</v>
          </cell>
          <cell r="C283">
            <v>165170</v>
          </cell>
          <cell r="D283">
            <v>0</v>
          </cell>
          <cell r="E283">
            <v>43820</v>
          </cell>
          <cell r="F283">
            <v>208990</v>
          </cell>
        </row>
        <row r="284">
          <cell r="B284" t="str">
            <v>Estudio de factibilidad y expedición del dictamen de fusión, división o subdivisión pago inicial</v>
          </cell>
          <cell r="C284">
            <v>31950</v>
          </cell>
          <cell r="D284">
            <v>1350</v>
          </cell>
          <cell r="E284">
            <v>7200</v>
          </cell>
          <cell r="F284">
            <v>37800</v>
          </cell>
        </row>
        <row r="285">
          <cell r="B285" t="str">
            <v>Dictamen técnico para la licencia y ejecución de obras de urbanización</v>
          </cell>
          <cell r="C285">
            <v>754516.59</v>
          </cell>
          <cell r="D285">
            <v>0</v>
          </cell>
          <cell r="E285">
            <v>0</v>
          </cell>
          <cell r="F285">
            <v>754516.59</v>
          </cell>
        </row>
        <row r="286">
          <cell r="B286" t="str">
            <v>Por dictamen técnico para autorización provisional para venta de lotes de fraccionamientos</v>
          </cell>
          <cell r="C286">
            <v>13000</v>
          </cell>
          <cell r="D286">
            <v>0</v>
          </cell>
          <cell r="E286">
            <v>0</v>
          </cell>
          <cell r="F286">
            <v>13000</v>
          </cell>
        </row>
        <row r="287">
          <cell r="B287" t="str">
            <v>Autorización provisional por 60 días para inicio de obra</v>
          </cell>
          <cell r="C287">
            <v>58320</v>
          </cell>
          <cell r="D287">
            <v>0</v>
          </cell>
          <cell r="E287">
            <v>6480</v>
          </cell>
          <cell r="F287">
            <v>64800</v>
          </cell>
        </row>
        <row r="288">
          <cell r="B288" t="str">
            <v>Dictamen técnico para la autorización definitiva y recepción de fraccionamientos</v>
          </cell>
          <cell r="C288">
            <v>26000</v>
          </cell>
          <cell r="D288">
            <v>0</v>
          </cell>
          <cell r="E288">
            <v>0</v>
          </cell>
          <cell r="F288">
            <v>26000</v>
          </cell>
        </row>
        <row r="289">
          <cell r="B289" t="str">
            <v>Por licencia para fraccionar de acuerdo a la superficie susceptible a lotificar de fraccionamientos</v>
          </cell>
          <cell r="C289">
            <v>147329.14000000001</v>
          </cell>
          <cell r="D289">
            <v>0</v>
          </cell>
          <cell r="E289">
            <v>0</v>
          </cell>
          <cell r="F289">
            <v>147329.14000000001</v>
          </cell>
        </row>
        <row r="290">
          <cell r="B290" t="str">
            <v>Por el dictamen técnico para la renovación de licencia de fraccionamientos</v>
          </cell>
          <cell r="C290">
            <v>26000</v>
          </cell>
          <cell r="D290">
            <v>0</v>
          </cell>
          <cell r="E290">
            <v>0</v>
          </cell>
          <cell r="F290">
            <v>26000</v>
          </cell>
        </row>
        <row r="291">
          <cell r="B291" t="str">
            <v>Por la Relotificacion o modificación de Visto Bueno de proyecto de lotificación de Fraccionamientos</v>
          </cell>
          <cell r="C291">
            <v>50385</v>
          </cell>
          <cell r="D291">
            <v>0</v>
          </cell>
          <cell r="E291">
            <v>0</v>
          </cell>
          <cell r="F291">
            <v>50385</v>
          </cell>
        </row>
        <row r="292">
          <cell r="B292" t="str">
            <v>Por otros conceptos</v>
          </cell>
          <cell r="C292">
            <v>91210</v>
          </cell>
          <cell r="D292">
            <v>0</v>
          </cell>
          <cell r="E292">
            <v>0</v>
          </cell>
          <cell r="F292">
            <v>91210</v>
          </cell>
        </row>
        <row r="293">
          <cell r="B293" t="str">
            <v>Por el Dictamen Técnico para la autorización de Nomenclatura para desarrollos inmobiliarios</v>
          </cell>
          <cell r="C293">
            <v>13000</v>
          </cell>
          <cell r="D293">
            <v>0</v>
          </cell>
          <cell r="E293">
            <v>13000</v>
          </cell>
          <cell r="F293">
            <v>26000</v>
          </cell>
        </row>
        <row r="294">
          <cell r="B294" t="str">
            <v>Dictamen Técnico para la Relotificación habitacional</v>
          </cell>
          <cell r="C294">
            <v>13000</v>
          </cell>
          <cell r="D294">
            <v>0</v>
          </cell>
          <cell r="E294">
            <v>0</v>
          </cell>
          <cell r="F294">
            <v>13000</v>
          </cell>
        </row>
        <row r="295">
          <cell r="B295" t="str">
            <v>Dictamen Técnico para la renovación de la Autorización de Venta de Lotes habitacional</v>
          </cell>
          <cell r="C295">
            <v>13000</v>
          </cell>
          <cell r="D295">
            <v>0</v>
          </cell>
          <cell r="E295">
            <v>0</v>
          </cell>
          <cell r="F295">
            <v>13000</v>
          </cell>
        </row>
        <row r="296">
          <cell r="B296" t="str">
            <v>Renovación de la autorización de la Licencia de Ejecución de Obras de Urbanización</v>
          </cell>
          <cell r="C296">
            <v>56760</v>
          </cell>
          <cell r="D296">
            <v>0</v>
          </cell>
          <cell r="E296">
            <v>0</v>
          </cell>
          <cell r="F296">
            <v>56760</v>
          </cell>
        </row>
        <row r="297">
          <cell r="B297" t="str">
            <v>Búsqueda y reposición de planos y documentos</v>
          </cell>
          <cell r="C297">
            <v>38400</v>
          </cell>
          <cell r="D297">
            <v>0</v>
          </cell>
          <cell r="E297">
            <v>12060</v>
          </cell>
          <cell r="F297">
            <v>50460</v>
          </cell>
        </row>
        <row r="298">
          <cell r="B298" t="str">
            <v>Emisión del sello de planos para desarrollos inmobiliarios en cualquier modalidad</v>
          </cell>
          <cell r="C298">
            <v>0</v>
          </cell>
          <cell r="D298">
            <v>0</v>
          </cell>
          <cell r="E298">
            <v>4260</v>
          </cell>
          <cell r="F298">
            <v>4260</v>
          </cell>
        </row>
        <row r="299">
          <cell r="B299" t="str">
            <v>Por la certificación de documentos o planos</v>
          </cell>
          <cell r="C299">
            <v>0</v>
          </cell>
          <cell r="D299">
            <v>0</v>
          </cell>
          <cell r="E299">
            <v>150</v>
          </cell>
          <cell r="F299">
            <v>150</v>
          </cell>
        </row>
        <row r="300">
          <cell r="B300" t="str">
            <v>Revisión de proyecto para condominios</v>
          </cell>
          <cell r="C300">
            <v>6480</v>
          </cell>
          <cell r="D300">
            <v>0</v>
          </cell>
          <cell r="E300">
            <v>0</v>
          </cell>
          <cell r="F300">
            <v>6480</v>
          </cell>
        </row>
        <row r="301">
          <cell r="B301" t="str">
            <v>Visto bueno de proyectos y denominación para condominios</v>
          </cell>
          <cell r="C301">
            <v>193550</v>
          </cell>
          <cell r="D301">
            <v>0</v>
          </cell>
          <cell r="E301">
            <v>49635</v>
          </cell>
          <cell r="F301">
            <v>243185</v>
          </cell>
        </row>
        <row r="302">
          <cell r="B302" t="str">
            <v>Por la licencia de ejecución de obras de urbanización de condominio</v>
          </cell>
          <cell r="C302">
            <v>107455</v>
          </cell>
          <cell r="D302">
            <v>0</v>
          </cell>
          <cell r="E302">
            <v>8770</v>
          </cell>
          <cell r="F302">
            <v>116225</v>
          </cell>
        </row>
        <row r="303">
          <cell r="B303" t="str">
            <v>Emisión de la Declaratoria de Régimen de Propiedad en Condominio</v>
          </cell>
          <cell r="C303">
            <v>101175</v>
          </cell>
          <cell r="D303">
            <v>0</v>
          </cell>
          <cell r="E303">
            <v>900</v>
          </cell>
          <cell r="F303">
            <v>102075</v>
          </cell>
        </row>
        <row r="304">
          <cell r="B304" t="str">
            <v>Por las ventas de unidades privativas</v>
          </cell>
          <cell r="C304">
            <v>6510</v>
          </cell>
          <cell r="D304">
            <v>0</v>
          </cell>
          <cell r="E304">
            <v>0</v>
          </cell>
          <cell r="F304">
            <v>6510</v>
          </cell>
        </row>
        <row r="305">
          <cell r="B305" t="str">
            <v>Dictamen técnico aprobatorio de la ejecución de las obras de urbanización de condominio</v>
          </cell>
          <cell r="C305">
            <v>29325</v>
          </cell>
          <cell r="D305">
            <v>0</v>
          </cell>
          <cell r="E305">
            <v>0</v>
          </cell>
          <cell r="F305">
            <v>29325</v>
          </cell>
        </row>
        <row r="306">
          <cell r="B306" t="str">
            <v>Renovación y/o modificación  de la Autorización para Venta de Unidades Privativas</v>
          </cell>
          <cell r="C306">
            <v>0</v>
          </cell>
          <cell r="D306">
            <v>0</v>
          </cell>
          <cell r="E306">
            <v>13000</v>
          </cell>
          <cell r="F306">
            <v>13000</v>
          </cell>
        </row>
        <row r="307">
          <cell r="B307" t="str">
            <v>Expedición de copias fotostáticas</v>
          </cell>
          <cell r="C307">
            <v>5912</v>
          </cell>
          <cell r="D307">
            <v>0</v>
          </cell>
          <cell r="E307">
            <v>1151</v>
          </cell>
          <cell r="F307">
            <v>7063</v>
          </cell>
        </row>
        <row r="308">
          <cell r="B308" t="str">
            <v>Expedición de copias fotostáticas simples de planos de cartografía</v>
          </cell>
          <cell r="C308">
            <v>22070</v>
          </cell>
          <cell r="D308">
            <v>0</v>
          </cell>
          <cell r="E308">
            <v>0</v>
          </cell>
          <cell r="F308">
            <v>22070</v>
          </cell>
        </row>
        <row r="309">
          <cell r="B309" t="str">
            <v>Licencia provisional de construcción</v>
          </cell>
          <cell r="C309">
            <v>14160</v>
          </cell>
          <cell r="D309">
            <v>0</v>
          </cell>
          <cell r="E309">
            <v>590</v>
          </cell>
          <cell r="F309">
            <v>14750</v>
          </cell>
        </row>
        <row r="310">
          <cell r="B310" t="str">
            <v>Supervisión de obras de urbanización en fraccionamientos y condominios</v>
          </cell>
          <cell r="C310">
            <v>874406.59</v>
          </cell>
          <cell r="D310">
            <v>0</v>
          </cell>
          <cell r="E310">
            <v>4164.2</v>
          </cell>
          <cell r="F310">
            <v>878570.79</v>
          </cell>
        </row>
        <row r="311">
          <cell r="B311" t="str">
            <v>Expedición de impresiones simples de planos</v>
          </cell>
          <cell r="C311">
            <v>870</v>
          </cell>
          <cell r="D311">
            <v>0</v>
          </cell>
          <cell r="E311">
            <v>0</v>
          </cell>
          <cell r="F311">
            <v>870</v>
          </cell>
        </row>
        <row r="312">
          <cell r="B312" t="str">
            <v>Ruptura y reparación de pavimento en vía pública</v>
          </cell>
          <cell r="C312">
            <v>127184.1</v>
          </cell>
          <cell r="D312">
            <v>0</v>
          </cell>
          <cell r="E312">
            <v>500831.4</v>
          </cell>
          <cell r="F312">
            <v>628015.5</v>
          </cell>
        </row>
        <row r="313">
          <cell r="B313" t="str">
            <v>Estudio de factibilidad de giro y expedición de dictamen</v>
          </cell>
          <cell r="C313">
            <v>45450</v>
          </cell>
          <cell r="D313">
            <v>0</v>
          </cell>
          <cell r="E313">
            <v>10800</v>
          </cell>
          <cell r="F313">
            <v>56250</v>
          </cell>
        </row>
        <row r="314">
          <cell r="B314" t="str">
            <v>Estudio y expedición de dictamen de uso de suelo</v>
          </cell>
          <cell r="C314">
            <v>3463005.74</v>
          </cell>
          <cell r="D314">
            <v>0</v>
          </cell>
          <cell r="E314">
            <v>321801.26</v>
          </cell>
          <cell r="F314">
            <v>3784807</v>
          </cell>
        </row>
        <row r="315">
          <cell r="B315" t="str">
            <v>Autorización de cambios de uso de suelo</v>
          </cell>
          <cell r="C315">
            <v>429092.08</v>
          </cell>
          <cell r="D315">
            <v>276274.71999999997</v>
          </cell>
          <cell r="E315">
            <v>600634.43999999994</v>
          </cell>
          <cell r="F315">
            <v>753451.8</v>
          </cell>
        </row>
        <row r="316">
          <cell r="B316" t="str">
            <v>Autorización de incremento de densidad en uso habitacional</v>
          </cell>
          <cell r="C316">
            <v>85357.85</v>
          </cell>
          <cell r="D316">
            <v>0</v>
          </cell>
          <cell r="E316">
            <v>0</v>
          </cell>
          <cell r="F316">
            <v>85357.85</v>
          </cell>
        </row>
        <row r="317">
          <cell r="B317" t="str">
            <v>Por otras verificaciones y dictámenes técnicos</v>
          </cell>
          <cell r="C317">
            <v>2170</v>
          </cell>
          <cell r="D317">
            <v>0</v>
          </cell>
          <cell r="E317">
            <v>0</v>
          </cell>
          <cell r="F317">
            <v>2170</v>
          </cell>
        </row>
        <row r="318">
          <cell r="B318" t="str">
            <v>Estudio para la emisión del Dictamen de Alturas</v>
          </cell>
          <cell r="C318">
            <v>30230</v>
          </cell>
          <cell r="D318">
            <v>0</v>
          </cell>
          <cell r="E318">
            <v>0</v>
          </cell>
          <cell r="F318">
            <v>30230</v>
          </cell>
        </row>
        <row r="319">
          <cell r="B319" t="str">
            <v>Servicios de vigilancia, inspección y control</v>
          </cell>
          <cell r="C319">
            <v>950061.65</v>
          </cell>
          <cell r="D319">
            <v>0</v>
          </cell>
          <cell r="E319">
            <v>173513.03</v>
          </cell>
          <cell r="F319">
            <v>1123574.68</v>
          </cell>
        </row>
        <row r="320">
          <cell r="B320" t="str">
            <v>Derecho de alumbrado público</v>
          </cell>
          <cell r="C320">
            <v>20214748.530000001</v>
          </cell>
          <cell r="D320">
            <v>0</v>
          </cell>
          <cell r="E320">
            <v>4851022.3</v>
          </cell>
          <cell r="F320">
            <v>25065770.829999998</v>
          </cell>
        </row>
        <row r="321">
          <cell r="B321" t="str">
            <v>Por convenio con CFE</v>
          </cell>
          <cell r="C321">
            <v>18710439.780000001</v>
          </cell>
          <cell r="D321">
            <v>0</v>
          </cell>
          <cell r="E321">
            <v>4851022.3</v>
          </cell>
          <cell r="F321">
            <v>23561462.079999998</v>
          </cell>
        </row>
        <row r="322">
          <cell r="B322" t="str">
            <v>Fijación proporcional determinada por el Municipio</v>
          </cell>
          <cell r="C322">
            <v>1504308.75</v>
          </cell>
          <cell r="D322">
            <v>0</v>
          </cell>
          <cell r="E322">
            <v>0</v>
          </cell>
          <cell r="F322">
            <v>1504308.75</v>
          </cell>
        </row>
        <row r="323">
          <cell r="B323" t="str">
            <v>Servicios prestados por el Registro Civil</v>
          </cell>
          <cell r="C323">
            <v>2320050</v>
          </cell>
          <cell r="D323">
            <v>1140</v>
          </cell>
          <cell r="E323">
            <v>384582</v>
          </cell>
          <cell r="F323">
            <v>2703492</v>
          </cell>
        </row>
        <row r="324">
          <cell r="B324" t="str">
            <v>Servicios ordinarios y extraordinarios de actas</v>
          </cell>
          <cell r="C324">
            <v>2319240</v>
          </cell>
          <cell r="D324">
            <v>1140</v>
          </cell>
          <cell r="E324">
            <v>384262</v>
          </cell>
          <cell r="F324">
            <v>2702362</v>
          </cell>
        </row>
        <row r="325">
          <cell r="B325" t="str">
            <v>Certificaciones</v>
          </cell>
          <cell r="C325">
            <v>810</v>
          </cell>
          <cell r="D325">
            <v>0</v>
          </cell>
          <cell r="E325">
            <v>320</v>
          </cell>
          <cell r="F325">
            <v>1130</v>
          </cell>
        </row>
        <row r="326">
          <cell r="B326" t="str">
            <v>Servicios prestados por la autoridad de seguridad pública, policía y tránsito municipal</v>
          </cell>
          <cell r="C326">
            <v>4200</v>
          </cell>
          <cell r="D326">
            <v>0</v>
          </cell>
          <cell r="E326">
            <v>0</v>
          </cell>
          <cell r="F326">
            <v>4200</v>
          </cell>
        </row>
        <row r="327">
          <cell r="B327" t="str">
            <v>Dictamen de factibilidad vial</v>
          </cell>
          <cell r="C327">
            <v>4200</v>
          </cell>
          <cell r="D327">
            <v>0</v>
          </cell>
          <cell r="E327">
            <v>0</v>
          </cell>
          <cell r="F327">
            <v>4200</v>
          </cell>
        </row>
        <row r="328">
          <cell r="B328" t="str">
            <v>Servicios públicos municipales</v>
          </cell>
          <cell r="C328">
            <v>5207215.43</v>
          </cell>
          <cell r="D328">
            <v>0</v>
          </cell>
          <cell r="E328">
            <v>514090.5</v>
          </cell>
          <cell r="F328">
            <v>5721305.9299999997</v>
          </cell>
        </row>
        <row r="329">
          <cell r="B329" t="str">
            <v>Otros servicios públicos municipales</v>
          </cell>
          <cell r="C329">
            <v>5150</v>
          </cell>
          <cell r="D329">
            <v>0</v>
          </cell>
          <cell r="E329">
            <v>0</v>
          </cell>
          <cell r="F329">
            <v>5150</v>
          </cell>
        </row>
        <row r="330">
          <cell r="B330" t="str">
            <v>Recolección de basura no doméstica en condominios y fraccionamientos con acceso controlado en cada domicilio</v>
          </cell>
          <cell r="C330">
            <v>730204.21</v>
          </cell>
          <cell r="D330">
            <v>0</v>
          </cell>
          <cell r="E330">
            <v>144116.99</v>
          </cell>
          <cell r="F330">
            <v>874321.2</v>
          </cell>
        </row>
        <row r="331">
          <cell r="B331" t="str">
            <v>Servicio de recolección de residuos sólidos domésticos con acc a dom</v>
          </cell>
          <cell r="C331">
            <v>2394940.7999999998</v>
          </cell>
          <cell r="D331">
            <v>0</v>
          </cell>
          <cell r="E331">
            <v>0</v>
          </cell>
          <cell r="F331">
            <v>2394940.7999999998</v>
          </cell>
        </row>
        <row r="332">
          <cell r="B332" t="str">
            <v>Servicio único de recolección de residuos sólidos domésticos por tonelada</v>
          </cell>
          <cell r="C332">
            <v>4840</v>
          </cell>
          <cell r="D332">
            <v>0</v>
          </cell>
          <cell r="E332">
            <v>2810</v>
          </cell>
          <cell r="F332">
            <v>7650</v>
          </cell>
        </row>
        <row r="333">
          <cell r="B333" t="str">
            <v>Comerciantes y prestadores de servicios que no generen mas de 400K</v>
          </cell>
          <cell r="C333">
            <v>1613861</v>
          </cell>
          <cell r="D333">
            <v>0</v>
          </cell>
          <cell r="E333">
            <v>73574.509999999995</v>
          </cell>
          <cell r="F333">
            <v>1687435.51</v>
          </cell>
        </row>
        <row r="334">
          <cell r="B334" t="str">
            <v>Por la recolección de rama y/o poda dentro de domicilio particular con el servicio de traslado al relleno sanitario</v>
          </cell>
          <cell r="C334">
            <v>10730</v>
          </cell>
          <cell r="D334">
            <v>0</v>
          </cell>
          <cell r="E334">
            <v>2540</v>
          </cell>
          <cell r="F334">
            <v>13270</v>
          </cell>
        </row>
        <row r="335">
          <cell r="B335" t="str">
            <v>Por recolección de residuos de volantes y similares de distribución gratuita</v>
          </cell>
          <cell r="C335">
            <v>12540</v>
          </cell>
          <cell r="D335">
            <v>0</v>
          </cell>
          <cell r="E335">
            <v>3420</v>
          </cell>
          <cell r="F335">
            <v>15960</v>
          </cell>
        </row>
        <row r="336">
          <cell r="B336" t="str">
            <v>Aseo publico y mantenimiento de infraestructura</v>
          </cell>
          <cell r="C336">
            <v>11900</v>
          </cell>
          <cell r="D336">
            <v>0</v>
          </cell>
          <cell r="E336">
            <v>2755</v>
          </cell>
          <cell r="F336">
            <v>14655</v>
          </cell>
        </row>
        <row r="337">
          <cell r="B337" t="str">
            <v>Mantenimiento de alumbrado público al interior de condominios</v>
          </cell>
          <cell r="C337">
            <v>73741</v>
          </cell>
          <cell r="D337">
            <v>0</v>
          </cell>
          <cell r="E337">
            <v>235609</v>
          </cell>
          <cell r="F337">
            <v>309350</v>
          </cell>
        </row>
        <row r="338">
          <cell r="B338" t="str">
            <v>Servicios prestados por la dependencia encargada de los servicios públicos municipales</v>
          </cell>
          <cell r="C338">
            <v>138673.42000000001</v>
          </cell>
          <cell r="D338">
            <v>0</v>
          </cell>
          <cell r="E338">
            <v>10820</v>
          </cell>
          <cell r="F338">
            <v>149493.42000000001</v>
          </cell>
        </row>
        <row r="339">
          <cell r="B339" t="str">
            <v>Por los servicios prestados por la Unidad de Control y Protección Animal</v>
          </cell>
          <cell r="C339">
            <v>159155</v>
          </cell>
          <cell r="D339">
            <v>0</v>
          </cell>
          <cell r="E339">
            <v>28595</v>
          </cell>
          <cell r="F339">
            <v>187750</v>
          </cell>
        </row>
        <row r="340">
          <cell r="B340" t="str">
            <v>Por bacheo de asfalto, empedrado, reparación de banquetas y guarniciones</v>
          </cell>
          <cell r="C340">
            <v>24385</v>
          </cell>
          <cell r="D340">
            <v>0</v>
          </cell>
          <cell r="E340">
            <v>4080</v>
          </cell>
          <cell r="F340">
            <v>28465</v>
          </cell>
        </row>
        <row r="341">
          <cell r="B341" t="str">
            <v>Por conexión de descarga domiciliaria a la red de alcantarillado</v>
          </cell>
          <cell r="C341">
            <v>19720</v>
          </cell>
          <cell r="D341">
            <v>0</v>
          </cell>
          <cell r="E341">
            <v>4930</v>
          </cell>
          <cell r="F341">
            <v>24650</v>
          </cell>
        </row>
        <row r="342">
          <cell r="B342" t="str">
            <v>Por la guarda de animales que transitan sin dueño</v>
          </cell>
          <cell r="C342">
            <v>3735</v>
          </cell>
          <cell r="D342">
            <v>0</v>
          </cell>
          <cell r="E342">
            <v>0</v>
          </cell>
          <cell r="F342">
            <v>3735</v>
          </cell>
        </row>
        <row r="343">
          <cell r="B343" t="str">
            <v>Servicio de eutanasia para mascotas</v>
          </cell>
          <cell r="C343">
            <v>3640</v>
          </cell>
          <cell r="D343">
            <v>0</v>
          </cell>
          <cell r="E343">
            <v>840</v>
          </cell>
          <cell r="F343">
            <v>4480</v>
          </cell>
        </row>
        <row r="344">
          <cell r="B344" t="str">
            <v>Servicios otorgados en los Panteones municipales</v>
          </cell>
          <cell r="C344">
            <v>904349.5</v>
          </cell>
          <cell r="D344">
            <v>57080.5</v>
          </cell>
          <cell r="E344">
            <v>278340</v>
          </cell>
          <cell r="F344">
            <v>1125609</v>
          </cell>
        </row>
        <row r="345">
          <cell r="B345" t="str">
            <v>Registro civil por traslado</v>
          </cell>
          <cell r="C345">
            <v>37490</v>
          </cell>
          <cell r="D345">
            <v>430</v>
          </cell>
          <cell r="E345">
            <v>8180</v>
          </cell>
          <cell r="F345">
            <v>45240</v>
          </cell>
        </row>
        <row r="346">
          <cell r="B346" t="str">
            <v>Registro civil por la exhumación</v>
          </cell>
          <cell r="C346">
            <v>3080</v>
          </cell>
          <cell r="D346">
            <v>0</v>
          </cell>
          <cell r="E346">
            <v>440</v>
          </cell>
          <cell r="F346">
            <v>3520</v>
          </cell>
        </row>
        <row r="347">
          <cell r="B347" t="str">
            <v>Registro civil por la inhumación</v>
          </cell>
          <cell r="C347">
            <v>75597.5</v>
          </cell>
          <cell r="D347">
            <v>217.5</v>
          </cell>
          <cell r="E347">
            <v>15275</v>
          </cell>
          <cell r="F347">
            <v>90655</v>
          </cell>
        </row>
        <row r="348">
          <cell r="B348" t="str">
            <v>Registro civil por la cremación</v>
          </cell>
          <cell r="C348">
            <v>151350</v>
          </cell>
          <cell r="D348">
            <v>435</v>
          </cell>
          <cell r="E348">
            <v>28095</v>
          </cell>
          <cell r="F348">
            <v>179010</v>
          </cell>
        </row>
        <row r="349">
          <cell r="B349" t="str">
            <v>Servicios públicos por la exhumación</v>
          </cell>
          <cell r="C349">
            <v>7400</v>
          </cell>
          <cell r="D349">
            <v>0</v>
          </cell>
          <cell r="E349">
            <v>0</v>
          </cell>
          <cell r="F349">
            <v>7400</v>
          </cell>
        </row>
        <row r="350">
          <cell r="B350" t="str">
            <v>Servicios públicos por la inhumación</v>
          </cell>
          <cell r="C350">
            <v>310670</v>
          </cell>
          <cell r="D350">
            <v>0</v>
          </cell>
          <cell r="E350">
            <v>75890</v>
          </cell>
          <cell r="F350">
            <v>386560</v>
          </cell>
        </row>
        <row r="351">
          <cell r="B351" t="str">
            <v>Servicios públicos Municipales - Por el servicio y/o usufructo de criptas en panteones municipales</v>
          </cell>
          <cell r="C351">
            <v>17170</v>
          </cell>
          <cell r="D351">
            <v>0</v>
          </cell>
          <cell r="E351">
            <v>0</v>
          </cell>
          <cell r="F351">
            <v>17170</v>
          </cell>
        </row>
        <row r="352">
          <cell r="B352" t="str">
            <v>Servicios públicos Municipales - Pago de perpetuidad de una fosa</v>
          </cell>
          <cell r="C352">
            <v>301592</v>
          </cell>
          <cell r="D352">
            <v>55998</v>
          </cell>
          <cell r="E352">
            <v>150460</v>
          </cell>
          <cell r="F352">
            <v>396054</v>
          </cell>
        </row>
        <row r="353">
          <cell r="B353" t="str">
            <v>Servicios otorgados por el Rastro municipal</v>
          </cell>
          <cell r="C353">
            <v>4518966.75</v>
          </cell>
          <cell r="D353">
            <v>1080</v>
          </cell>
          <cell r="E353">
            <v>888300.37</v>
          </cell>
          <cell r="F353">
            <v>5406187.1200000001</v>
          </cell>
        </row>
        <row r="354">
          <cell r="B354" t="str">
            <v>Rastro municipal: Sacrificio y procesamiento en hora normal</v>
          </cell>
          <cell r="C354">
            <v>4112182</v>
          </cell>
          <cell r="D354">
            <v>1080</v>
          </cell>
          <cell r="E354">
            <v>809060</v>
          </cell>
          <cell r="F354">
            <v>4920162</v>
          </cell>
        </row>
        <row r="355">
          <cell r="B355" t="str">
            <v>Rastro municipal: Sacrificio y procesamiento fuera de horario normal</v>
          </cell>
          <cell r="C355">
            <v>52070</v>
          </cell>
          <cell r="D355">
            <v>0</v>
          </cell>
          <cell r="E355">
            <v>9272</v>
          </cell>
          <cell r="F355">
            <v>61342</v>
          </cell>
        </row>
        <row r="356">
          <cell r="B356" t="str">
            <v>Rastro municipal: Uso de agua para lavado de vehículos</v>
          </cell>
          <cell r="C356">
            <v>52360</v>
          </cell>
          <cell r="D356">
            <v>0</v>
          </cell>
          <cell r="E356">
            <v>11880</v>
          </cell>
          <cell r="F356">
            <v>64240</v>
          </cell>
        </row>
        <row r="357">
          <cell r="B357" t="str">
            <v>Rastro municipal: Refrigeración de toda clase de animales en frigorífico</v>
          </cell>
          <cell r="C357">
            <v>287784.75</v>
          </cell>
          <cell r="D357">
            <v>0</v>
          </cell>
          <cell r="E357">
            <v>55353.37</v>
          </cell>
          <cell r="F357">
            <v>343138.12</v>
          </cell>
        </row>
        <row r="358">
          <cell r="B358" t="str">
            <v>Rastro municipal: Uso de corraletas para la guarda de animales</v>
          </cell>
          <cell r="C358">
            <v>14570</v>
          </cell>
          <cell r="D358">
            <v>0</v>
          </cell>
          <cell r="E358">
            <v>2735</v>
          </cell>
          <cell r="F358">
            <v>17305</v>
          </cell>
        </row>
        <row r="359">
          <cell r="B359" t="str">
            <v>Servicios prestados por la Secretaría del Ayuntamiento</v>
          </cell>
          <cell r="C359">
            <v>973805</v>
          </cell>
          <cell r="D359">
            <v>0</v>
          </cell>
          <cell r="E359">
            <v>332665</v>
          </cell>
          <cell r="F359">
            <v>1306470</v>
          </cell>
        </row>
        <row r="360">
          <cell r="B360" t="str">
            <v>Secretaria del Ayuntamiento: Expedición de credenciales de identificación</v>
          </cell>
          <cell r="C360">
            <v>17360</v>
          </cell>
          <cell r="D360">
            <v>0</v>
          </cell>
          <cell r="E360">
            <v>2660</v>
          </cell>
          <cell r="F360">
            <v>20020</v>
          </cell>
        </row>
        <row r="361">
          <cell r="B361" t="str">
            <v>Secretaria del Ayuntamiento: Expedición de constancias de la Secretaría del Ayuntamiento</v>
          </cell>
          <cell r="C361">
            <v>65820</v>
          </cell>
          <cell r="D361">
            <v>0</v>
          </cell>
          <cell r="E361">
            <v>7730</v>
          </cell>
          <cell r="F361">
            <v>73550</v>
          </cell>
        </row>
        <row r="362">
          <cell r="B362" t="str">
            <v>Secretaria del Ayuntamiento: Publicación en la gaceta municipal</v>
          </cell>
          <cell r="C362">
            <v>890625</v>
          </cell>
          <cell r="D362">
            <v>0</v>
          </cell>
          <cell r="E362">
            <v>322275</v>
          </cell>
          <cell r="F362">
            <v>1212900</v>
          </cell>
        </row>
        <row r="363">
          <cell r="B363" t="str">
            <v>Servicios prestados por otras autoridades municipales</v>
          </cell>
          <cell r="C363">
            <v>9125542.3599999994</v>
          </cell>
          <cell r="D363">
            <v>1917.5</v>
          </cell>
          <cell r="E363">
            <v>882087.66</v>
          </cell>
          <cell r="F363">
            <v>10005712.52</v>
          </cell>
        </row>
        <row r="364">
          <cell r="B364" t="str">
            <v>Curso bimestral con maestros pagados por el municipio hasta 2 talleres</v>
          </cell>
          <cell r="C364">
            <v>57893</v>
          </cell>
          <cell r="D364">
            <v>537.5</v>
          </cell>
          <cell r="E364">
            <v>6110</v>
          </cell>
          <cell r="F364">
            <v>63465.5</v>
          </cell>
        </row>
        <row r="365">
          <cell r="B365" t="str">
            <v>Talleres en la casa de las Artesanías</v>
          </cell>
          <cell r="C365">
            <v>1575</v>
          </cell>
          <cell r="D365">
            <v>0</v>
          </cell>
          <cell r="E365">
            <v>0</v>
          </cell>
          <cell r="F365">
            <v>1575</v>
          </cell>
        </row>
        <row r="366">
          <cell r="B366" t="str">
            <v>Impartición de talleres en instalaciones municipales con maestros no pagados por el Municipio bimestralmente</v>
          </cell>
          <cell r="C366">
            <v>69725</v>
          </cell>
          <cell r="D366">
            <v>0</v>
          </cell>
          <cell r="E366">
            <v>24240</v>
          </cell>
          <cell r="F366">
            <v>93965</v>
          </cell>
        </row>
        <row r="367">
          <cell r="B367" t="str">
            <v>Padrón de proveedores y usuarios</v>
          </cell>
          <cell r="C367">
            <v>439900</v>
          </cell>
          <cell r="D367">
            <v>0</v>
          </cell>
          <cell r="E367">
            <v>24600</v>
          </cell>
          <cell r="F367">
            <v>464500</v>
          </cell>
        </row>
        <row r="368">
          <cell r="B368" t="str">
            <v>Padrón de contratistas</v>
          </cell>
          <cell r="C368">
            <v>54510</v>
          </cell>
          <cell r="D368">
            <v>1380</v>
          </cell>
          <cell r="E368">
            <v>37970</v>
          </cell>
          <cell r="F368">
            <v>91100</v>
          </cell>
        </row>
        <row r="369">
          <cell r="B369" t="str">
            <v>Emisión de certificaciones y dictámenes emitidos por Protección Civil</v>
          </cell>
          <cell r="C369">
            <v>1164767</v>
          </cell>
          <cell r="D369">
            <v>0</v>
          </cell>
          <cell r="E369">
            <v>58713</v>
          </cell>
          <cell r="F369">
            <v>1223480</v>
          </cell>
        </row>
        <row r="370">
          <cell r="B370" t="str">
            <v>Expedición de la Autorización Ambiental al giro de la Dirección de Ecología y Medio Ambiente</v>
          </cell>
          <cell r="C370">
            <v>829871.14</v>
          </cell>
          <cell r="D370">
            <v>0</v>
          </cell>
          <cell r="E370">
            <v>40188.33</v>
          </cell>
          <cell r="F370">
            <v>870059.47</v>
          </cell>
        </row>
        <row r="371">
          <cell r="B371" t="str">
            <v>Emisión de dictamen de factibilidad de tala y/o reubicación de árboles</v>
          </cell>
          <cell r="C371">
            <v>16730</v>
          </cell>
          <cell r="D371">
            <v>0</v>
          </cell>
          <cell r="E371">
            <v>3745</v>
          </cell>
          <cell r="F371">
            <v>20475</v>
          </cell>
        </row>
        <row r="372">
          <cell r="B372" t="str">
            <v>Emisión del visto bueno para la operación de establecimientos dedicadas a crianza para animales y mascotas</v>
          </cell>
          <cell r="C372">
            <v>60090</v>
          </cell>
          <cell r="D372">
            <v>0</v>
          </cell>
          <cell r="E372">
            <v>0</v>
          </cell>
          <cell r="F372">
            <v>60090</v>
          </cell>
        </row>
        <row r="373">
          <cell r="B373" t="str">
            <v>Servicio de sanitarios públicos en espacios municipales</v>
          </cell>
          <cell r="C373">
            <v>36400</v>
          </cell>
          <cell r="D373">
            <v>0</v>
          </cell>
          <cell r="E373">
            <v>7600</v>
          </cell>
          <cell r="F373">
            <v>44000</v>
          </cell>
        </row>
        <row r="374">
          <cell r="B374" t="str">
            <v>Servicios a través de la unidad municipal de acceso a la información gubernamental</v>
          </cell>
          <cell r="C374">
            <v>12608</v>
          </cell>
          <cell r="D374">
            <v>0</v>
          </cell>
          <cell r="E374">
            <v>2750</v>
          </cell>
          <cell r="F374">
            <v>15358</v>
          </cell>
        </row>
        <row r="375">
          <cell r="B375" t="str">
            <v>Servicio que presta la Dirección Jurídica de la Contraloría Municipal</v>
          </cell>
          <cell r="C375">
            <v>174</v>
          </cell>
          <cell r="D375">
            <v>0</v>
          </cell>
          <cell r="E375">
            <v>0</v>
          </cell>
          <cell r="F375">
            <v>174</v>
          </cell>
        </row>
        <row r="376">
          <cell r="B376" t="str">
            <v>Autorización, revalidación o regularización de anuncios</v>
          </cell>
          <cell r="C376">
            <v>2172491.5699999998</v>
          </cell>
          <cell r="D376">
            <v>0</v>
          </cell>
          <cell r="E376">
            <v>546337.32999999996</v>
          </cell>
          <cell r="F376">
            <v>2718828.9</v>
          </cell>
        </row>
        <row r="377">
          <cell r="B377" t="str">
            <v>Autorización, revalidación o regularización de anuncios</v>
          </cell>
          <cell r="C377">
            <v>37380</v>
          </cell>
          <cell r="D377">
            <v>0</v>
          </cell>
          <cell r="E377">
            <v>11130</v>
          </cell>
          <cell r="F377">
            <v>48510</v>
          </cell>
        </row>
        <row r="378">
          <cell r="B378" t="str">
            <v>Anuncios y promociones publicitarias en calles</v>
          </cell>
          <cell r="C378">
            <v>440</v>
          </cell>
          <cell r="D378">
            <v>0</v>
          </cell>
          <cell r="E378">
            <v>0</v>
          </cell>
          <cell r="F378">
            <v>440</v>
          </cell>
        </row>
        <row r="379">
          <cell r="B379" t="str">
            <v>Anuncios y promociones publicitarias en establecimientos</v>
          </cell>
          <cell r="C379">
            <v>1650</v>
          </cell>
          <cell r="D379">
            <v>0</v>
          </cell>
          <cell r="E379">
            <v>0</v>
          </cell>
          <cell r="F379">
            <v>1650</v>
          </cell>
        </row>
        <row r="380">
          <cell r="B380" t="str">
            <v>Anuncios y promociones publicitarias realizadas por vehículo automotor en circulación o estacionado</v>
          </cell>
          <cell r="C380">
            <v>1700</v>
          </cell>
          <cell r="D380">
            <v>0</v>
          </cell>
          <cell r="E380">
            <v>0</v>
          </cell>
          <cell r="F380">
            <v>1700</v>
          </cell>
        </row>
        <row r="381">
          <cell r="B381" t="str">
            <v>Por tiempo extra para establecimientos con venta de bebidas alcohólicas</v>
          </cell>
          <cell r="C381">
            <v>3819864.65</v>
          </cell>
          <cell r="D381">
            <v>0</v>
          </cell>
          <cell r="E381">
            <v>70963</v>
          </cell>
          <cell r="F381">
            <v>3890827.65</v>
          </cell>
        </row>
        <row r="382">
          <cell r="B382" t="str">
            <v>Por tiempo extra para establecimientos sin venta de bebidas alcohólicas</v>
          </cell>
          <cell r="C382">
            <v>59724</v>
          </cell>
          <cell r="D382">
            <v>0</v>
          </cell>
          <cell r="E382">
            <v>4320</v>
          </cell>
          <cell r="F382">
            <v>64044</v>
          </cell>
        </row>
        <row r="383">
          <cell r="B383" t="str">
            <v>Opinión técnica de establecimientos para la venta, consumo o almacenaje de bebidas alcohólicas</v>
          </cell>
          <cell r="C383">
            <v>42009</v>
          </cell>
          <cell r="D383">
            <v>0</v>
          </cell>
          <cell r="E383">
            <v>10121</v>
          </cell>
          <cell r="F383">
            <v>52130</v>
          </cell>
        </row>
        <row r="384">
          <cell r="B384" t="str">
            <v>Obtención de bases de licitación Recurso Municipal y Estatal</v>
          </cell>
          <cell r="C384">
            <v>229540</v>
          </cell>
          <cell r="D384">
            <v>0</v>
          </cell>
          <cell r="E384">
            <v>32700</v>
          </cell>
          <cell r="F384">
            <v>262240</v>
          </cell>
        </row>
        <row r="385">
          <cell r="B385" t="str">
            <v>Otros derechos</v>
          </cell>
          <cell r="C385">
            <v>14700</v>
          </cell>
          <cell r="D385">
            <v>0</v>
          </cell>
          <cell r="E385">
            <v>0</v>
          </cell>
          <cell r="F385">
            <v>14700</v>
          </cell>
        </row>
        <row r="386">
          <cell r="B386" t="str">
            <v>Servicios de Desarrollo Urbano y Movilidad</v>
          </cell>
          <cell r="C386">
            <v>1800</v>
          </cell>
          <cell r="D386">
            <v>0</v>
          </cell>
          <cell r="E386">
            <v>600</v>
          </cell>
          <cell r="F386">
            <v>2400</v>
          </cell>
        </row>
        <row r="387">
          <cell r="B387" t="str">
            <v>Accesorios de Derechos</v>
          </cell>
          <cell r="C387">
            <v>1048572.8</v>
          </cell>
          <cell r="D387">
            <v>6864.6</v>
          </cell>
          <cell r="E387">
            <v>198002.7</v>
          </cell>
          <cell r="F387">
            <v>1239710.8999999999</v>
          </cell>
        </row>
        <row r="388">
          <cell r="B388" t="str">
            <v>Accesorios sobre derechos</v>
          </cell>
          <cell r="C388">
            <v>1048572.8</v>
          </cell>
          <cell r="D388">
            <v>6864.6</v>
          </cell>
          <cell r="E388">
            <v>198002.7</v>
          </cell>
          <cell r="F388">
            <v>1239710.8999999999</v>
          </cell>
        </row>
        <row r="389">
          <cell r="B389" t="str">
            <v>Otros Derechos</v>
          </cell>
          <cell r="C389">
            <v>32400</v>
          </cell>
          <cell r="D389">
            <v>300</v>
          </cell>
          <cell r="E389">
            <v>7050</v>
          </cell>
          <cell r="F389">
            <v>39150</v>
          </cell>
        </row>
        <row r="390">
          <cell r="B390" t="str">
            <v>Otros Derechos no incluidos en otros conceptos</v>
          </cell>
          <cell r="C390">
            <v>32400</v>
          </cell>
          <cell r="D390">
            <v>300</v>
          </cell>
          <cell r="E390">
            <v>7050</v>
          </cell>
          <cell r="F390">
            <v>39150</v>
          </cell>
        </row>
        <row r="391">
          <cell r="B391" t="str">
            <v>Expedición de constancias de no adeudo de contribuciones</v>
          </cell>
          <cell r="C391">
            <v>32400</v>
          </cell>
          <cell r="D391">
            <v>300</v>
          </cell>
          <cell r="E391">
            <v>7050</v>
          </cell>
          <cell r="F391">
            <v>39150</v>
          </cell>
        </row>
        <row r="392">
          <cell r="B392" t="str">
            <v>Productos de Tipo Corriente</v>
          </cell>
          <cell r="C392">
            <v>12173029.51</v>
          </cell>
          <cell r="D392">
            <v>2270</v>
          </cell>
          <cell r="E392">
            <v>2755969.1</v>
          </cell>
          <cell r="F392">
            <v>14926728.609999999</v>
          </cell>
        </row>
        <row r="393">
          <cell r="B393" t="str">
            <v>Productos Derivados del Uso y Aprovechamiento de Bienes no Sujetos a Régimen de Dominio Público</v>
          </cell>
          <cell r="C393">
            <v>12173029.51</v>
          </cell>
          <cell r="D393">
            <v>2270</v>
          </cell>
          <cell r="E393">
            <v>2755969.1</v>
          </cell>
          <cell r="F393">
            <v>14926728.609999999</v>
          </cell>
        </row>
        <row r="394">
          <cell r="B394" t="str">
            <v>Productos de tipo corriente</v>
          </cell>
          <cell r="C394">
            <v>12173029.51</v>
          </cell>
          <cell r="D394">
            <v>2270</v>
          </cell>
          <cell r="E394">
            <v>2755969.1</v>
          </cell>
          <cell r="F394">
            <v>14926728.609999999</v>
          </cell>
        </row>
        <row r="395">
          <cell r="B395" t="str">
            <v>Productos derivados del uso y aprovechamiento de bienes no sujetos a regimen de dominio publico</v>
          </cell>
          <cell r="C395">
            <v>233705</v>
          </cell>
          <cell r="D395">
            <v>2270</v>
          </cell>
          <cell r="E395">
            <v>24540</v>
          </cell>
          <cell r="F395">
            <v>255975</v>
          </cell>
        </row>
        <row r="396">
          <cell r="B396" t="str">
            <v>Productos Financieros por recursos propios</v>
          </cell>
          <cell r="C396">
            <v>7795033.9699999997</v>
          </cell>
          <cell r="D396">
            <v>0</v>
          </cell>
          <cell r="E396">
            <v>2006224.24</v>
          </cell>
          <cell r="F396">
            <v>9801258.2100000009</v>
          </cell>
        </row>
        <row r="397">
          <cell r="B397" t="str">
            <v>OTROS PRODUCTOS</v>
          </cell>
          <cell r="C397">
            <v>4144200.54</v>
          </cell>
          <cell r="D397">
            <v>0</v>
          </cell>
          <cell r="E397">
            <v>496034.29</v>
          </cell>
          <cell r="F397">
            <v>4640234.83</v>
          </cell>
        </row>
        <row r="398">
          <cell r="B398" t="str">
            <v>Otros</v>
          </cell>
          <cell r="C398">
            <v>90</v>
          </cell>
          <cell r="D398">
            <v>0</v>
          </cell>
          <cell r="E398">
            <v>229170.57</v>
          </cell>
          <cell r="F398">
            <v>229260.57</v>
          </cell>
        </row>
        <row r="399">
          <cell r="B399" t="str">
            <v>Aprovechamientos de Tipo Corriente</v>
          </cell>
          <cell r="C399">
            <v>7115883.5099999998</v>
          </cell>
          <cell r="D399">
            <v>8935.52</v>
          </cell>
          <cell r="E399">
            <v>1501759.43</v>
          </cell>
          <cell r="F399">
            <v>8608707.4199999999</v>
          </cell>
        </row>
        <row r="400">
          <cell r="B400" t="str">
            <v>Incentivos Derivados de la Colaboración Fiscal</v>
          </cell>
          <cell r="C400">
            <v>315900.49</v>
          </cell>
          <cell r="D400">
            <v>0</v>
          </cell>
          <cell r="E400">
            <v>186180.36</v>
          </cell>
          <cell r="F400">
            <v>502080.85</v>
          </cell>
        </row>
        <row r="401">
          <cell r="B401" t="str">
            <v>Aprovechamientos</v>
          </cell>
          <cell r="C401">
            <v>315900.49</v>
          </cell>
          <cell r="D401">
            <v>0</v>
          </cell>
          <cell r="E401">
            <v>186180.36</v>
          </cell>
          <cell r="F401">
            <v>502080.85</v>
          </cell>
        </row>
        <row r="402">
          <cell r="B402" t="str">
            <v>Incentivos derivados de la colaboración fiscal, Multas federales</v>
          </cell>
          <cell r="C402">
            <v>315900.49</v>
          </cell>
          <cell r="D402">
            <v>0</v>
          </cell>
          <cell r="E402">
            <v>186180.36</v>
          </cell>
          <cell r="F402">
            <v>502080.85</v>
          </cell>
        </row>
        <row r="403">
          <cell r="B403" t="str">
            <v>Multas</v>
          </cell>
          <cell r="C403">
            <v>4524525.3499999996</v>
          </cell>
          <cell r="D403">
            <v>1267</v>
          </cell>
          <cell r="E403">
            <v>1009351.03</v>
          </cell>
          <cell r="F403">
            <v>5532609.3799999999</v>
          </cell>
        </row>
        <row r="404">
          <cell r="B404" t="str">
            <v>Aprovechamientos - Multas</v>
          </cell>
          <cell r="C404">
            <v>4524525.3499999996</v>
          </cell>
          <cell r="D404">
            <v>1267</v>
          </cell>
          <cell r="E404">
            <v>1009351.03</v>
          </cell>
          <cell r="F404">
            <v>5532609.3799999999</v>
          </cell>
        </row>
        <row r="405">
          <cell r="B405" t="str">
            <v>Multas por la inobservancia a diversos ordenamientos</v>
          </cell>
          <cell r="C405">
            <v>4524525.3499999996</v>
          </cell>
          <cell r="D405">
            <v>1267</v>
          </cell>
          <cell r="E405">
            <v>1009351.03</v>
          </cell>
          <cell r="F405">
            <v>5532609.3799999999</v>
          </cell>
        </row>
        <row r="406">
          <cell r="B406" t="str">
            <v>Accesorios de Aprovechamientos</v>
          </cell>
          <cell r="C406">
            <v>91469.06</v>
          </cell>
          <cell r="D406">
            <v>0</v>
          </cell>
          <cell r="E406">
            <v>11131.66</v>
          </cell>
          <cell r="F406">
            <v>102600.72</v>
          </cell>
        </row>
        <row r="407">
          <cell r="B407" t="str">
            <v>Aprovechamientos de tipo corriente</v>
          </cell>
          <cell r="C407">
            <v>91469.06</v>
          </cell>
          <cell r="D407">
            <v>0</v>
          </cell>
          <cell r="E407">
            <v>11131.66</v>
          </cell>
          <cell r="F407">
            <v>102600.72</v>
          </cell>
        </row>
        <row r="408">
          <cell r="B408" t="str">
            <v>Accesorios de aprovechamientos</v>
          </cell>
          <cell r="C408">
            <v>91469.06</v>
          </cell>
          <cell r="D408">
            <v>0</v>
          </cell>
          <cell r="E408">
            <v>11131.66</v>
          </cell>
          <cell r="F408">
            <v>102600.72</v>
          </cell>
        </row>
        <row r="409">
          <cell r="B409" t="str">
            <v>Otros Aprovechamientos</v>
          </cell>
          <cell r="C409">
            <v>2183988.61</v>
          </cell>
          <cell r="D409">
            <v>7668.52</v>
          </cell>
          <cell r="E409">
            <v>295096.38</v>
          </cell>
          <cell r="F409">
            <v>2471416.4700000002</v>
          </cell>
        </row>
        <row r="410">
          <cell r="B410" t="str">
            <v>Otros Aprovechamientos</v>
          </cell>
          <cell r="C410">
            <v>2183988.61</v>
          </cell>
          <cell r="D410">
            <v>7668.52</v>
          </cell>
          <cell r="E410">
            <v>295096.38</v>
          </cell>
          <cell r="F410">
            <v>2471416.4700000002</v>
          </cell>
        </row>
        <row r="411">
          <cell r="B411" t="str">
            <v>Herencias, legados, donaciones y donativos</v>
          </cell>
          <cell r="C411">
            <v>6890.83</v>
          </cell>
          <cell r="D411">
            <v>0</v>
          </cell>
          <cell r="E411">
            <v>538</v>
          </cell>
          <cell r="F411">
            <v>7428.83</v>
          </cell>
        </row>
        <row r="412">
          <cell r="B412" t="str">
            <v>Reintegros</v>
          </cell>
          <cell r="C412">
            <v>202644.6</v>
          </cell>
          <cell r="D412">
            <v>7530.6</v>
          </cell>
          <cell r="E412">
            <v>15064.2</v>
          </cell>
          <cell r="F412">
            <v>210178.2</v>
          </cell>
        </row>
        <row r="413">
          <cell r="B413" t="str">
            <v>Servicios prestados por la Secretaría de Relaciones Exteriores</v>
          </cell>
          <cell r="C413">
            <v>1216295</v>
          </cell>
          <cell r="D413">
            <v>0</v>
          </cell>
          <cell r="E413">
            <v>271860</v>
          </cell>
          <cell r="F413">
            <v>1488155</v>
          </cell>
        </row>
        <row r="414">
          <cell r="B414" t="str">
            <v>Descuentos Provenientes de Recursos Humanos</v>
          </cell>
          <cell r="C414">
            <v>75627.03</v>
          </cell>
          <cell r="D414">
            <v>0</v>
          </cell>
          <cell r="E414">
            <v>3776.06</v>
          </cell>
          <cell r="F414">
            <v>79403.09</v>
          </cell>
        </row>
        <row r="415">
          <cell r="B415" t="str">
            <v>Otros Aprovechamientos</v>
          </cell>
          <cell r="C415">
            <v>682531.15</v>
          </cell>
          <cell r="D415">
            <v>137.91999999999999</v>
          </cell>
          <cell r="E415">
            <v>3858.12</v>
          </cell>
          <cell r="F415">
            <v>686251.35</v>
          </cell>
        </row>
        <row r="416">
          <cell r="B416" t="str">
            <v>Ingresos no Comprendidos en las Fracciones de la Ley de Ingresos Causados en Ejercicios Fiscales Anteriores Pendientes de Liquidación o Pago</v>
          </cell>
          <cell r="C416">
            <v>50316788.259999998</v>
          </cell>
          <cell r="D416">
            <v>73115.820000000007</v>
          </cell>
          <cell r="E416">
            <v>4569778.2300000004</v>
          </cell>
          <cell r="F416">
            <v>54813450.670000002</v>
          </cell>
        </row>
        <row r="417">
          <cell r="B417" t="str">
            <v>Impuestos no Comprendidos en las Fracciones de la Ley de Ingresos Causados en Ejercicios Fiscales Anteriores Pendientes de Liquidación o Pago</v>
          </cell>
          <cell r="C417">
            <v>50076570.259999998</v>
          </cell>
          <cell r="D417">
            <v>73115.820000000007</v>
          </cell>
          <cell r="E417">
            <v>4545301.2300000004</v>
          </cell>
          <cell r="F417">
            <v>54548755.670000002</v>
          </cell>
        </row>
        <row r="418">
          <cell r="B418" t="str">
            <v>Impuestos causados en ejercicios fiscales anteriores pendientes de liquidación o pago</v>
          </cell>
          <cell r="C418">
            <v>50076570.259999998</v>
          </cell>
          <cell r="D418">
            <v>73115.820000000007</v>
          </cell>
          <cell r="E418">
            <v>4545301.2300000004</v>
          </cell>
          <cell r="F418">
            <v>54548755.670000002</v>
          </cell>
        </row>
        <row r="419">
          <cell r="B419" t="str">
            <v>Impuestos causados en ejercicios fiscales anteriores Impuesto predial</v>
          </cell>
          <cell r="C419">
            <v>16604751.6</v>
          </cell>
          <cell r="D419">
            <v>73115.820000000007</v>
          </cell>
          <cell r="E419">
            <v>2244093.8199999998</v>
          </cell>
          <cell r="F419">
            <v>18775729.600000001</v>
          </cell>
        </row>
        <row r="420">
          <cell r="B420" t="str">
            <v>Impuestos causados en ejercicios fiscales anteriores Traslado de dominio</v>
          </cell>
          <cell r="C420">
            <v>32018063.719999999</v>
          </cell>
          <cell r="D420">
            <v>0</v>
          </cell>
          <cell r="E420">
            <v>2301207.41</v>
          </cell>
          <cell r="F420">
            <v>34319271.130000003</v>
          </cell>
        </row>
        <row r="421">
          <cell r="B421" t="str">
            <v>Impuestos causados en ejercicios fiscales anteriores Fraccionamientos, Condominios, Fusión , Subdivisión y Relot.</v>
          </cell>
          <cell r="C421">
            <v>1453754.94</v>
          </cell>
          <cell r="D421">
            <v>0</v>
          </cell>
          <cell r="E421">
            <v>0</v>
          </cell>
          <cell r="F421">
            <v>1453754.94</v>
          </cell>
        </row>
        <row r="422">
          <cell r="B422" t="str">
            <v>Contribuciones de Mejoras, Derechos, Productos y Aprovechamientos no Comprendidos en las Fracciones de la Ley de Ingresos Causados en Ejercicios Fiscales Anteriores Pendientes de Liquidación o Pago</v>
          </cell>
          <cell r="C422">
            <v>240218</v>
          </cell>
          <cell r="D422">
            <v>0</v>
          </cell>
          <cell r="E422">
            <v>24477</v>
          </cell>
          <cell r="F422">
            <v>264695</v>
          </cell>
        </row>
        <row r="423">
          <cell r="B423" t="str">
            <v>Derechos no comprendidos en las fracciones de la Ley de Ingresos anteriores</v>
          </cell>
          <cell r="C423">
            <v>240218</v>
          </cell>
          <cell r="D423">
            <v>0</v>
          </cell>
          <cell r="E423">
            <v>24477</v>
          </cell>
          <cell r="F423">
            <v>264695</v>
          </cell>
        </row>
        <row r="424">
          <cell r="B424" t="str">
            <v>Derechos de años anteriores por los Servicios relacionados con la obtención y revalidación de licencia municipal de funcionamiento</v>
          </cell>
          <cell r="C424">
            <v>240218</v>
          </cell>
          <cell r="D424">
            <v>0</v>
          </cell>
          <cell r="E424">
            <v>24477</v>
          </cell>
          <cell r="F424">
            <v>264695</v>
          </cell>
        </row>
        <row r="425">
          <cell r="B425" t="str">
            <v>PARTICIPACIONES, APORTACIONES, TRANSFERENCIAS, ASIGNACIONES, SUBSIDIOS Y OTRAS AYUDAS</v>
          </cell>
          <cell r="C425">
            <v>250340593.34</v>
          </cell>
          <cell r="D425">
            <v>3396581</v>
          </cell>
          <cell r="E425">
            <v>50048457.719999999</v>
          </cell>
          <cell r="F425">
            <v>296992470.06</v>
          </cell>
        </row>
        <row r="426">
          <cell r="B426" t="str">
            <v>Participaciones y Aportaciones</v>
          </cell>
          <cell r="C426">
            <v>250340593.34</v>
          </cell>
          <cell r="D426">
            <v>3396581</v>
          </cell>
          <cell r="E426">
            <v>50048457.719999999</v>
          </cell>
          <cell r="F426">
            <v>296992470.06</v>
          </cell>
        </row>
        <row r="427">
          <cell r="B427" t="str">
            <v>Participaciones</v>
          </cell>
          <cell r="C427">
            <v>139691284</v>
          </cell>
          <cell r="D427">
            <v>3396581</v>
          </cell>
          <cell r="E427">
            <v>38418899</v>
          </cell>
          <cell r="F427">
            <v>174713602</v>
          </cell>
        </row>
        <row r="428">
          <cell r="B428" t="str">
            <v>Fondo General de Participaciones</v>
          </cell>
          <cell r="C428">
            <v>77290794</v>
          </cell>
          <cell r="D428">
            <v>3396581</v>
          </cell>
          <cell r="E428">
            <v>20642483</v>
          </cell>
          <cell r="F428">
            <v>94536696</v>
          </cell>
        </row>
        <row r="429">
          <cell r="B429" t="str">
            <v>Fondo de Fomento Municipal</v>
          </cell>
          <cell r="C429">
            <v>23429932</v>
          </cell>
          <cell r="D429">
            <v>0</v>
          </cell>
          <cell r="E429">
            <v>4854837</v>
          </cell>
          <cell r="F429">
            <v>28284769</v>
          </cell>
        </row>
        <row r="430">
          <cell r="B430" t="str">
            <v>Por el Impuesto Especial sobre Producción y Servicios</v>
          </cell>
          <cell r="C430">
            <v>2198697</v>
          </cell>
          <cell r="D430">
            <v>0</v>
          </cell>
          <cell r="E430">
            <v>509378</v>
          </cell>
          <cell r="F430">
            <v>2708075</v>
          </cell>
        </row>
        <row r="431">
          <cell r="B431" t="str">
            <v>Fondo de Fiscalización</v>
          </cell>
          <cell r="C431">
            <v>5347478</v>
          </cell>
          <cell r="D431">
            <v>0</v>
          </cell>
          <cell r="E431">
            <v>536122</v>
          </cell>
          <cell r="F431">
            <v>5883600</v>
          </cell>
        </row>
        <row r="432">
          <cell r="B432" t="str">
            <v>Incentivos a la Venta Final de Gasolinas y Diésel</v>
          </cell>
          <cell r="C432">
            <v>4333003</v>
          </cell>
          <cell r="D432">
            <v>0</v>
          </cell>
          <cell r="E432">
            <v>933039</v>
          </cell>
          <cell r="F432">
            <v>5266042</v>
          </cell>
        </row>
        <row r="433">
          <cell r="B433" t="str">
            <v>Por el Impuesto Federal sobre Tenencia o Uso de Vehículos</v>
          </cell>
          <cell r="C433">
            <v>856</v>
          </cell>
          <cell r="D433">
            <v>0</v>
          </cell>
          <cell r="E433">
            <v>127</v>
          </cell>
          <cell r="F433">
            <v>983</v>
          </cell>
        </row>
        <row r="434">
          <cell r="B434" t="str">
            <v>Por el Impuesto sobre Automóviles Nuevos</v>
          </cell>
          <cell r="C434">
            <v>2193572</v>
          </cell>
          <cell r="D434">
            <v>0</v>
          </cell>
          <cell r="E434">
            <v>440923</v>
          </cell>
          <cell r="F434">
            <v>2634495</v>
          </cell>
        </row>
        <row r="435">
          <cell r="B435" t="str">
            <v>Impuesto por la Venta de Bienes cuya Enajenación se encuentra Gravada por la Ley del I.E.P.S.</v>
          </cell>
          <cell r="C435">
            <v>179658</v>
          </cell>
          <cell r="D435">
            <v>0</v>
          </cell>
          <cell r="E435">
            <v>27725</v>
          </cell>
          <cell r="F435">
            <v>207383</v>
          </cell>
        </row>
        <row r="436">
          <cell r="B436" t="str">
            <v>Otras Participaciones</v>
          </cell>
          <cell r="C436">
            <v>24717294</v>
          </cell>
          <cell r="D436">
            <v>0</v>
          </cell>
          <cell r="E436">
            <v>10474265</v>
          </cell>
          <cell r="F436">
            <v>35191559</v>
          </cell>
        </row>
        <row r="437">
          <cell r="B437" t="str">
            <v>Aportaciones</v>
          </cell>
          <cell r="C437">
            <v>57579980</v>
          </cell>
          <cell r="D437">
            <v>0</v>
          </cell>
          <cell r="E437">
            <v>11515996</v>
          </cell>
          <cell r="F437">
            <v>69095976</v>
          </cell>
        </row>
        <row r="438">
          <cell r="B438" t="str">
            <v>Aportaciones que recibe el municipio</v>
          </cell>
          <cell r="C438">
            <v>57579980</v>
          </cell>
          <cell r="D438">
            <v>0</v>
          </cell>
          <cell r="E438">
            <v>11515996</v>
          </cell>
          <cell r="F438">
            <v>69095976</v>
          </cell>
        </row>
        <row r="439">
          <cell r="B439" t="str">
            <v>Fondo de Aportación para la Infraestructura Social Municipal</v>
          </cell>
          <cell r="C439">
            <v>5833720</v>
          </cell>
          <cell r="D439">
            <v>0</v>
          </cell>
          <cell r="E439">
            <v>1166744</v>
          </cell>
          <cell r="F439">
            <v>7000464</v>
          </cell>
        </row>
        <row r="440">
          <cell r="B440" t="str">
            <v>Fondo de Aportación para el Fortalecimiento de los Municipios</v>
          </cell>
          <cell r="C440">
            <v>51746260</v>
          </cell>
          <cell r="D440">
            <v>0</v>
          </cell>
          <cell r="E440">
            <v>10349252</v>
          </cell>
          <cell r="F440">
            <v>62095512</v>
          </cell>
        </row>
        <row r="441">
          <cell r="B441" t="str">
            <v>Convenios</v>
          </cell>
          <cell r="C441">
            <v>53069329.340000004</v>
          </cell>
          <cell r="D441">
            <v>0</v>
          </cell>
          <cell r="E441">
            <v>113562.72</v>
          </cell>
          <cell r="F441">
            <v>53182892.060000002</v>
          </cell>
        </row>
        <row r="442">
          <cell r="B442" t="str">
            <v>Ingresos por convenios</v>
          </cell>
          <cell r="C442">
            <v>53069329.340000004</v>
          </cell>
          <cell r="D442">
            <v>0</v>
          </cell>
          <cell r="E442">
            <v>113562.72</v>
          </cell>
          <cell r="F442">
            <v>53182892.060000002</v>
          </cell>
        </row>
        <row r="443">
          <cell r="B443" t="str">
            <v>Ingresos Federales por convenios</v>
          </cell>
          <cell r="C443">
            <v>6934599</v>
          </cell>
          <cell r="D443">
            <v>0</v>
          </cell>
          <cell r="E443">
            <v>0</v>
          </cell>
          <cell r="F443">
            <v>6934599</v>
          </cell>
        </row>
        <row r="444">
          <cell r="B444" t="str">
            <v>Ingresos estatales por convenios</v>
          </cell>
          <cell r="C444">
            <v>45600000</v>
          </cell>
          <cell r="D444">
            <v>0</v>
          </cell>
          <cell r="E444">
            <v>0</v>
          </cell>
          <cell r="F444">
            <v>45600000</v>
          </cell>
        </row>
        <row r="445">
          <cell r="B445" t="str">
            <v>Ingresos municipales por convenios</v>
          </cell>
          <cell r="C445">
            <v>259188</v>
          </cell>
          <cell r="D445">
            <v>0</v>
          </cell>
          <cell r="E445">
            <v>0</v>
          </cell>
          <cell r="F445">
            <v>259188</v>
          </cell>
        </row>
        <row r="446">
          <cell r="B446" t="str">
            <v>Ingresos por Productos Financieros Estatales y Federales</v>
          </cell>
          <cell r="C446">
            <v>275542.34000000003</v>
          </cell>
          <cell r="D446">
            <v>0</v>
          </cell>
          <cell r="E446">
            <v>113562.72</v>
          </cell>
          <cell r="F446">
            <v>389105.06</v>
          </cell>
        </row>
        <row r="447">
          <cell r="B447" t="str">
            <v>GASTOS Y OTRAS PÉRDIDAS</v>
          </cell>
          <cell r="C447">
            <v>455813510.62</v>
          </cell>
          <cell r="D447">
            <v>111923005.81</v>
          </cell>
          <cell r="E447">
            <v>13882226.32</v>
          </cell>
          <cell r="F447">
            <v>553854290.11000001</v>
          </cell>
        </row>
        <row r="448">
          <cell r="B448" t="str">
            <v>GASTOS DE FUNCIONAMIENTO</v>
          </cell>
          <cell r="C448">
            <v>390577431.01999998</v>
          </cell>
          <cell r="D448">
            <v>101629814.51000001</v>
          </cell>
          <cell r="E448">
            <v>12820494.32</v>
          </cell>
          <cell r="F448">
            <v>479386751.20999998</v>
          </cell>
        </row>
        <row r="449">
          <cell r="B449" t="str">
            <v>Servicios Personales</v>
          </cell>
          <cell r="C449">
            <v>197664206.50999999</v>
          </cell>
          <cell r="D449">
            <v>37940651.609999999</v>
          </cell>
          <cell r="E449">
            <v>171496.07</v>
          </cell>
          <cell r="F449">
            <v>235433362.05000001</v>
          </cell>
        </row>
        <row r="450">
          <cell r="B450" t="str">
            <v>Remuneraciones al Personal de Carácter Permanente</v>
          </cell>
          <cell r="C450">
            <v>126164155.5</v>
          </cell>
          <cell r="D450">
            <v>24422592.41</v>
          </cell>
          <cell r="E450">
            <v>171496.07</v>
          </cell>
          <cell r="F450">
            <v>150415251.84</v>
          </cell>
        </row>
        <row r="451">
          <cell r="B451" t="str">
            <v>Remuneraciones al Personal de Carácter Permanente</v>
          </cell>
          <cell r="C451">
            <v>126164155.5</v>
          </cell>
          <cell r="D451">
            <v>24422592.41</v>
          </cell>
          <cell r="E451">
            <v>171496.07</v>
          </cell>
          <cell r="F451">
            <v>150415251.84</v>
          </cell>
        </row>
        <row r="452">
          <cell r="B452" t="str">
            <v>Dietas</v>
          </cell>
          <cell r="C452">
            <v>6309037.2999999998</v>
          </cell>
          <cell r="D452">
            <v>1261807.46</v>
          </cell>
          <cell r="E452">
            <v>0</v>
          </cell>
          <cell r="F452">
            <v>7570844.7599999998</v>
          </cell>
        </row>
        <row r="453">
          <cell r="B453" t="str">
            <v>Sueldos base al personal permanente</v>
          </cell>
          <cell r="C453">
            <v>119855118.2</v>
          </cell>
          <cell r="D453">
            <v>23160784.949999999</v>
          </cell>
          <cell r="E453">
            <v>171496.07</v>
          </cell>
          <cell r="F453">
            <v>142844407.08000001</v>
          </cell>
        </row>
        <row r="454">
          <cell r="B454" t="str">
            <v>Remuneraciones Adicionales y Especiales</v>
          </cell>
          <cell r="C454">
            <v>36376285.219999999</v>
          </cell>
          <cell r="D454">
            <v>6917392.2300000004</v>
          </cell>
          <cell r="E454">
            <v>0</v>
          </cell>
          <cell r="F454">
            <v>43293677.450000003</v>
          </cell>
        </row>
        <row r="455">
          <cell r="B455" t="str">
            <v>Remuneraciones Adicionales y Especiales</v>
          </cell>
          <cell r="C455">
            <v>36376285.219999999</v>
          </cell>
          <cell r="D455">
            <v>6917392.2300000004</v>
          </cell>
          <cell r="E455">
            <v>0</v>
          </cell>
          <cell r="F455">
            <v>43293677.450000003</v>
          </cell>
        </row>
        <row r="456">
          <cell r="B456" t="str">
            <v>Primas por años de servicios efectivos prestados</v>
          </cell>
          <cell r="C456">
            <v>481470.78</v>
          </cell>
          <cell r="D456">
            <v>59196.42</v>
          </cell>
          <cell r="E456">
            <v>0</v>
          </cell>
          <cell r="F456">
            <v>540667.19999999995</v>
          </cell>
        </row>
        <row r="457">
          <cell r="B457" t="str">
            <v>Primas de vacaciones, dominical</v>
          </cell>
          <cell r="C457">
            <v>15263504.060000001</v>
          </cell>
          <cell r="D457">
            <v>1862165.74</v>
          </cell>
          <cell r="E457">
            <v>0</v>
          </cell>
          <cell r="F457">
            <v>17125669.800000001</v>
          </cell>
        </row>
        <row r="458">
          <cell r="B458" t="str">
            <v>Aguinaldo o gratificacion de fin de año</v>
          </cell>
          <cell r="C458">
            <v>18979119.059999999</v>
          </cell>
          <cell r="D458">
            <v>4750315.43</v>
          </cell>
          <cell r="E458">
            <v>0</v>
          </cell>
          <cell r="F458">
            <v>23729434.489999998</v>
          </cell>
        </row>
        <row r="459">
          <cell r="B459" t="str">
            <v>Horas extraordinarias</v>
          </cell>
          <cell r="C459">
            <v>1460129.89</v>
          </cell>
          <cell r="D459">
            <v>245714.64</v>
          </cell>
          <cell r="E459">
            <v>0</v>
          </cell>
          <cell r="F459">
            <v>1705844.53</v>
          </cell>
        </row>
        <row r="460">
          <cell r="B460" t="str">
            <v>Compensaciones</v>
          </cell>
          <cell r="C460">
            <v>192061.43</v>
          </cell>
          <cell r="D460">
            <v>0</v>
          </cell>
          <cell r="E460">
            <v>0</v>
          </cell>
          <cell r="F460">
            <v>192061.43</v>
          </cell>
        </row>
        <row r="461">
          <cell r="B461" t="str">
            <v>Seguridad Social</v>
          </cell>
          <cell r="C461">
            <v>17573046.23</v>
          </cell>
          <cell r="D461">
            <v>2833333.33</v>
          </cell>
          <cell r="E461">
            <v>0</v>
          </cell>
          <cell r="F461">
            <v>20406379.559999999</v>
          </cell>
        </row>
        <row r="462">
          <cell r="B462" t="str">
            <v>Seguridad Social</v>
          </cell>
          <cell r="C462">
            <v>17573046.23</v>
          </cell>
          <cell r="D462">
            <v>2833333.33</v>
          </cell>
          <cell r="E462">
            <v>0</v>
          </cell>
          <cell r="F462">
            <v>20406379.559999999</v>
          </cell>
        </row>
        <row r="463">
          <cell r="B463" t="str">
            <v>Aportaciones de seguridad social</v>
          </cell>
          <cell r="C463">
            <v>14453280.369999999</v>
          </cell>
          <cell r="D463">
            <v>2833333.33</v>
          </cell>
          <cell r="E463">
            <v>0</v>
          </cell>
          <cell r="F463">
            <v>17286613.699999999</v>
          </cell>
        </row>
        <row r="464">
          <cell r="B464" t="str">
            <v>Cuotas para el seguro de vida del personal civil</v>
          </cell>
          <cell r="C464">
            <v>1534097.86</v>
          </cell>
          <cell r="D464">
            <v>0</v>
          </cell>
          <cell r="E464">
            <v>0</v>
          </cell>
          <cell r="F464">
            <v>1534097.86</v>
          </cell>
        </row>
        <row r="465">
          <cell r="B465" t="str">
            <v>Cuotas para el seguro de gastos médicos al personal civil</v>
          </cell>
          <cell r="C465">
            <v>1585668</v>
          </cell>
          <cell r="D465">
            <v>0</v>
          </cell>
          <cell r="E465">
            <v>0</v>
          </cell>
          <cell r="F465">
            <v>1585668</v>
          </cell>
        </row>
        <row r="466">
          <cell r="B466" t="str">
            <v>Otras Prestaciones Sociales y Económicas</v>
          </cell>
          <cell r="C466">
            <v>13834425.02</v>
          </cell>
          <cell r="D466">
            <v>3662439.06</v>
          </cell>
          <cell r="E466">
            <v>0</v>
          </cell>
          <cell r="F466">
            <v>17496864.079999998</v>
          </cell>
        </row>
        <row r="467">
          <cell r="B467" t="str">
            <v>Otras Prestaciones Sociales y Económicas</v>
          </cell>
          <cell r="C467">
            <v>13834425.02</v>
          </cell>
          <cell r="D467">
            <v>3662439.06</v>
          </cell>
          <cell r="E467">
            <v>0</v>
          </cell>
          <cell r="F467">
            <v>17496864.079999998</v>
          </cell>
        </row>
        <row r="468">
          <cell r="B468" t="str">
            <v>Cuotas para el fondo de ahorro y fondo de trabajo</v>
          </cell>
          <cell r="C468">
            <v>803285.93</v>
          </cell>
          <cell r="D468">
            <v>143608.94</v>
          </cell>
          <cell r="E468">
            <v>0</v>
          </cell>
          <cell r="F468">
            <v>946894.87</v>
          </cell>
        </row>
        <row r="469">
          <cell r="B469" t="str">
            <v>Indemnizaciones</v>
          </cell>
          <cell r="C469">
            <v>976601.88</v>
          </cell>
          <cell r="D469">
            <v>58955.8</v>
          </cell>
          <cell r="E469">
            <v>0</v>
          </cell>
          <cell r="F469">
            <v>1035557.68</v>
          </cell>
        </row>
        <row r="470">
          <cell r="B470" t="str">
            <v>Prestaciones contractuales</v>
          </cell>
          <cell r="C470">
            <v>6550357.7400000002</v>
          </cell>
          <cell r="D470">
            <v>2333231.7799999998</v>
          </cell>
          <cell r="E470">
            <v>0</v>
          </cell>
          <cell r="F470">
            <v>8883589.5199999996</v>
          </cell>
        </row>
        <row r="471">
          <cell r="B471" t="str">
            <v>Otras prestaciones sociales y económicas</v>
          </cell>
          <cell r="C471">
            <v>5504179.4699999997</v>
          </cell>
          <cell r="D471">
            <v>1126642.54</v>
          </cell>
          <cell r="E471">
            <v>0</v>
          </cell>
          <cell r="F471">
            <v>6630822.0099999998</v>
          </cell>
        </row>
        <row r="472">
          <cell r="B472" t="str">
            <v>Pago de Estímulos a Servidores Públicos</v>
          </cell>
          <cell r="C472">
            <v>3716294.54</v>
          </cell>
          <cell r="D472">
            <v>104894.58</v>
          </cell>
          <cell r="E472">
            <v>0</v>
          </cell>
          <cell r="F472">
            <v>3821189.1200000001</v>
          </cell>
        </row>
        <row r="473">
          <cell r="B473" t="str">
            <v>Pago de Estímulos a Servidores Públicos</v>
          </cell>
          <cell r="C473">
            <v>3716294.54</v>
          </cell>
          <cell r="D473">
            <v>104894.58</v>
          </cell>
          <cell r="E473">
            <v>0</v>
          </cell>
          <cell r="F473">
            <v>3821189.1200000001</v>
          </cell>
        </row>
        <row r="474">
          <cell r="B474" t="str">
            <v>Estímulos</v>
          </cell>
          <cell r="C474">
            <v>3716294.54</v>
          </cell>
          <cell r="D474">
            <v>104894.58</v>
          </cell>
          <cell r="E474">
            <v>0</v>
          </cell>
          <cell r="F474">
            <v>3821189.1200000001</v>
          </cell>
        </row>
        <row r="475">
          <cell r="B475" t="str">
            <v>Materiales y Suministros</v>
          </cell>
          <cell r="C475">
            <v>35985548.140000001</v>
          </cell>
          <cell r="D475">
            <v>16408369.029999999</v>
          </cell>
          <cell r="E475">
            <v>6044466.9299999997</v>
          </cell>
          <cell r="F475">
            <v>46349450.240000002</v>
          </cell>
        </row>
        <row r="476">
          <cell r="B476" t="str">
            <v>Materiales de Administración, Emisión de Documentos y Artículos Oficiales</v>
          </cell>
          <cell r="C476">
            <v>2868573.72</v>
          </cell>
          <cell r="D476">
            <v>768479.4</v>
          </cell>
          <cell r="E476">
            <v>46747.97</v>
          </cell>
          <cell r="F476">
            <v>3590305.15</v>
          </cell>
        </row>
        <row r="477">
          <cell r="B477" t="str">
            <v>Materiales de Administración, Emisión de Documentos y Artículos Oficiales</v>
          </cell>
          <cell r="C477">
            <v>2868573.72</v>
          </cell>
          <cell r="D477">
            <v>768479.4</v>
          </cell>
          <cell r="E477">
            <v>46747.97</v>
          </cell>
          <cell r="F477">
            <v>3590305.15</v>
          </cell>
        </row>
        <row r="478">
          <cell r="B478" t="str">
            <v>Materiales, útiles  y equipos menores de oficina</v>
          </cell>
          <cell r="C478">
            <v>104951.95</v>
          </cell>
          <cell r="D478">
            <v>312002.2</v>
          </cell>
          <cell r="E478">
            <v>0</v>
          </cell>
          <cell r="F478">
            <v>416954.15</v>
          </cell>
        </row>
        <row r="479">
          <cell r="B479" t="str">
            <v>Materiales y útiles de impresión y producción</v>
          </cell>
          <cell r="C479">
            <v>19883.21</v>
          </cell>
          <cell r="D479">
            <v>5619.88</v>
          </cell>
          <cell r="E479">
            <v>0</v>
          </cell>
          <cell r="F479">
            <v>25503.09</v>
          </cell>
        </row>
        <row r="480">
          <cell r="B480" t="str">
            <v>Materiales, útiles  y equipos menores de tecnologías de la información y comunicaciones</v>
          </cell>
          <cell r="C480">
            <v>251134.9</v>
          </cell>
          <cell r="D480">
            <v>72080.009999999995</v>
          </cell>
          <cell r="E480">
            <v>27144</v>
          </cell>
          <cell r="F480">
            <v>296070.90999999997</v>
          </cell>
        </row>
        <row r="481">
          <cell r="B481" t="str">
            <v>Material impreso e informaciòn digital</v>
          </cell>
          <cell r="C481">
            <v>1790839.17</v>
          </cell>
          <cell r="D481">
            <v>201346.47</v>
          </cell>
          <cell r="E481">
            <v>5248.67</v>
          </cell>
          <cell r="F481">
            <v>1986936.97</v>
          </cell>
        </row>
        <row r="482">
          <cell r="B482" t="str">
            <v>Material de limpieza</v>
          </cell>
          <cell r="C482">
            <v>643070.42000000004</v>
          </cell>
          <cell r="D482">
            <v>177192.84</v>
          </cell>
          <cell r="E482">
            <v>14355.3</v>
          </cell>
          <cell r="F482">
            <v>805907.96</v>
          </cell>
        </row>
        <row r="483">
          <cell r="B483" t="str">
            <v>Materiales y útiles de enseñanza</v>
          </cell>
          <cell r="C483">
            <v>58694.07</v>
          </cell>
          <cell r="D483">
            <v>238</v>
          </cell>
          <cell r="E483">
            <v>0</v>
          </cell>
          <cell r="F483">
            <v>58932.07</v>
          </cell>
        </row>
        <row r="484">
          <cell r="B484" t="str">
            <v>Alimentos y Utensilios</v>
          </cell>
          <cell r="C484">
            <v>419370.1</v>
          </cell>
          <cell r="D484">
            <v>58823.03</v>
          </cell>
          <cell r="E484">
            <v>13875.8</v>
          </cell>
          <cell r="F484">
            <v>464317.33</v>
          </cell>
        </row>
        <row r="485">
          <cell r="B485" t="str">
            <v>Alimentos y Utensilios</v>
          </cell>
          <cell r="C485">
            <v>419370.1</v>
          </cell>
          <cell r="D485">
            <v>58823.03</v>
          </cell>
          <cell r="E485">
            <v>13875.8</v>
          </cell>
          <cell r="F485">
            <v>464317.33</v>
          </cell>
        </row>
        <row r="486">
          <cell r="B486" t="str">
            <v>Productos alimenticios para personas</v>
          </cell>
          <cell r="C486">
            <v>250730.81</v>
          </cell>
          <cell r="D486">
            <v>41492.629999999997</v>
          </cell>
          <cell r="E486">
            <v>13875.8</v>
          </cell>
          <cell r="F486">
            <v>278347.64</v>
          </cell>
        </row>
        <row r="487">
          <cell r="B487" t="str">
            <v>Productos alimenticios para animales</v>
          </cell>
          <cell r="C487">
            <v>167931.24</v>
          </cell>
          <cell r="D487">
            <v>17330.400000000001</v>
          </cell>
          <cell r="E487">
            <v>0</v>
          </cell>
          <cell r="F487">
            <v>185261.64</v>
          </cell>
        </row>
        <row r="488">
          <cell r="B488" t="str">
            <v>Utensilios para el servicio de alimentación</v>
          </cell>
          <cell r="C488">
            <v>708.05</v>
          </cell>
          <cell r="D488">
            <v>0</v>
          </cell>
          <cell r="E488">
            <v>0</v>
          </cell>
          <cell r="F488">
            <v>708.05</v>
          </cell>
        </row>
        <row r="489">
          <cell r="B489" t="str">
            <v>Materias Primas y Materiales de Producción y Comercialización</v>
          </cell>
          <cell r="C489">
            <v>103607.36</v>
          </cell>
          <cell r="D489">
            <v>340750</v>
          </cell>
          <cell r="E489">
            <v>0</v>
          </cell>
          <cell r="F489">
            <v>444357.36</v>
          </cell>
        </row>
        <row r="490">
          <cell r="B490" t="str">
            <v>Materias Primas y Materiales de Producción y Comercialización</v>
          </cell>
          <cell r="C490">
            <v>103607.36</v>
          </cell>
          <cell r="D490">
            <v>340750</v>
          </cell>
          <cell r="E490">
            <v>0</v>
          </cell>
          <cell r="F490">
            <v>444357.36</v>
          </cell>
        </row>
        <row r="491">
          <cell r="B491" t="str">
            <v>Productos de cuero, piel, plástico y hule adquiridos como materia prima</v>
          </cell>
          <cell r="C491">
            <v>103607.36</v>
          </cell>
          <cell r="D491">
            <v>340750</v>
          </cell>
          <cell r="E491">
            <v>0</v>
          </cell>
          <cell r="F491">
            <v>444357.36</v>
          </cell>
        </row>
        <row r="492">
          <cell r="B492" t="str">
            <v>Materiales y Artículos de Construcción y de Reparación</v>
          </cell>
          <cell r="C492">
            <v>8954118.3699999992</v>
          </cell>
          <cell r="D492">
            <v>8636128.4199999999</v>
          </cell>
          <cell r="E492">
            <v>4138049.68</v>
          </cell>
          <cell r="F492">
            <v>13452197.109999999</v>
          </cell>
        </row>
        <row r="493">
          <cell r="B493" t="str">
            <v>Materiales y Artículos de Construcción y de Reparación</v>
          </cell>
          <cell r="C493">
            <v>8954118.3699999992</v>
          </cell>
          <cell r="D493">
            <v>8636128.4199999999</v>
          </cell>
          <cell r="E493">
            <v>4138049.68</v>
          </cell>
          <cell r="F493">
            <v>13452197.109999999</v>
          </cell>
        </row>
        <row r="494">
          <cell r="B494" t="str">
            <v>Productos minerales no metálicos</v>
          </cell>
          <cell r="C494">
            <v>390049.4</v>
          </cell>
          <cell r="D494">
            <v>176773.84</v>
          </cell>
          <cell r="E494">
            <v>148654.44</v>
          </cell>
          <cell r="F494">
            <v>418168.8</v>
          </cell>
        </row>
        <row r="495">
          <cell r="B495" t="str">
            <v>Cemento y productos de concreto</v>
          </cell>
          <cell r="C495">
            <v>172700.59</v>
          </cell>
          <cell r="D495">
            <v>127191.21</v>
          </cell>
          <cell r="E495">
            <v>114471.12</v>
          </cell>
          <cell r="F495">
            <v>185420.68</v>
          </cell>
        </row>
        <row r="496">
          <cell r="B496" t="str">
            <v>Cal, yeso y productos de yeso</v>
          </cell>
          <cell r="C496">
            <v>13727.2</v>
          </cell>
          <cell r="D496">
            <v>0</v>
          </cell>
          <cell r="E496">
            <v>0</v>
          </cell>
          <cell r="F496">
            <v>13727.2</v>
          </cell>
        </row>
        <row r="497">
          <cell r="B497" t="str">
            <v>Madera y productos de madera</v>
          </cell>
          <cell r="C497">
            <v>3571.64</v>
          </cell>
          <cell r="D497">
            <v>3571.64</v>
          </cell>
          <cell r="E497">
            <v>3571.64</v>
          </cell>
          <cell r="F497">
            <v>3571.64</v>
          </cell>
        </row>
        <row r="498">
          <cell r="B498" t="str">
            <v>Material eléctrico y electrónico</v>
          </cell>
          <cell r="C498">
            <v>659729.27</v>
          </cell>
          <cell r="D498">
            <v>508229.37</v>
          </cell>
          <cell r="E498">
            <v>131275.20000000001</v>
          </cell>
          <cell r="F498">
            <v>1036683.44</v>
          </cell>
        </row>
        <row r="499">
          <cell r="B499" t="str">
            <v>Artículos metálicos para la construcción</v>
          </cell>
          <cell r="C499">
            <v>337708.35</v>
          </cell>
          <cell r="D499">
            <v>433168.91</v>
          </cell>
          <cell r="E499">
            <v>178926.15</v>
          </cell>
          <cell r="F499">
            <v>591951.11</v>
          </cell>
        </row>
        <row r="500">
          <cell r="B500" t="str">
            <v>Materiales complementarios</v>
          </cell>
          <cell r="C500">
            <v>116133.55</v>
          </cell>
          <cell r="D500">
            <v>46720.800000000003</v>
          </cell>
          <cell r="E500">
            <v>9720.7999999999993</v>
          </cell>
          <cell r="F500">
            <v>153133.54999999999</v>
          </cell>
        </row>
        <row r="501">
          <cell r="B501" t="str">
            <v>Otros materiales y artículos de construcción y reparación</v>
          </cell>
          <cell r="C501">
            <v>7260498.3700000001</v>
          </cell>
          <cell r="D501">
            <v>7340472.6500000004</v>
          </cell>
          <cell r="E501">
            <v>3551430.33</v>
          </cell>
          <cell r="F501">
            <v>11049540.689999999</v>
          </cell>
        </row>
        <row r="502">
          <cell r="B502" t="str">
            <v>Productos Químicos, Farmacéuticos y de Laboratorio</v>
          </cell>
          <cell r="C502">
            <v>1272474.1499999999</v>
          </cell>
          <cell r="D502">
            <v>235189.66</v>
          </cell>
          <cell r="E502">
            <v>0</v>
          </cell>
          <cell r="F502">
            <v>1507663.81</v>
          </cell>
        </row>
        <row r="503">
          <cell r="B503" t="str">
            <v>Productos Químicos, Farmacéuticos y de Laboratorio</v>
          </cell>
          <cell r="C503">
            <v>1272474.1499999999</v>
          </cell>
          <cell r="D503">
            <v>235189.66</v>
          </cell>
          <cell r="E503">
            <v>0</v>
          </cell>
          <cell r="F503">
            <v>1507663.81</v>
          </cell>
        </row>
        <row r="504">
          <cell r="B504" t="str">
            <v>Productos químicos básicos</v>
          </cell>
          <cell r="C504">
            <v>36553.919999999998</v>
          </cell>
          <cell r="D504">
            <v>5329.29</v>
          </cell>
          <cell r="E504">
            <v>0</v>
          </cell>
          <cell r="F504">
            <v>41883.21</v>
          </cell>
        </row>
        <row r="505">
          <cell r="B505" t="str">
            <v>Fertilizantes, pesticidas y otros agroquímicos</v>
          </cell>
          <cell r="C505">
            <v>296029.77</v>
          </cell>
          <cell r="D505">
            <v>0</v>
          </cell>
          <cell r="E505">
            <v>0</v>
          </cell>
          <cell r="F505">
            <v>296029.77</v>
          </cell>
        </row>
        <row r="506">
          <cell r="B506" t="str">
            <v>Medicinas y productos farmacéuticos</v>
          </cell>
          <cell r="C506">
            <v>547378.94999999995</v>
          </cell>
          <cell r="D506">
            <v>119127.48</v>
          </cell>
          <cell r="E506">
            <v>0</v>
          </cell>
          <cell r="F506">
            <v>666506.43000000005</v>
          </cell>
        </row>
        <row r="507">
          <cell r="B507" t="str">
            <v>Materiales, accesorios y suministros médicos</v>
          </cell>
          <cell r="C507">
            <v>187479.23</v>
          </cell>
          <cell r="D507">
            <v>42744.49</v>
          </cell>
          <cell r="E507">
            <v>0</v>
          </cell>
          <cell r="F507">
            <v>230223.72</v>
          </cell>
        </row>
        <row r="508">
          <cell r="B508" t="str">
            <v>Fibras sintéticas, hules, plásticos y derivados</v>
          </cell>
          <cell r="C508">
            <v>205032.28</v>
          </cell>
          <cell r="D508">
            <v>67988.399999999994</v>
          </cell>
          <cell r="E508">
            <v>0</v>
          </cell>
          <cell r="F508">
            <v>273020.68</v>
          </cell>
        </row>
        <row r="509">
          <cell r="B509" t="str">
            <v>Combustibles, Lubricantes y Aditivos</v>
          </cell>
          <cell r="C509">
            <v>17100029.91</v>
          </cell>
          <cell r="D509">
            <v>4684550.5999999996</v>
          </cell>
          <cell r="E509">
            <v>1664715.77</v>
          </cell>
          <cell r="F509">
            <v>20119864.739999998</v>
          </cell>
        </row>
        <row r="510">
          <cell r="B510" t="str">
            <v>Combustibles, Lubricantes y Aditivos</v>
          </cell>
          <cell r="C510">
            <v>17100029.91</v>
          </cell>
          <cell r="D510">
            <v>4684550.5999999996</v>
          </cell>
          <cell r="E510">
            <v>1664715.77</v>
          </cell>
          <cell r="F510">
            <v>20119864.739999998</v>
          </cell>
        </row>
        <row r="511">
          <cell r="B511" t="str">
            <v>Combustibles, lubricantes y aditivos</v>
          </cell>
          <cell r="C511">
            <v>17100029.91</v>
          </cell>
          <cell r="D511">
            <v>4684550.5999999996</v>
          </cell>
          <cell r="E511">
            <v>1664715.77</v>
          </cell>
          <cell r="F511">
            <v>20119864.739999998</v>
          </cell>
        </row>
        <row r="512">
          <cell r="B512" t="str">
            <v>Vestuario, Blancos, Prendas de Protección y Artículos Deportivos</v>
          </cell>
          <cell r="C512">
            <v>1680412.93</v>
          </cell>
          <cell r="D512">
            <v>883998.51</v>
          </cell>
          <cell r="E512">
            <v>24125.68</v>
          </cell>
          <cell r="F512">
            <v>2540285.7599999998</v>
          </cell>
        </row>
        <row r="513">
          <cell r="B513" t="str">
            <v>Vestuario, Blancos, Prendas de Protección y Artículos Deportivos</v>
          </cell>
          <cell r="C513">
            <v>1680412.93</v>
          </cell>
          <cell r="D513">
            <v>883998.51</v>
          </cell>
          <cell r="E513">
            <v>24125.68</v>
          </cell>
          <cell r="F513">
            <v>2540285.7599999998</v>
          </cell>
        </row>
        <row r="514">
          <cell r="B514" t="str">
            <v>Vestuario y uniformes</v>
          </cell>
          <cell r="C514">
            <v>627018.07999999996</v>
          </cell>
          <cell r="D514">
            <v>483889.36</v>
          </cell>
          <cell r="E514">
            <v>0</v>
          </cell>
          <cell r="F514">
            <v>1110907.44</v>
          </cell>
        </row>
        <row r="515">
          <cell r="B515" t="str">
            <v>Prendas de seguridad y protección personal</v>
          </cell>
          <cell r="C515">
            <v>847873.86</v>
          </cell>
          <cell r="D515">
            <v>252437.34</v>
          </cell>
          <cell r="E515">
            <v>24125.68</v>
          </cell>
          <cell r="F515">
            <v>1076185.52</v>
          </cell>
        </row>
        <row r="516">
          <cell r="B516" t="str">
            <v>Artículos deportivos</v>
          </cell>
          <cell r="C516">
            <v>162702.29</v>
          </cell>
          <cell r="D516">
            <v>106275.88</v>
          </cell>
          <cell r="E516">
            <v>0</v>
          </cell>
          <cell r="F516">
            <v>268978.17</v>
          </cell>
        </row>
        <row r="517">
          <cell r="B517" t="str">
            <v>Productos textiles</v>
          </cell>
          <cell r="C517">
            <v>42818.7</v>
          </cell>
          <cell r="D517">
            <v>41395.93</v>
          </cell>
          <cell r="E517">
            <v>0</v>
          </cell>
          <cell r="F517">
            <v>84214.63</v>
          </cell>
        </row>
        <row r="518">
          <cell r="B518" t="str">
            <v>Materiales y Suministros para Seguridad</v>
          </cell>
          <cell r="C518">
            <v>0</v>
          </cell>
          <cell r="D518">
            <v>62849.98</v>
          </cell>
          <cell r="E518">
            <v>0</v>
          </cell>
          <cell r="F518">
            <v>62849.98</v>
          </cell>
        </row>
        <row r="519">
          <cell r="B519" t="str">
            <v>Materiales y Suministros para Seguridad</v>
          </cell>
          <cell r="C519">
            <v>0</v>
          </cell>
          <cell r="D519">
            <v>62849.98</v>
          </cell>
          <cell r="E519">
            <v>0</v>
          </cell>
          <cell r="F519">
            <v>62849.98</v>
          </cell>
        </row>
        <row r="520">
          <cell r="B520" t="str">
            <v>Prendas de protección para seguridad pública y nacional</v>
          </cell>
          <cell r="C520">
            <v>0</v>
          </cell>
          <cell r="D520">
            <v>62849.98</v>
          </cell>
          <cell r="E520">
            <v>0</v>
          </cell>
          <cell r="F520">
            <v>62849.98</v>
          </cell>
        </row>
        <row r="521">
          <cell r="B521" t="str">
            <v>Herramientas, Refacciones y Accesorios Menores</v>
          </cell>
          <cell r="C521">
            <v>3586961.6</v>
          </cell>
          <cell r="D521">
            <v>737599.43</v>
          </cell>
          <cell r="E521">
            <v>156952.03</v>
          </cell>
          <cell r="F521">
            <v>4167609</v>
          </cell>
        </row>
        <row r="522">
          <cell r="B522" t="str">
            <v>Herramientas, Refacciones y Accesorios Menores</v>
          </cell>
          <cell r="C522">
            <v>3586961.6</v>
          </cell>
          <cell r="D522">
            <v>737599.43</v>
          </cell>
          <cell r="E522">
            <v>156952.03</v>
          </cell>
          <cell r="F522">
            <v>4167609</v>
          </cell>
        </row>
        <row r="523">
          <cell r="B523" t="str">
            <v>Herramientas menores</v>
          </cell>
          <cell r="C523">
            <v>793975.5</v>
          </cell>
          <cell r="D523">
            <v>363720.86</v>
          </cell>
          <cell r="E523">
            <v>82653.56</v>
          </cell>
          <cell r="F523">
            <v>1075042.8</v>
          </cell>
        </row>
        <row r="524">
          <cell r="B524" t="str">
            <v>Refacciones y accesorios menores de edificios</v>
          </cell>
          <cell r="C524">
            <v>73808.19</v>
          </cell>
          <cell r="D524">
            <v>91845.43</v>
          </cell>
          <cell r="E524">
            <v>13200.8</v>
          </cell>
          <cell r="F524">
            <v>152452.82</v>
          </cell>
        </row>
        <row r="525">
          <cell r="B525" t="str">
            <v>Refacciones y accesorios menores de mobiliario y equipo de administración, educacional y recreativo</v>
          </cell>
          <cell r="C525">
            <v>11973.62</v>
          </cell>
          <cell r="D525">
            <v>0</v>
          </cell>
          <cell r="E525">
            <v>0</v>
          </cell>
          <cell r="F525">
            <v>11973.62</v>
          </cell>
        </row>
        <row r="526">
          <cell r="B526" t="str">
            <v>Refacciones y accesorios menores de equipo de cómputo y tecnologias de la información</v>
          </cell>
          <cell r="C526">
            <v>420271.41</v>
          </cell>
          <cell r="D526">
            <v>60471.34</v>
          </cell>
          <cell r="E526">
            <v>1989.99</v>
          </cell>
          <cell r="F526">
            <v>478752.76</v>
          </cell>
        </row>
        <row r="527">
          <cell r="B527" t="str">
            <v>Refacciones y accesorios menores de equipo de transporte</v>
          </cell>
          <cell r="C527">
            <v>125491.55</v>
          </cell>
          <cell r="D527">
            <v>27700</v>
          </cell>
          <cell r="E527">
            <v>8070</v>
          </cell>
          <cell r="F527">
            <v>145121.54999999999</v>
          </cell>
        </row>
        <row r="528">
          <cell r="B528" t="str">
            <v>Refacciones y accesorios menores de maquinaria y otros equipos</v>
          </cell>
          <cell r="C528">
            <v>351933.65</v>
          </cell>
          <cell r="D528">
            <v>21320.69</v>
          </cell>
          <cell r="E528">
            <v>0</v>
          </cell>
          <cell r="F528">
            <v>373254.34</v>
          </cell>
        </row>
        <row r="529">
          <cell r="B529" t="str">
            <v>Refacciones y accesorios menores otros bienes muebles</v>
          </cell>
          <cell r="C529">
            <v>1809507.68</v>
          </cell>
          <cell r="D529">
            <v>172541.11</v>
          </cell>
          <cell r="E529">
            <v>51037.68</v>
          </cell>
          <cell r="F529">
            <v>1931011.11</v>
          </cell>
        </row>
        <row r="530">
          <cell r="B530" t="str">
            <v>Servicios Generales</v>
          </cell>
          <cell r="C530">
            <v>156927676.37</v>
          </cell>
          <cell r="D530">
            <v>47280793.869999997</v>
          </cell>
          <cell r="E530">
            <v>6604531.3200000003</v>
          </cell>
          <cell r="F530">
            <v>197603938.91999999</v>
          </cell>
        </row>
        <row r="531">
          <cell r="B531" t="str">
            <v>Servicios Básicos</v>
          </cell>
          <cell r="C531">
            <v>15293673.880000001</v>
          </cell>
          <cell r="D531">
            <v>2714354.39</v>
          </cell>
          <cell r="E531">
            <v>29287.7</v>
          </cell>
          <cell r="F531">
            <v>17978740.57</v>
          </cell>
        </row>
        <row r="532">
          <cell r="B532" t="str">
            <v>Servicios Básicos</v>
          </cell>
          <cell r="C532">
            <v>15293673.880000001</v>
          </cell>
          <cell r="D532">
            <v>2714354.39</v>
          </cell>
          <cell r="E532">
            <v>29287.7</v>
          </cell>
          <cell r="F532">
            <v>17978740.57</v>
          </cell>
        </row>
        <row r="533">
          <cell r="B533" t="str">
            <v>servicio de energía eléctrica</v>
          </cell>
          <cell r="C533">
            <v>1422106</v>
          </cell>
          <cell r="D533">
            <v>298142</v>
          </cell>
          <cell r="E533">
            <v>0</v>
          </cell>
          <cell r="F533">
            <v>1720248</v>
          </cell>
        </row>
        <row r="534">
          <cell r="B534" t="str">
            <v>Consumo de alumbrado público</v>
          </cell>
          <cell r="C534">
            <v>9822425.5</v>
          </cell>
          <cell r="D534">
            <v>1766562</v>
          </cell>
          <cell r="E534">
            <v>0</v>
          </cell>
          <cell r="F534">
            <v>11588987.5</v>
          </cell>
        </row>
        <row r="535">
          <cell r="B535" t="str">
            <v>Gas</v>
          </cell>
          <cell r="C535">
            <v>17366.36</v>
          </cell>
          <cell r="D535">
            <v>88655.98</v>
          </cell>
          <cell r="E535">
            <v>0</v>
          </cell>
          <cell r="F535">
            <v>106022.34</v>
          </cell>
        </row>
        <row r="536">
          <cell r="B536" t="str">
            <v>Agua</v>
          </cell>
          <cell r="C536">
            <v>352934.89</v>
          </cell>
          <cell r="D536">
            <v>166216.26</v>
          </cell>
          <cell r="E536">
            <v>0</v>
          </cell>
          <cell r="F536">
            <v>519151.15</v>
          </cell>
        </row>
        <row r="537">
          <cell r="B537" t="str">
            <v>Telefonía tradicional</v>
          </cell>
          <cell r="C537">
            <v>110455.51</v>
          </cell>
          <cell r="D537">
            <v>21508.78</v>
          </cell>
          <cell r="E537">
            <v>0</v>
          </cell>
          <cell r="F537">
            <v>131964.29</v>
          </cell>
        </row>
        <row r="538">
          <cell r="B538" t="str">
            <v>Telefonía celular</v>
          </cell>
          <cell r="C538">
            <v>209721.07</v>
          </cell>
          <cell r="D538">
            <v>36355.120000000003</v>
          </cell>
          <cell r="E538">
            <v>0</v>
          </cell>
          <cell r="F538">
            <v>246076.19</v>
          </cell>
        </row>
        <row r="539">
          <cell r="B539" t="str">
            <v>Servicios de telecomunicaciones y satélites</v>
          </cell>
          <cell r="C539">
            <v>1753922.54</v>
          </cell>
          <cell r="D539">
            <v>1182.99</v>
          </cell>
          <cell r="E539">
            <v>0</v>
          </cell>
          <cell r="F539">
            <v>1755105.53</v>
          </cell>
        </row>
        <row r="540">
          <cell r="B540" t="str">
            <v>Servicios de acceso de internet, redes y procesamiento de información</v>
          </cell>
          <cell r="C540">
            <v>1478644.38</v>
          </cell>
          <cell r="D540">
            <v>290248.53000000003</v>
          </cell>
          <cell r="E540">
            <v>0</v>
          </cell>
          <cell r="F540">
            <v>1768892.91</v>
          </cell>
        </row>
        <row r="541">
          <cell r="B541" t="str">
            <v>Servicios postales y telegráficos</v>
          </cell>
          <cell r="C541">
            <v>126097.63</v>
          </cell>
          <cell r="D541">
            <v>45482.73</v>
          </cell>
          <cell r="E541">
            <v>29287.7</v>
          </cell>
          <cell r="F541">
            <v>142292.66</v>
          </cell>
        </row>
        <row r="542">
          <cell r="B542" t="str">
            <v>Servicios de Arrendamiento</v>
          </cell>
          <cell r="C542">
            <v>33693286.520000003</v>
          </cell>
          <cell r="D542">
            <v>5233543.95</v>
          </cell>
          <cell r="E542">
            <v>467800</v>
          </cell>
          <cell r="F542">
            <v>38459030.469999999</v>
          </cell>
        </row>
        <row r="543">
          <cell r="B543" t="str">
            <v>Servicios de Arrendamiento</v>
          </cell>
          <cell r="C543">
            <v>33693286.520000003</v>
          </cell>
          <cell r="D543">
            <v>5233543.95</v>
          </cell>
          <cell r="E543">
            <v>467800</v>
          </cell>
          <cell r="F543">
            <v>38459030.469999999</v>
          </cell>
        </row>
        <row r="544">
          <cell r="B544" t="str">
            <v>Arrendamiento de terrenos</v>
          </cell>
          <cell r="C544">
            <v>116000</v>
          </cell>
          <cell r="D544">
            <v>29000</v>
          </cell>
          <cell r="E544">
            <v>0</v>
          </cell>
          <cell r="F544">
            <v>145000</v>
          </cell>
        </row>
        <row r="545">
          <cell r="B545" t="str">
            <v>Arrendamiento de edificios</v>
          </cell>
          <cell r="C545">
            <v>911468.25</v>
          </cell>
          <cell r="D545">
            <v>190385.81</v>
          </cell>
          <cell r="E545">
            <v>0</v>
          </cell>
          <cell r="F545">
            <v>1101854.06</v>
          </cell>
        </row>
        <row r="546">
          <cell r="B546" t="str">
            <v>Arrendamiento de mobiliario y equipo de administración, educacional y recreativo</v>
          </cell>
          <cell r="C546">
            <v>0</v>
          </cell>
          <cell r="D546">
            <v>750000</v>
          </cell>
          <cell r="E546">
            <v>375000</v>
          </cell>
          <cell r="F546">
            <v>375000</v>
          </cell>
        </row>
        <row r="547">
          <cell r="B547" t="str">
            <v>Arrendamiento de equipo de transporte</v>
          </cell>
          <cell r="C547">
            <v>30469128.579999998</v>
          </cell>
          <cell r="D547">
            <v>2801385.7</v>
          </cell>
          <cell r="E547">
            <v>0</v>
          </cell>
          <cell r="F547">
            <v>33270514.280000001</v>
          </cell>
        </row>
        <row r="548">
          <cell r="B548" t="str">
            <v>Otros arrendamientos</v>
          </cell>
          <cell r="C548">
            <v>2196689.69</v>
          </cell>
          <cell r="D548">
            <v>1462772.44</v>
          </cell>
          <cell r="E548">
            <v>92800</v>
          </cell>
          <cell r="F548">
            <v>3566662.13</v>
          </cell>
        </row>
        <row r="549">
          <cell r="B549" t="str">
            <v>Servicios Profesionales, Científicos y Técnicos y Otros Servicios</v>
          </cell>
          <cell r="C549">
            <v>52798016.579999998</v>
          </cell>
          <cell r="D549">
            <v>11680230.029999999</v>
          </cell>
          <cell r="E549">
            <v>2032742.42</v>
          </cell>
          <cell r="F549">
            <v>62445504.189999998</v>
          </cell>
        </row>
        <row r="550">
          <cell r="B550" t="str">
            <v>Servicios Profesionales, Científicos y Técnicos y Otros Servicios</v>
          </cell>
          <cell r="C550">
            <v>52798016.579999998</v>
          </cell>
          <cell r="D550">
            <v>11680230.029999999</v>
          </cell>
          <cell r="E550">
            <v>2032742.42</v>
          </cell>
          <cell r="F550">
            <v>62445504.189999998</v>
          </cell>
        </row>
        <row r="551">
          <cell r="B551" t="str">
            <v>Servicios legales, de contabilidad, auditoría y relacionados</v>
          </cell>
          <cell r="C551">
            <v>2027146.4</v>
          </cell>
          <cell r="D551">
            <v>378582.38</v>
          </cell>
          <cell r="E551">
            <v>0</v>
          </cell>
          <cell r="F551">
            <v>2405728.7799999998</v>
          </cell>
        </row>
        <row r="552">
          <cell r="B552" t="str">
            <v>Servicios de diseño, arquitectura, ingeniería y actividades relacionadas</v>
          </cell>
          <cell r="C552">
            <v>57362</v>
          </cell>
          <cell r="D552">
            <v>0</v>
          </cell>
          <cell r="E552">
            <v>0</v>
          </cell>
          <cell r="F552">
            <v>57362</v>
          </cell>
        </row>
        <row r="553">
          <cell r="B553" t="str">
            <v>Servicios de consultoría administrativa, procesos, técnica y en tecnologías de la información</v>
          </cell>
          <cell r="C553">
            <v>4396290</v>
          </cell>
          <cell r="D553">
            <v>1390457.2</v>
          </cell>
          <cell r="E553">
            <v>257328.6</v>
          </cell>
          <cell r="F553">
            <v>5529418.5999999996</v>
          </cell>
        </row>
        <row r="554">
          <cell r="B554" t="str">
            <v>Servicios de capacitación</v>
          </cell>
          <cell r="C554">
            <v>1364588.31</v>
          </cell>
          <cell r="D554">
            <v>491895.34</v>
          </cell>
          <cell r="E554">
            <v>170067.56</v>
          </cell>
          <cell r="F554">
            <v>1686416.09</v>
          </cell>
        </row>
        <row r="555">
          <cell r="B555" t="str">
            <v>Impresiones de documentos oficiales para la prestación de servicios públicos, identificación, formatos administrativos y fiscales, formas valoradas, certificados y títulos</v>
          </cell>
          <cell r="C555">
            <v>472915.76</v>
          </cell>
          <cell r="D555">
            <v>14598.6</v>
          </cell>
          <cell r="E555">
            <v>0</v>
          </cell>
          <cell r="F555">
            <v>487514.36</v>
          </cell>
        </row>
        <row r="556">
          <cell r="B556" t="str">
            <v>Otros servicios comerciales</v>
          </cell>
          <cell r="C556">
            <v>381452.6</v>
          </cell>
          <cell r="D556">
            <v>71301.070000000007</v>
          </cell>
          <cell r="E556">
            <v>0</v>
          </cell>
          <cell r="F556">
            <v>452753.67</v>
          </cell>
        </row>
        <row r="557">
          <cell r="B557" t="str">
            <v>Servicios de vigilancia</v>
          </cell>
          <cell r="C557">
            <v>754220.42</v>
          </cell>
          <cell r="D557">
            <v>183744</v>
          </cell>
          <cell r="E557">
            <v>0</v>
          </cell>
          <cell r="F557">
            <v>937964.42</v>
          </cell>
        </row>
        <row r="558">
          <cell r="B558" t="str">
            <v>Servicios profesionales, científicos y técnicos integrales</v>
          </cell>
          <cell r="C558">
            <v>43344041.090000004</v>
          </cell>
          <cell r="D558">
            <v>9149651.4399999995</v>
          </cell>
          <cell r="E558">
            <v>1605346.26</v>
          </cell>
          <cell r="F558">
            <v>50888346.270000003</v>
          </cell>
        </row>
        <row r="559">
          <cell r="B559" t="str">
            <v>Servicios Financieros, Bancarios y Comerciales</v>
          </cell>
          <cell r="C559">
            <v>11052220.91</v>
          </cell>
          <cell r="D559">
            <v>3089484.22</v>
          </cell>
          <cell r="E559">
            <v>523861.8</v>
          </cell>
          <cell r="F559">
            <v>13617843.33</v>
          </cell>
        </row>
        <row r="560">
          <cell r="B560" t="str">
            <v>Servicios Financieros, Bancarios y Comerciales</v>
          </cell>
          <cell r="C560">
            <v>11052220.91</v>
          </cell>
          <cell r="D560">
            <v>3089484.22</v>
          </cell>
          <cell r="E560">
            <v>523861.8</v>
          </cell>
          <cell r="F560">
            <v>13617843.33</v>
          </cell>
        </row>
        <row r="561">
          <cell r="B561" t="str">
            <v>Servicios financieros y bancarios</v>
          </cell>
          <cell r="C561">
            <v>1779180.04</v>
          </cell>
          <cell r="D561">
            <v>220006.99</v>
          </cell>
          <cell r="E561">
            <v>0</v>
          </cell>
          <cell r="F561">
            <v>1999187.03</v>
          </cell>
        </row>
        <row r="562">
          <cell r="B562" t="str">
            <v>Servicios de recaudación, traslado y custodia de valores</v>
          </cell>
          <cell r="C562">
            <v>0</v>
          </cell>
          <cell r="D562">
            <v>223569.95</v>
          </cell>
          <cell r="E562">
            <v>0</v>
          </cell>
          <cell r="F562">
            <v>223569.95</v>
          </cell>
        </row>
        <row r="563">
          <cell r="B563" t="str">
            <v>Seguros de responsabilidad patrimonial y fianzas</v>
          </cell>
          <cell r="C563">
            <v>4907670</v>
          </cell>
          <cell r="D563">
            <v>973922.95</v>
          </cell>
          <cell r="E563">
            <v>0</v>
          </cell>
          <cell r="F563">
            <v>5881592.9500000002</v>
          </cell>
        </row>
        <row r="564">
          <cell r="B564" t="str">
            <v>Seguros de bienes patrimoniales</v>
          </cell>
          <cell r="C564">
            <v>1598359.77</v>
          </cell>
          <cell r="D564">
            <v>0</v>
          </cell>
          <cell r="E564">
            <v>0</v>
          </cell>
          <cell r="F564">
            <v>1598359.77</v>
          </cell>
        </row>
        <row r="565">
          <cell r="B565" t="str">
            <v>Fletes y maniobras</v>
          </cell>
          <cell r="C565">
            <v>2767011.1</v>
          </cell>
          <cell r="D565">
            <v>1671984.33</v>
          </cell>
          <cell r="E565">
            <v>523861.8</v>
          </cell>
          <cell r="F565">
            <v>3915133.63</v>
          </cell>
        </row>
        <row r="566">
          <cell r="B566" t="str">
            <v>Servicios de Instalación, Reparación, Mantenimiento y Conservación</v>
          </cell>
          <cell r="C566">
            <v>25311669.43</v>
          </cell>
          <cell r="D566">
            <v>18031274.870000001</v>
          </cell>
          <cell r="E566">
            <v>2466000.39</v>
          </cell>
          <cell r="F566">
            <v>40876943.909999996</v>
          </cell>
        </row>
        <row r="567">
          <cell r="B567" t="str">
            <v>Servicios de Instalación, Reparación, Mantenimiento y Conservación</v>
          </cell>
          <cell r="C567">
            <v>25311669.43</v>
          </cell>
          <cell r="D567">
            <v>18031274.870000001</v>
          </cell>
          <cell r="E567">
            <v>2466000.39</v>
          </cell>
          <cell r="F567">
            <v>40876943.909999996</v>
          </cell>
        </row>
        <row r="568">
          <cell r="B568" t="str">
            <v>Mantenimiento y conservación de inmuebles para la prestación de servicios administrativos</v>
          </cell>
          <cell r="C568">
            <v>4692002.72</v>
          </cell>
          <cell r="D568">
            <v>1071369.2</v>
          </cell>
          <cell r="E568">
            <v>936468</v>
          </cell>
          <cell r="F568">
            <v>4826903.92</v>
          </cell>
        </row>
        <row r="569">
          <cell r="B569" t="str">
            <v>Mantenimiento y conservación de inmuebles para la prestación de servicios públicos</v>
          </cell>
          <cell r="C569">
            <v>1238960.24</v>
          </cell>
          <cell r="D569">
            <v>11117925.34</v>
          </cell>
          <cell r="E569">
            <v>431215.94</v>
          </cell>
          <cell r="F569">
            <v>11925669.640000001</v>
          </cell>
        </row>
        <row r="570">
          <cell r="B570" t="str">
            <v>Instalación, reparación y mantenimiento de mobiliario y equipo de administración, educacional y recreativo</v>
          </cell>
          <cell r="C570">
            <v>133505.56</v>
          </cell>
          <cell r="D570">
            <v>30941.84</v>
          </cell>
          <cell r="E570">
            <v>3712</v>
          </cell>
          <cell r="F570">
            <v>160735.4</v>
          </cell>
        </row>
        <row r="571">
          <cell r="B571" t="str">
            <v>Instalación, reparación y mantenimiento de equipo de cómputo y tecnologías de la información</v>
          </cell>
          <cell r="C571">
            <v>338713.34</v>
          </cell>
          <cell r="D571">
            <v>1942</v>
          </cell>
          <cell r="E571">
            <v>0</v>
          </cell>
          <cell r="F571">
            <v>340655.34</v>
          </cell>
        </row>
        <row r="572">
          <cell r="B572" t="str">
            <v>Reparación y mantenimiento de equipo de transporte</v>
          </cell>
          <cell r="C572">
            <v>3855973.61</v>
          </cell>
          <cell r="D572">
            <v>1178383.56</v>
          </cell>
          <cell r="E572">
            <v>157216.45000000001</v>
          </cell>
          <cell r="F572">
            <v>4877140.72</v>
          </cell>
        </row>
        <row r="573">
          <cell r="B573" t="str">
            <v>Instalación, reparación y mantenimiento de maquinaria, otros equipos y herramientas</v>
          </cell>
          <cell r="C573">
            <v>1880487.81</v>
          </cell>
          <cell r="D573">
            <v>313904.65000000002</v>
          </cell>
          <cell r="E573">
            <v>0</v>
          </cell>
          <cell r="F573">
            <v>2194392.46</v>
          </cell>
        </row>
        <row r="574">
          <cell r="B574" t="str">
            <v>Servicios de limpieza y manejo de desechos</v>
          </cell>
          <cell r="C574">
            <v>13132354.15</v>
          </cell>
          <cell r="D574">
            <v>4316808.28</v>
          </cell>
          <cell r="E574">
            <v>937388</v>
          </cell>
          <cell r="F574">
            <v>16511774.43</v>
          </cell>
        </row>
        <row r="575">
          <cell r="B575" t="str">
            <v>Servicios de jardinería y fumigación</v>
          </cell>
          <cell r="C575">
            <v>39672</v>
          </cell>
          <cell r="D575">
            <v>0</v>
          </cell>
          <cell r="E575">
            <v>0</v>
          </cell>
          <cell r="F575">
            <v>39672</v>
          </cell>
        </row>
        <row r="576">
          <cell r="B576" t="str">
            <v>Servicios de Comunicación Social y Publicidad</v>
          </cell>
          <cell r="C576">
            <v>3306979.58</v>
          </cell>
          <cell r="D576">
            <v>1172572.6299999999</v>
          </cell>
          <cell r="E576">
            <v>88159.99</v>
          </cell>
          <cell r="F576">
            <v>4391392.22</v>
          </cell>
        </row>
        <row r="577">
          <cell r="B577" t="str">
            <v>Servicios de Comunicación Social y Publicidad</v>
          </cell>
          <cell r="C577">
            <v>3306979.58</v>
          </cell>
          <cell r="D577">
            <v>1172572.6299999999</v>
          </cell>
          <cell r="E577">
            <v>88159.99</v>
          </cell>
          <cell r="F577">
            <v>4391392.22</v>
          </cell>
        </row>
        <row r="578">
          <cell r="B578" t="str">
            <v>Difusión por radio, televisión y otros medios de mensajes sobre programas y actividades gubernamentales</v>
          </cell>
          <cell r="C578">
            <v>1196000</v>
          </cell>
          <cell r="D578">
            <v>507800</v>
          </cell>
          <cell r="E578">
            <v>0</v>
          </cell>
          <cell r="F578">
            <v>1703800</v>
          </cell>
        </row>
        <row r="579">
          <cell r="B579" t="str">
            <v>Servicios de creatividad, preproducción y producción de publicidad, excepto internet</v>
          </cell>
          <cell r="C579">
            <v>481358</v>
          </cell>
          <cell r="D579">
            <v>0</v>
          </cell>
          <cell r="E579">
            <v>0</v>
          </cell>
          <cell r="F579">
            <v>481358</v>
          </cell>
        </row>
        <row r="580">
          <cell r="B580" t="str">
            <v>Servicios de revelado de fotografías</v>
          </cell>
          <cell r="C580">
            <v>11652.2</v>
          </cell>
          <cell r="D580">
            <v>0</v>
          </cell>
          <cell r="E580">
            <v>0</v>
          </cell>
          <cell r="F580">
            <v>11652.2</v>
          </cell>
        </row>
        <row r="581">
          <cell r="B581" t="str">
            <v>Servicio de creación y difusión de contenido exclusivamente a través de internet</v>
          </cell>
          <cell r="C581">
            <v>1617969.38</v>
          </cell>
          <cell r="D581">
            <v>664772.63</v>
          </cell>
          <cell r="E581">
            <v>88159.99</v>
          </cell>
          <cell r="F581">
            <v>2194582.02</v>
          </cell>
        </row>
        <row r="582">
          <cell r="B582" t="str">
            <v>Servicios de Traslado y Viáticos</v>
          </cell>
          <cell r="C582">
            <v>207245.53</v>
          </cell>
          <cell r="D582">
            <v>100068.3</v>
          </cell>
          <cell r="E582">
            <v>10111.5</v>
          </cell>
          <cell r="F582">
            <v>297202.33</v>
          </cell>
        </row>
        <row r="583">
          <cell r="B583" t="str">
            <v>Servicios de Traslado y Viáticos</v>
          </cell>
          <cell r="C583">
            <v>207245.53</v>
          </cell>
          <cell r="D583">
            <v>100068.3</v>
          </cell>
          <cell r="E583">
            <v>10111.5</v>
          </cell>
          <cell r="F583">
            <v>297202.33</v>
          </cell>
        </row>
        <row r="584">
          <cell r="B584" t="str">
            <v>Pasajes aéreos</v>
          </cell>
          <cell r="C584">
            <v>23584.67</v>
          </cell>
          <cell r="D584">
            <v>0</v>
          </cell>
          <cell r="E584">
            <v>0</v>
          </cell>
          <cell r="F584">
            <v>23584.67</v>
          </cell>
        </row>
        <row r="585">
          <cell r="B585" t="str">
            <v>Pasajes terrestres</v>
          </cell>
          <cell r="C585">
            <v>9940.91</v>
          </cell>
          <cell r="D585">
            <v>4450</v>
          </cell>
          <cell r="E585">
            <v>2060</v>
          </cell>
          <cell r="F585">
            <v>12330.91</v>
          </cell>
        </row>
        <row r="586">
          <cell r="B586" t="str">
            <v>Viáticos en el país</v>
          </cell>
          <cell r="C586">
            <v>150201.24</v>
          </cell>
          <cell r="D586">
            <v>89424.89</v>
          </cell>
          <cell r="E586">
            <v>8051.5</v>
          </cell>
          <cell r="F586">
            <v>231574.63</v>
          </cell>
        </row>
        <row r="587">
          <cell r="B587" t="str">
            <v>Viáticos en el extranjero</v>
          </cell>
          <cell r="C587">
            <v>23518.71</v>
          </cell>
          <cell r="D587">
            <v>6193.41</v>
          </cell>
          <cell r="E587">
            <v>0</v>
          </cell>
          <cell r="F587">
            <v>29712.12</v>
          </cell>
        </row>
        <row r="588">
          <cell r="B588" t="str">
            <v>Servicios Oficiales</v>
          </cell>
          <cell r="C588">
            <v>3866373.75</v>
          </cell>
          <cell r="D588">
            <v>1937589.32</v>
          </cell>
          <cell r="E588">
            <v>185778.52</v>
          </cell>
          <cell r="F588">
            <v>5618184.5499999998</v>
          </cell>
        </row>
        <row r="589">
          <cell r="B589" t="str">
            <v>Servicios Oficiales</v>
          </cell>
          <cell r="C589">
            <v>3866373.75</v>
          </cell>
          <cell r="D589">
            <v>1937589.32</v>
          </cell>
          <cell r="E589">
            <v>185778.52</v>
          </cell>
          <cell r="F589">
            <v>5618184.5499999998</v>
          </cell>
        </row>
        <row r="590">
          <cell r="B590" t="str">
            <v>Gastos de orden social y cultural</v>
          </cell>
          <cell r="C590">
            <v>1449093.79</v>
          </cell>
          <cell r="D590">
            <v>803832.44</v>
          </cell>
          <cell r="E590">
            <v>0</v>
          </cell>
          <cell r="F590">
            <v>2252926.23</v>
          </cell>
        </row>
        <row r="591">
          <cell r="B591" t="str">
            <v>Congresos y convenciones</v>
          </cell>
          <cell r="C591">
            <v>0</v>
          </cell>
          <cell r="D591">
            <v>1200</v>
          </cell>
          <cell r="E591">
            <v>0</v>
          </cell>
          <cell r="F591">
            <v>1200</v>
          </cell>
        </row>
        <row r="592">
          <cell r="B592" t="str">
            <v>Gastos de representación</v>
          </cell>
          <cell r="C592">
            <v>2417279.96</v>
          </cell>
          <cell r="D592">
            <v>1132556.8799999999</v>
          </cell>
          <cell r="E592">
            <v>185778.52</v>
          </cell>
          <cell r="F592">
            <v>3364058.32</v>
          </cell>
        </row>
        <row r="593">
          <cell r="B593" t="str">
            <v>Otros Servicios Generales</v>
          </cell>
          <cell r="C593">
            <v>11398210.189999999</v>
          </cell>
          <cell r="D593">
            <v>3321676.16</v>
          </cell>
          <cell r="E593">
            <v>800789</v>
          </cell>
          <cell r="F593">
            <v>13919097.35</v>
          </cell>
        </row>
        <row r="594">
          <cell r="B594" t="str">
            <v>Otros Servicios Generales</v>
          </cell>
          <cell r="C594">
            <v>11398210.189999999</v>
          </cell>
          <cell r="D594">
            <v>3321676.16</v>
          </cell>
          <cell r="E594">
            <v>800789</v>
          </cell>
          <cell r="F594">
            <v>13919097.35</v>
          </cell>
        </row>
        <row r="595">
          <cell r="B595" t="str">
            <v>Impuestos y derechos</v>
          </cell>
          <cell r="C595">
            <v>592246.51</v>
          </cell>
          <cell r="D595">
            <v>28483.87</v>
          </cell>
          <cell r="E595">
            <v>0</v>
          </cell>
          <cell r="F595">
            <v>620730.38</v>
          </cell>
        </row>
        <row r="596">
          <cell r="B596" t="str">
            <v>Sentencias y resoluciones por autoridad competente</v>
          </cell>
          <cell r="C596">
            <v>5166903.03</v>
          </cell>
          <cell r="D596">
            <v>1937635.87</v>
          </cell>
          <cell r="E596">
            <v>800789</v>
          </cell>
          <cell r="F596">
            <v>6303749.9000000004</v>
          </cell>
        </row>
        <row r="597">
          <cell r="B597" t="str">
            <v>Otros gastos por responsabilidades</v>
          </cell>
          <cell r="C597">
            <v>13760</v>
          </cell>
          <cell r="D597">
            <v>0</v>
          </cell>
          <cell r="E597">
            <v>0</v>
          </cell>
          <cell r="F597">
            <v>13760</v>
          </cell>
        </row>
        <row r="598">
          <cell r="B598" t="str">
            <v>Impuesto sobre nóminas</v>
          </cell>
          <cell r="C598">
            <v>2973064.42</v>
          </cell>
          <cell r="D598">
            <v>716580.25</v>
          </cell>
          <cell r="E598">
            <v>0</v>
          </cell>
          <cell r="F598">
            <v>3689644.67</v>
          </cell>
        </row>
        <row r="599">
          <cell r="B599" t="str">
            <v>Papeleras</v>
          </cell>
          <cell r="C599">
            <v>2555904.6800000002</v>
          </cell>
          <cell r="D599">
            <v>638976.17000000004</v>
          </cell>
          <cell r="E599">
            <v>0</v>
          </cell>
          <cell r="F599">
            <v>3194880.85</v>
          </cell>
        </row>
        <row r="600">
          <cell r="B600" t="str">
            <v>Otros servicios generales</v>
          </cell>
          <cell r="C600">
            <v>96331.55</v>
          </cell>
          <cell r="D600">
            <v>0</v>
          </cell>
          <cell r="E600">
            <v>0</v>
          </cell>
          <cell r="F600">
            <v>96331.55</v>
          </cell>
        </row>
        <row r="601">
          <cell r="B601" t="str">
            <v>TRANSFERENCIAS, ASIGNACIONES, SUBSIDIOS Y OTRAS AYUDAS</v>
          </cell>
          <cell r="C601">
            <v>39675003.670000002</v>
          </cell>
          <cell r="D601">
            <v>6934914.0099999998</v>
          </cell>
          <cell r="E601">
            <v>1061732</v>
          </cell>
          <cell r="F601">
            <v>45548185.68</v>
          </cell>
        </row>
        <row r="602">
          <cell r="B602" t="str">
            <v>Transferencias Internas y Asignaciones al Sector Público</v>
          </cell>
          <cell r="C602">
            <v>14203486</v>
          </cell>
          <cell r="D602">
            <v>3551900.23</v>
          </cell>
          <cell r="E602">
            <v>0</v>
          </cell>
          <cell r="F602">
            <v>17755386.23</v>
          </cell>
        </row>
        <row r="603">
          <cell r="B603" t="str">
            <v>Transferencias Internas al Sector Público</v>
          </cell>
          <cell r="C603">
            <v>14203486</v>
          </cell>
          <cell r="D603">
            <v>3551900.23</v>
          </cell>
          <cell r="E603">
            <v>0</v>
          </cell>
          <cell r="F603">
            <v>17755386.23</v>
          </cell>
        </row>
        <row r="604">
          <cell r="B604" t="str">
            <v>Transferencias Internas al Sector Público</v>
          </cell>
          <cell r="C604">
            <v>14203486</v>
          </cell>
          <cell r="D604">
            <v>3551900.23</v>
          </cell>
          <cell r="E604">
            <v>0</v>
          </cell>
          <cell r="F604">
            <v>17755386.23</v>
          </cell>
        </row>
        <row r="605">
          <cell r="B605" t="str">
            <v>Transferencias al sistema de desarrollo integral de la familia del Municipio de Corregidora</v>
          </cell>
          <cell r="C605">
            <v>13000000</v>
          </cell>
          <cell r="D605">
            <v>2823388.68</v>
          </cell>
          <cell r="E605">
            <v>0</v>
          </cell>
          <cell r="F605">
            <v>15823388.68</v>
          </cell>
        </row>
        <row r="606">
          <cell r="B606" t="str">
            <v>Transferencias al instituto municipal de la mujer</v>
          </cell>
          <cell r="C606">
            <v>1203486</v>
          </cell>
          <cell r="D606">
            <v>728511.55</v>
          </cell>
          <cell r="E606">
            <v>0</v>
          </cell>
          <cell r="F606">
            <v>1931997.55</v>
          </cell>
        </row>
        <row r="607">
          <cell r="B607" t="str">
            <v>Subsidios y Subvenciones</v>
          </cell>
          <cell r="C607">
            <v>813759.44</v>
          </cell>
          <cell r="D607">
            <v>653000</v>
          </cell>
          <cell r="E607">
            <v>180000</v>
          </cell>
          <cell r="F607">
            <v>1286759.44</v>
          </cell>
        </row>
        <row r="608">
          <cell r="B608" t="str">
            <v>Subsidios</v>
          </cell>
          <cell r="C608">
            <v>360000</v>
          </cell>
          <cell r="D608">
            <v>545000</v>
          </cell>
          <cell r="E608">
            <v>180000</v>
          </cell>
          <cell r="F608">
            <v>725000</v>
          </cell>
        </row>
        <row r="609">
          <cell r="B609" t="str">
            <v>Subsidios</v>
          </cell>
          <cell r="C609">
            <v>360000</v>
          </cell>
          <cell r="D609">
            <v>545000</v>
          </cell>
          <cell r="E609">
            <v>180000</v>
          </cell>
          <cell r="F609">
            <v>725000</v>
          </cell>
        </row>
        <row r="610">
          <cell r="B610" t="str">
            <v>Subsidios a la producción</v>
          </cell>
          <cell r="C610">
            <v>360000</v>
          </cell>
          <cell r="D610">
            <v>545000</v>
          </cell>
          <cell r="E610">
            <v>180000</v>
          </cell>
          <cell r="F610">
            <v>725000</v>
          </cell>
        </row>
        <row r="611">
          <cell r="B611" t="str">
            <v>Subvenciones</v>
          </cell>
          <cell r="C611">
            <v>453759.44</v>
          </cell>
          <cell r="D611">
            <v>108000</v>
          </cell>
          <cell r="E611">
            <v>0</v>
          </cell>
          <cell r="F611">
            <v>561759.43999999994</v>
          </cell>
        </row>
        <row r="612">
          <cell r="B612" t="str">
            <v>Subvenciones</v>
          </cell>
          <cell r="C612">
            <v>453759.44</v>
          </cell>
          <cell r="D612">
            <v>108000</v>
          </cell>
          <cell r="E612">
            <v>0</v>
          </cell>
          <cell r="F612">
            <v>561759.43999999994</v>
          </cell>
        </row>
        <row r="613">
          <cell r="B613" t="str">
            <v>Otros subsidios</v>
          </cell>
          <cell r="C613">
            <v>453759.44</v>
          </cell>
          <cell r="D613">
            <v>108000</v>
          </cell>
          <cell r="E613">
            <v>0</v>
          </cell>
          <cell r="F613">
            <v>561759.43999999994</v>
          </cell>
        </row>
        <row r="614">
          <cell r="B614" t="str">
            <v>Ayudas Sociales</v>
          </cell>
          <cell r="C614">
            <v>20224567.98</v>
          </cell>
          <cell r="D614">
            <v>1793795.48</v>
          </cell>
          <cell r="E614">
            <v>881732</v>
          </cell>
          <cell r="F614">
            <v>21136631.460000001</v>
          </cell>
        </row>
        <row r="615">
          <cell r="B615" t="str">
            <v>Ayudas Sociales a Personas</v>
          </cell>
          <cell r="C615">
            <v>19883989.379999999</v>
          </cell>
          <cell r="D615">
            <v>1035183.1</v>
          </cell>
          <cell r="E615">
            <v>365732</v>
          </cell>
          <cell r="F615">
            <v>20553440.48</v>
          </cell>
        </row>
        <row r="616">
          <cell r="B616" t="str">
            <v>Ayudas Sociales a Personas</v>
          </cell>
          <cell r="C616">
            <v>19883989.379999999</v>
          </cell>
          <cell r="D616">
            <v>1035183.1</v>
          </cell>
          <cell r="E616">
            <v>365732</v>
          </cell>
          <cell r="F616">
            <v>20553440.48</v>
          </cell>
        </row>
        <row r="617">
          <cell r="B617" t="str">
            <v>Premios, estímulos, recompensas, becas y seguros a deportistas</v>
          </cell>
          <cell r="C617">
            <v>0</v>
          </cell>
          <cell r="D617">
            <v>39440</v>
          </cell>
          <cell r="E617">
            <v>0</v>
          </cell>
          <cell r="F617">
            <v>39440</v>
          </cell>
        </row>
        <row r="618">
          <cell r="B618" t="str">
            <v>Ayudas sociales a personas</v>
          </cell>
          <cell r="C618">
            <v>19883989.379999999</v>
          </cell>
          <cell r="D618">
            <v>995743.1</v>
          </cell>
          <cell r="E618">
            <v>365732</v>
          </cell>
          <cell r="F618">
            <v>20514000.48</v>
          </cell>
        </row>
        <row r="619">
          <cell r="B619" t="str">
            <v>Becas</v>
          </cell>
          <cell r="C619">
            <v>65900</v>
          </cell>
          <cell r="D619">
            <v>258612.38</v>
          </cell>
          <cell r="E619">
            <v>16000</v>
          </cell>
          <cell r="F619">
            <v>308512.38</v>
          </cell>
        </row>
        <row r="620">
          <cell r="B620" t="str">
            <v>Becas</v>
          </cell>
          <cell r="C620">
            <v>65900</v>
          </cell>
          <cell r="D620">
            <v>258612.38</v>
          </cell>
          <cell r="E620">
            <v>16000</v>
          </cell>
          <cell r="F620">
            <v>308512.38</v>
          </cell>
        </row>
        <row r="621">
          <cell r="B621" t="str">
            <v>Becas y otras ayudas para programas de capacitación</v>
          </cell>
          <cell r="C621">
            <v>65900</v>
          </cell>
          <cell r="D621">
            <v>258612.38</v>
          </cell>
          <cell r="E621">
            <v>16000</v>
          </cell>
          <cell r="F621">
            <v>308512.38</v>
          </cell>
        </row>
        <row r="622">
          <cell r="B622" t="str">
            <v>Ayudas Sociales a Instituciones</v>
          </cell>
          <cell r="C622">
            <v>274678.59999999998</v>
          </cell>
          <cell r="D622">
            <v>500000</v>
          </cell>
          <cell r="E622">
            <v>500000</v>
          </cell>
          <cell r="F622">
            <v>274678.59999999998</v>
          </cell>
        </row>
        <row r="623">
          <cell r="B623" t="str">
            <v>Ayudas Sociales a Instituciones</v>
          </cell>
          <cell r="C623">
            <v>274678.59999999998</v>
          </cell>
          <cell r="D623">
            <v>500000</v>
          </cell>
          <cell r="E623">
            <v>500000</v>
          </cell>
          <cell r="F623">
            <v>274678.59999999998</v>
          </cell>
        </row>
        <row r="624">
          <cell r="B624" t="str">
            <v>Ayudas sociales a instituciones sin fines de lucro</v>
          </cell>
          <cell r="C624">
            <v>274678.59999999998</v>
          </cell>
          <cell r="D624">
            <v>500000</v>
          </cell>
          <cell r="E624">
            <v>500000</v>
          </cell>
          <cell r="F624">
            <v>274678.59999999998</v>
          </cell>
        </row>
        <row r="625">
          <cell r="B625" t="str">
            <v>Pensiones y Jubilaciones</v>
          </cell>
          <cell r="C625">
            <v>4433190.25</v>
          </cell>
          <cell r="D625">
            <v>936218.3</v>
          </cell>
          <cell r="E625">
            <v>0</v>
          </cell>
          <cell r="F625">
            <v>5369408.5499999998</v>
          </cell>
        </row>
        <row r="626">
          <cell r="B626" t="str">
            <v>Pensiones</v>
          </cell>
          <cell r="C626">
            <v>1265386.03</v>
          </cell>
          <cell r="D626">
            <v>267092.96999999997</v>
          </cell>
          <cell r="E626">
            <v>0</v>
          </cell>
          <cell r="F626">
            <v>1532479</v>
          </cell>
        </row>
        <row r="627">
          <cell r="B627" t="str">
            <v>Pensiones</v>
          </cell>
          <cell r="C627">
            <v>1265386.03</v>
          </cell>
          <cell r="D627">
            <v>267092.96999999997</v>
          </cell>
          <cell r="E627">
            <v>0</v>
          </cell>
          <cell r="F627">
            <v>1532479</v>
          </cell>
        </row>
        <row r="628">
          <cell r="B628" t="str">
            <v>Pensiones</v>
          </cell>
          <cell r="C628">
            <v>1265386.03</v>
          </cell>
          <cell r="D628">
            <v>267092.96999999997</v>
          </cell>
          <cell r="E628">
            <v>0</v>
          </cell>
          <cell r="F628">
            <v>1532479</v>
          </cell>
        </row>
        <row r="629">
          <cell r="B629" t="str">
            <v>Jubilaciones</v>
          </cell>
          <cell r="C629">
            <v>3167804.22</v>
          </cell>
          <cell r="D629">
            <v>669125.32999999996</v>
          </cell>
          <cell r="E629">
            <v>0</v>
          </cell>
          <cell r="F629">
            <v>3836929.55</v>
          </cell>
        </row>
        <row r="630">
          <cell r="B630" t="str">
            <v>Jubilaciones</v>
          </cell>
          <cell r="C630">
            <v>3167804.22</v>
          </cell>
          <cell r="D630">
            <v>669125.32999999996</v>
          </cell>
          <cell r="E630">
            <v>0</v>
          </cell>
          <cell r="F630">
            <v>3836929.55</v>
          </cell>
        </row>
        <row r="631">
          <cell r="B631" t="str">
            <v>Jubilaciones</v>
          </cell>
          <cell r="C631">
            <v>3167804.22</v>
          </cell>
          <cell r="D631">
            <v>669125.32999999996</v>
          </cell>
          <cell r="E631">
            <v>0</v>
          </cell>
          <cell r="F631">
            <v>3836929.55</v>
          </cell>
        </row>
        <row r="632">
          <cell r="B632" t="str">
            <v>INTERESES, COMISIONES Y OTROS GASTOS DE LA DEUDA PÚBLICA</v>
          </cell>
          <cell r="C632">
            <v>2281626.9700000002</v>
          </cell>
          <cell r="D632">
            <v>449085.38</v>
          </cell>
          <cell r="E632">
            <v>0</v>
          </cell>
          <cell r="F632">
            <v>2730712.35</v>
          </cell>
        </row>
        <row r="633">
          <cell r="B633" t="str">
            <v>Intereses de la Deuda Pública</v>
          </cell>
          <cell r="C633">
            <v>2109526.9700000002</v>
          </cell>
          <cell r="D633">
            <v>449085.38</v>
          </cell>
          <cell r="E633">
            <v>0</v>
          </cell>
          <cell r="F633">
            <v>2558612.35</v>
          </cell>
        </row>
        <row r="634">
          <cell r="B634" t="str">
            <v>Intereses de la Deuda Pública Interna</v>
          </cell>
          <cell r="C634">
            <v>2109526.9700000002</v>
          </cell>
          <cell r="D634">
            <v>449085.38</v>
          </cell>
          <cell r="E634">
            <v>0</v>
          </cell>
          <cell r="F634">
            <v>2558612.35</v>
          </cell>
        </row>
        <row r="635">
          <cell r="B635" t="str">
            <v>Intereses de la Deuda Pública Interna</v>
          </cell>
          <cell r="C635">
            <v>2109526.9700000002</v>
          </cell>
          <cell r="D635">
            <v>449085.38</v>
          </cell>
          <cell r="E635">
            <v>0</v>
          </cell>
          <cell r="F635">
            <v>2558612.35</v>
          </cell>
        </row>
        <row r="636">
          <cell r="B636" t="str">
            <v>Intereses de la deuda interna con instituciones de crédito</v>
          </cell>
          <cell r="C636">
            <v>2109526.9700000002</v>
          </cell>
          <cell r="D636">
            <v>449085.38</v>
          </cell>
          <cell r="E636">
            <v>0</v>
          </cell>
          <cell r="F636">
            <v>2558612.35</v>
          </cell>
        </row>
        <row r="637">
          <cell r="B637" t="str">
            <v>Costo por Coberturas</v>
          </cell>
          <cell r="C637">
            <v>172100</v>
          </cell>
          <cell r="D637">
            <v>0</v>
          </cell>
          <cell r="E637">
            <v>0</v>
          </cell>
          <cell r="F637">
            <v>172100</v>
          </cell>
        </row>
        <row r="638">
          <cell r="B638" t="str">
            <v>Costo por Coberturas</v>
          </cell>
          <cell r="C638">
            <v>172100</v>
          </cell>
          <cell r="D638">
            <v>0</v>
          </cell>
          <cell r="E638">
            <v>0</v>
          </cell>
          <cell r="F638">
            <v>172100</v>
          </cell>
        </row>
        <row r="639">
          <cell r="B639" t="str">
            <v>Costo por Coberturas</v>
          </cell>
          <cell r="C639">
            <v>172100</v>
          </cell>
          <cell r="D639">
            <v>0</v>
          </cell>
          <cell r="E639">
            <v>0</v>
          </cell>
          <cell r="F639">
            <v>172100</v>
          </cell>
        </row>
        <row r="640">
          <cell r="B640" t="str">
            <v>Costos por cobertura</v>
          </cell>
          <cell r="C640">
            <v>172100</v>
          </cell>
          <cell r="D640">
            <v>0</v>
          </cell>
          <cell r="E640">
            <v>0</v>
          </cell>
          <cell r="F640">
            <v>172100</v>
          </cell>
        </row>
        <row r="641">
          <cell r="B641" t="str">
            <v>OTROS GASTOS Y PERDIDAS EXTRAORDINARIAS</v>
          </cell>
          <cell r="C641">
            <v>19478766.100000001</v>
          </cell>
          <cell r="D641">
            <v>2909191.91</v>
          </cell>
          <cell r="E641">
            <v>0</v>
          </cell>
          <cell r="F641">
            <v>22387958.010000002</v>
          </cell>
        </row>
        <row r="642">
          <cell r="B642" t="str">
            <v>Estimaciones, Depreciaciones, Deterioros, Obsolencia y Amortizaciones</v>
          </cell>
          <cell r="C642">
            <v>14579747.060000001</v>
          </cell>
          <cell r="D642">
            <v>2909191.91</v>
          </cell>
          <cell r="E642">
            <v>0</v>
          </cell>
          <cell r="F642">
            <v>17488938.969999999</v>
          </cell>
        </row>
        <row r="643">
          <cell r="B643" t="str">
            <v>Depreciación de Bienes Muebles</v>
          </cell>
          <cell r="C643">
            <v>12405814.869999999</v>
          </cell>
          <cell r="D643">
            <v>2475756.0699999998</v>
          </cell>
          <cell r="E643">
            <v>0</v>
          </cell>
          <cell r="F643">
            <v>14881570.939999999</v>
          </cell>
        </row>
        <row r="644">
          <cell r="B644" t="str">
            <v>Depreciación de Bienes Muebles</v>
          </cell>
          <cell r="C644">
            <v>12405814.869999999</v>
          </cell>
          <cell r="D644">
            <v>2475756.0699999998</v>
          </cell>
          <cell r="E644">
            <v>0</v>
          </cell>
          <cell r="F644">
            <v>14881570.939999999</v>
          </cell>
        </row>
        <row r="645">
          <cell r="B645" t="str">
            <v>Amortización de Activos Intangibles</v>
          </cell>
          <cell r="C645">
            <v>2108310.73</v>
          </cell>
          <cell r="D645">
            <v>426015.79</v>
          </cell>
          <cell r="E645">
            <v>0</v>
          </cell>
          <cell r="F645">
            <v>2534326.52</v>
          </cell>
        </row>
        <row r="646">
          <cell r="B646" t="str">
            <v>Amortización de Activos Intangibles</v>
          </cell>
          <cell r="C646">
            <v>2108310.73</v>
          </cell>
          <cell r="D646">
            <v>426015.79</v>
          </cell>
          <cell r="E646">
            <v>0</v>
          </cell>
          <cell r="F646">
            <v>2534326.52</v>
          </cell>
        </row>
        <row r="647">
          <cell r="B647" t="str">
            <v>Disminucion de Bienes por Pérdidas, Obsolescencia y Deterioro</v>
          </cell>
          <cell r="C647">
            <v>65621.460000000006</v>
          </cell>
          <cell r="D647">
            <v>7420.05</v>
          </cell>
          <cell r="E647">
            <v>0</v>
          </cell>
          <cell r="F647">
            <v>73041.509999999995</v>
          </cell>
        </row>
        <row r="648">
          <cell r="B648" t="str">
            <v>Disminución de Bienes por Perdida, Obsolescencia y Deterioro</v>
          </cell>
          <cell r="C648">
            <v>65621.460000000006</v>
          </cell>
          <cell r="D648">
            <v>7420.05</v>
          </cell>
          <cell r="E648">
            <v>0</v>
          </cell>
          <cell r="F648">
            <v>73041.509999999995</v>
          </cell>
        </row>
        <row r="649">
          <cell r="B649" t="str">
            <v>Otros Gastos</v>
          </cell>
          <cell r="C649">
            <v>4899019.04</v>
          </cell>
          <cell r="D649">
            <v>0</v>
          </cell>
          <cell r="E649">
            <v>0</v>
          </cell>
          <cell r="F649">
            <v>4899019.04</v>
          </cell>
        </row>
        <row r="650">
          <cell r="B650" t="str">
            <v>Gastos de Ejercicio Anteriores</v>
          </cell>
          <cell r="C650">
            <v>4899019.04</v>
          </cell>
          <cell r="D650">
            <v>0</v>
          </cell>
          <cell r="E650">
            <v>0</v>
          </cell>
          <cell r="F650">
            <v>4899019.04</v>
          </cell>
        </row>
        <row r="651">
          <cell r="B651" t="str">
            <v>Gastos de Ejercicio Anteriores</v>
          </cell>
          <cell r="C651">
            <v>4899019.04</v>
          </cell>
          <cell r="D651">
            <v>0</v>
          </cell>
          <cell r="E651">
            <v>0</v>
          </cell>
          <cell r="F651">
            <v>4899019.04</v>
          </cell>
        </row>
        <row r="652">
          <cell r="B652" t="str">
            <v>Gastos de Ejercicio Anteriores</v>
          </cell>
          <cell r="C652">
            <v>4899019.04</v>
          </cell>
          <cell r="D652">
            <v>0</v>
          </cell>
          <cell r="E652">
            <v>0</v>
          </cell>
          <cell r="F652">
            <v>4899019.04</v>
          </cell>
        </row>
        <row r="653">
          <cell r="B653" t="str">
            <v>OBRA PUBLICA TRANSFERIBLE</v>
          </cell>
          <cell r="C653">
            <v>3800682.86</v>
          </cell>
          <cell r="D653">
            <v>0</v>
          </cell>
          <cell r="E653">
            <v>0</v>
          </cell>
          <cell r="F653">
            <v>3800682.86</v>
          </cell>
        </row>
        <row r="654">
          <cell r="B654" t="str">
            <v>Inversión Pública no Capitalizable</v>
          </cell>
          <cell r="C654">
            <v>3800682.86</v>
          </cell>
          <cell r="D654">
            <v>0</v>
          </cell>
          <cell r="E654">
            <v>0</v>
          </cell>
          <cell r="F654">
            <v>3800682.86</v>
          </cell>
        </row>
        <row r="655">
          <cell r="B655" t="str">
            <v>Inversión Pública no Capitalizable (Obra Pública)</v>
          </cell>
          <cell r="C655">
            <v>3800682.86</v>
          </cell>
          <cell r="D655">
            <v>0</v>
          </cell>
          <cell r="E655">
            <v>0</v>
          </cell>
          <cell r="F655">
            <v>3800682.86</v>
          </cell>
        </row>
        <row r="656">
          <cell r="B656" t="str">
            <v>CUENTAS DE ORDEN CONTABLES</v>
          </cell>
          <cell r="C656">
            <v>0</v>
          </cell>
          <cell r="D656">
            <v>634200</v>
          </cell>
          <cell r="E656">
            <v>634200</v>
          </cell>
          <cell r="F656">
            <v>0</v>
          </cell>
        </row>
        <row r="657">
          <cell r="B657" t="str">
            <v>JUICIOS</v>
          </cell>
          <cell r="C657">
            <v>0</v>
          </cell>
          <cell r="D657">
            <v>634200</v>
          </cell>
          <cell r="E657">
            <v>634200</v>
          </cell>
          <cell r="F657">
            <v>0</v>
          </cell>
        </row>
        <row r="658">
          <cell r="B658" t="str">
            <v>Demandas Judicial en Proceso de Resolución</v>
          </cell>
          <cell r="C658">
            <v>0</v>
          </cell>
          <cell r="D658">
            <v>634200</v>
          </cell>
          <cell r="E658">
            <v>0</v>
          </cell>
          <cell r="F658">
            <v>634200</v>
          </cell>
        </row>
        <row r="659">
          <cell r="B659" t="str">
            <v>Resolución de Demandas en Proceso Judicial</v>
          </cell>
          <cell r="C659">
            <v>0</v>
          </cell>
          <cell r="D659">
            <v>0</v>
          </cell>
          <cell r="E659">
            <v>634200</v>
          </cell>
          <cell r="F659">
            <v>634200</v>
          </cell>
        </row>
        <row r="660">
          <cell r="B660" t="str">
            <v>Bienes arqueológicos en custodia</v>
          </cell>
          <cell r="C660">
            <v>1643824</v>
          </cell>
          <cell r="D660">
            <v>0</v>
          </cell>
          <cell r="E660">
            <v>0</v>
          </cell>
          <cell r="F660">
            <v>1643824</v>
          </cell>
        </row>
        <row r="661">
          <cell r="B661" t="str">
            <v>Custodia de bienes arqueológicos</v>
          </cell>
          <cell r="C661">
            <v>-1643824</v>
          </cell>
          <cell r="D661">
            <v>0</v>
          </cell>
          <cell r="E661">
            <v>0</v>
          </cell>
          <cell r="F661">
            <v>-1643824</v>
          </cell>
        </row>
        <row r="662">
          <cell r="B662" t="str">
            <v>CUENTAS DE ORDEN PRESUPUESTARIAS</v>
          </cell>
          <cell r="C662">
            <v>0</v>
          </cell>
          <cell r="D662">
            <v>2005440661.1700001</v>
          </cell>
          <cell r="E662">
            <v>2005440661.1700001</v>
          </cell>
          <cell r="F662">
            <v>0</v>
          </cell>
        </row>
        <row r="663">
          <cell r="B663" t="str">
            <v>LEY DE INGRESOS</v>
          </cell>
          <cell r="C663">
            <v>0</v>
          </cell>
          <cell r="D663">
            <v>293092417.43000001</v>
          </cell>
          <cell r="E663">
            <v>293092417.43000001</v>
          </cell>
          <cell r="F663">
            <v>0</v>
          </cell>
        </row>
        <row r="664">
          <cell r="B664" t="str">
            <v>Ley de Ingresos Estimada</v>
          </cell>
          <cell r="C664">
            <v>1215839336</v>
          </cell>
          <cell r="D664">
            <v>0</v>
          </cell>
          <cell r="E664">
            <v>0</v>
          </cell>
          <cell r="F664">
            <v>1215839336</v>
          </cell>
        </row>
        <row r="665">
          <cell r="B665" t="str">
            <v>Ley de Ingresos por Ejecutar</v>
          </cell>
          <cell r="C665">
            <v>637897453.10000002</v>
          </cell>
          <cell r="D665">
            <v>141363179.03999999</v>
          </cell>
          <cell r="E665">
            <v>35518725.890000001</v>
          </cell>
          <cell r="F665">
            <v>532052999.94999999</v>
          </cell>
        </row>
        <row r="666">
          <cell r="B666" t="str">
            <v>Modificaciones a la Ley de Ingresos Estimada</v>
          </cell>
          <cell r="C666">
            <v>150301872.31999999</v>
          </cell>
          <cell r="D666">
            <v>28807443.940000001</v>
          </cell>
          <cell r="E666">
            <v>31866161.190000001</v>
          </cell>
          <cell r="F666">
            <v>147243155.06999999</v>
          </cell>
        </row>
        <row r="667">
          <cell r="B667" t="str">
            <v>Ley de Ingresos Devengada</v>
          </cell>
          <cell r="C667">
            <v>4317.0600000000004</v>
          </cell>
          <cell r="D667">
            <v>116210512.5</v>
          </cell>
          <cell r="E667">
            <v>116208299.8</v>
          </cell>
          <cell r="F667">
            <v>2104.36</v>
          </cell>
        </row>
        <row r="668">
          <cell r="B668" t="str">
            <v>Ley de Ingresos Recaudada</v>
          </cell>
          <cell r="C668">
            <v>728239438.15999997</v>
          </cell>
          <cell r="D668">
            <v>6711281.9500000002</v>
          </cell>
          <cell r="E668">
            <v>109499230.55</v>
          </cell>
          <cell r="F668">
            <v>831027386.75999999</v>
          </cell>
        </row>
        <row r="669">
          <cell r="B669" t="str">
            <v>PRESUPUESTO DE EGRESOS</v>
          </cell>
          <cell r="C669">
            <v>0</v>
          </cell>
          <cell r="D669">
            <v>1712348243.74</v>
          </cell>
          <cell r="E669">
            <v>1712348243.74</v>
          </cell>
          <cell r="F669">
            <v>0</v>
          </cell>
        </row>
        <row r="670">
          <cell r="B670" t="str">
            <v>Presupuesto de Egresos Aprobado</v>
          </cell>
          <cell r="C670">
            <v>1215839336</v>
          </cell>
          <cell r="D670">
            <v>0</v>
          </cell>
          <cell r="E670">
            <v>0</v>
          </cell>
          <cell r="F670">
            <v>1215839336</v>
          </cell>
        </row>
        <row r="671">
          <cell r="B671" t="str">
            <v>Presupuesto de Egresos Aprobado</v>
          </cell>
          <cell r="C671">
            <v>1215839336</v>
          </cell>
          <cell r="D671">
            <v>0</v>
          </cell>
          <cell r="E671">
            <v>0</v>
          </cell>
          <cell r="F671">
            <v>1215839336</v>
          </cell>
        </row>
        <row r="672">
          <cell r="B672" t="str">
            <v>Presupuesto de Egresos por Ejercer</v>
          </cell>
          <cell r="C672">
            <v>823015725.65999997</v>
          </cell>
          <cell r="D672">
            <v>820025339.72000003</v>
          </cell>
          <cell r="E672">
            <v>917783617.62</v>
          </cell>
          <cell r="F672">
            <v>725257447.75999999</v>
          </cell>
        </row>
        <row r="673">
          <cell r="B673" t="str">
            <v>Presupuesto de Egresos por Ejercer</v>
          </cell>
          <cell r="C673">
            <v>762452339.12</v>
          </cell>
          <cell r="D673">
            <v>588611920.61000001</v>
          </cell>
          <cell r="E673">
            <v>656395838.26999998</v>
          </cell>
          <cell r="F673">
            <v>694668421.46000004</v>
          </cell>
        </row>
        <row r="674">
          <cell r="B674" t="str">
            <v>Presupuesto de Egresos Pre Comprometido</v>
          </cell>
          <cell r="C674">
            <v>36183437.840000004</v>
          </cell>
          <cell r="D674">
            <v>53173679.25</v>
          </cell>
          <cell r="E674">
            <v>59911078.82</v>
          </cell>
          <cell r="F674">
            <v>29446038.27</v>
          </cell>
        </row>
        <row r="675">
          <cell r="B675" t="str">
            <v>Presupuesto de Egresos Pre Modificado</v>
          </cell>
          <cell r="C675">
            <v>24379948.699999999</v>
          </cell>
          <cell r="D675">
            <v>178239739.86000001</v>
          </cell>
          <cell r="E675">
            <v>201476700.53</v>
          </cell>
          <cell r="F675">
            <v>1142988.03</v>
          </cell>
        </row>
        <row r="676">
          <cell r="B676" t="str">
            <v>Modificaciones al Presupuesto de Egresos Aprobado</v>
          </cell>
          <cell r="C676">
            <v>372660630.73000002</v>
          </cell>
          <cell r="D676">
            <v>229324838.69</v>
          </cell>
          <cell r="E676">
            <v>227174446.24000001</v>
          </cell>
          <cell r="F676">
            <v>370510238.27999997</v>
          </cell>
        </row>
        <row r="677">
          <cell r="B677" t="str">
            <v>Presupuesto de Egresos Comprometido</v>
          </cell>
          <cell r="C677">
            <v>186704459.75</v>
          </cell>
          <cell r="D677">
            <v>220196907.08000001</v>
          </cell>
          <cell r="E677">
            <v>237182658.11000001</v>
          </cell>
          <cell r="F677">
            <v>169718708.72</v>
          </cell>
        </row>
        <row r="678">
          <cell r="B678" t="str">
            <v>Presupuesto de Egresos Devengado</v>
          </cell>
          <cell r="C678">
            <v>32008701.530000001</v>
          </cell>
          <cell r="D678">
            <v>170415515.91999999</v>
          </cell>
          <cell r="E678">
            <v>174313768.41</v>
          </cell>
          <cell r="F678">
            <v>28110449.039999999</v>
          </cell>
        </row>
        <row r="679">
          <cell r="B679" t="str">
            <v>Presupuesto de Egresos Ejercido</v>
          </cell>
          <cell r="C679">
            <v>34486389.149999999</v>
          </cell>
          <cell r="D679">
            <v>153550621.16999999</v>
          </cell>
          <cell r="E679">
            <v>152117573.99000001</v>
          </cell>
          <cell r="F679">
            <v>35919436.329999998</v>
          </cell>
        </row>
        <row r="680">
          <cell r="B680" t="str">
            <v>Presupuesto de Egresos Pagado</v>
          </cell>
          <cell r="C680">
            <v>512284690.63999999</v>
          </cell>
          <cell r="D680">
            <v>118835021.16</v>
          </cell>
          <cell r="E680">
            <v>3776179.37</v>
          </cell>
          <cell r="F680">
            <v>627343532.42999995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Jun 4to. 19"/>
      <sheetName val="Ene-Jun 7mo. 19"/>
      <sheetName val="INTEGRACION PASIVOS"/>
      <sheetName val="PROYECCIONES"/>
      <sheetName val="PAG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Jun 4to. 19"/>
      <sheetName val="Ene-Jun 7mo. 19"/>
      <sheetName val="PROYECCIONES"/>
      <sheetName val="PAGOS"/>
    </sheetNames>
    <sheetDataSet>
      <sheetData sheetId="0"/>
      <sheetData sheetId="1"/>
      <sheetData sheetId="2">
        <row r="27">
          <cell r="N27">
            <v>47997308.780000001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F 2019"/>
      <sheetName val="ANALITICO"/>
    </sheetNames>
    <sheetDataSet>
      <sheetData sheetId="0">
        <row r="16">
          <cell r="I16">
            <v>147601339.59999999</v>
          </cell>
        </row>
        <row r="45">
          <cell r="G45">
            <v>-26572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cion de ingresos"/>
    </sheetNames>
    <sheetDataSet>
      <sheetData sheetId="0">
        <row r="21">
          <cell r="D21">
            <v>1655049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8000"/>
    <pageSetUpPr fitToPage="1"/>
  </sheetPr>
  <dimension ref="B1:M91"/>
  <sheetViews>
    <sheetView showGridLines="0" view="pageBreakPreview" zoomScale="60" zoomScaleNormal="100" workbookViewId="0">
      <pane ySplit="345" activePane="bottomLeft"/>
      <selection pane="bottomLeft" activeCell="E23" sqref="E23"/>
    </sheetView>
  </sheetViews>
  <sheetFormatPr baseColWidth="10" defaultRowHeight="12.75" x14ac:dyDescent="0.2"/>
  <cols>
    <col min="1" max="1" width="11.42578125" style="1"/>
    <col min="2" max="2" width="19.42578125" style="1" hidden="1" customWidth="1"/>
    <col min="3" max="3" width="60.42578125" style="1" customWidth="1"/>
    <col min="4" max="4" width="22.7109375" style="2" bestFit="1" customWidth="1"/>
    <col min="5" max="5" width="22.5703125" style="2" bestFit="1" customWidth="1"/>
    <col min="6" max="6" width="37.5703125" style="2" hidden="1" customWidth="1"/>
    <col min="7" max="7" width="63.28515625" style="1" customWidth="1"/>
    <col min="8" max="8" width="19.140625" style="2" bestFit="1" customWidth="1"/>
    <col min="9" max="9" width="15.140625" style="2" customWidth="1"/>
    <col min="10" max="16384" width="11.42578125" style="1"/>
  </cols>
  <sheetData>
    <row r="1" spans="2:9" ht="13.5" thickBot="1" x14ac:dyDescent="0.25"/>
    <row r="2" spans="2:9" x14ac:dyDescent="0.2">
      <c r="C2" s="412" t="s">
        <v>0</v>
      </c>
      <c r="D2" s="413"/>
      <c r="E2" s="413"/>
      <c r="F2" s="413"/>
      <c r="G2" s="413"/>
      <c r="H2" s="413"/>
      <c r="I2" s="414"/>
    </row>
    <row r="3" spans="2:9" x14ac:dyDescent="0.2">
      <c r="C3" s="415" t="s">
        <v>1</v>
      </c>
      <c r="D3" s="416"/>
      <c r="E3" s="416"/>
      <c r="F3" s="416"/>
      <c r="G3" s="416"/>
      <c r="H3" s="416"/>
      <c r="I3" s="417"/>
    </row>
    <row r="4" spans="2:9" x14ac:dyDescent="0.2">
      <c r="C4" s="415" t="s">
        <v>2</v>
      </c>
      <c r="D4" s="416"/>
      <c r="E4" s="416"/>
      <c r="F4" s="416"/>
      <c r="G4" s="416"/>
      <c r="H4" s="416"/>
      <c r="I4" s="417"/>
    </row>
    <row r="5" spans="2:9" ht="13.5" thickBot="1" x14ac:dyDescent="0.25">
      <c r="C5" s="418" t="s">
        <v>3</v>
      </c>
      <c r="D5" s="419"/>
      <c r="E5" s="419"/>
      <c r="F5" s="419"/>
      <c r="G5" s="419"/>
      <c r="H5" s="419"/>
      <c r="I5" s="420"/>
    </row>
    <row r="6" spans="2:9" ht="26.25" thickBot="1" x14ac:dyDescent="0.25">
      <c r="C6" s="3" t="s">
        <v>4</v>
      </c>
      <c r="D6" s="4" t="s">
        <v>5</v>
      </c>
      <c r="E6" s="4" t="s">
        <v>6</v>
      </c>
      <c r="F6" s="4"/>
      <c r="G6" s="5" t="s">
        <v>4</v>
      </c>
      <c r="H6" s="4" t="s">
        <v>5</v>
      </c>
      <c r="I6" s="4" t="s">
        <v>6</v>
      </c>
    </row>
    <row r="7" spans="2:9" x14ac:dyDescent="0.2">
      <c r="C7" s="6" t="s">
        <v>7</v>
      </c>
      <c r="D7" s="7"/>
      <c r="E7" s="7"/>
      <c r="F7" s="7"/>
      <c r="G7" s="8" t="s">
        <v>8</v>
      </c>
      <c r="H7" s="7"/>
      <c r="I7" s="7"/>
    </row>
    <row r="8" spans="2:9" x14ac:dyDescent="0.2">
      <c r="C8" s="6" t="s">
        <v>9</v>
      </c>
      <c r="D8" s="9"/>
      <c r="E8" s="9"/>
      <c r="F8" s="9"/>
      <c r="G8" s="8" t="s">
        <v>10</v>
      </c>
      <c r="H8" s="9"/>
      <c r="I8" s="9"/>
    </row>
    <row r="9" spans="2:9" x14ac:dyDescent="0.2">
      <c r="C9" s="10" t="s">
        <v>11</v>
      </c>
      <c r="D9" s="11">
        <f>SUM(D10:D16)</f>
        <v>313393458.52999997</v>
      </c>
      <c r="E9" s="11">
        <f>SUM(E10:E16)</f>
        <v>327361774.16000003</v>
      </c>
      <c r="F9" s="11"/>
      <c r="G9" s="12" t="s">
        <v>12</v>
      </c>
      <c r="H9" s="13">
        <f>SUM(H10:H22)</f>
        <v>56974719.699999996</v>
      </c>
      <c r="I9" s="13">
        <v>30102478.359999999</v>
      </c>
    </row>
    <row r="10" spans="2:9" ht="15" x14ac:dyDescent="0.25">
      <c r="B10" t="s">
        <v>13</v>
      </c>
      <c r="C10" s="14" t="s">
        <v>14</v>
      </c>
      <c r="D10" s="15">
        <v>128000</v>
      </c>
      <c r="E10" s="15">
        <v>174598</v>
      </c>
      <c r="F10" s="16" t="s">
        <v>15</v>
      </c>
      <c r="G10" s="17" t="s">
        <v>16</v>
      </c>
      <c r="H10" s="15">
        <v>3736666.67</v>
      </c>
      <c r="I10" s="15">
        <v>9250</v>
      </c>
    </row>
    <row r="11" spans="2:9" ht="15" x14ac:dyDescent="0.25">
      <c r="B11" t="s">
        <v>17</v>
      </c>
      <c r="C11" s="14" t="s">
        <v>18</v>
      </c>
      <c r="D11" s="15">
        <v>24675458.030000001</v>
      </c>
      <c r="E11" s="15">
        <v>28287176.16</v>
      </c>
      <c r="F11" s="16" t="s">
        <v>19</v>
      </c>
      <c r="G11" s="17" t="s">
        <v>20</v>
      </c>
      <c r="H11" s="15">
        <v>35953213.049999997</v>
      </c>
      <c r="I11" s="15">
        <v>12525305.41</v>
      </c>
    </row>
    <row r="12" spans="2:9" ht="15" x14ac:dyDescent="0.25">
      <c r="C12" s="14" t="s">
        <v>21</v>
      </c>
      <c r="D12" s="15">
        <v>0</v>
      </c>
      <c r="E12" s="15">
        <v>0</v>
      </c>
      <c r="F12" s="16" t="s">
        <v>22</v>
      </c>
      <c r="G12" s="17" t="s">
        <v>23</v>
      </c>
      <c r="H12" s="15">
        <v>0</v>
      </c>
      <c r="I12" s="15">
        <v>0</v>
      </c>
    </row>
    <row r="13" spans="2:9" ht="15" x14ac:dyDescent="0.25">
      <c r="B13" t="s">
        <v>24</v>
      </c>
      <c r="C13" s="14" t="s">
        <v>25</v>
      </c>
      <c r="D13" s="15">
        <v>288590000</v>
      </c>
      <c r="E13" s="15">
        <v>298900000</v>
      </c>
      <c r="F13" s="16"/>
      <c r="G13" s="17" t="s">
        <v>26</v>
      </c>
      <c r="H13" s="15">
        <v>0</v>
      </c>
      <c r="I13" s="15">
        <v>0</v>
      </c>
    </row>
    <row r="14" spans="2:9" ht="15" x14ac:dyDescent="0.25">
      <c r="C14" s="14" t="s">
        <v>27</v>
      </c>
      <c r="D14" s="15">
        <v>0</v>
      </c>
      <c r="E14" s="15">
        <v>0</v>
      </c>
      <c r="F14" s="16" t="s">
        <v>28</v>
      </c>
      <c r="G14" s="17" t="s">
        <v>29</v>
      </c>
      <c r="H14" s="15">
        <v>108000</v>
      </c>
      <c r="I14" s="15">
        <v>0</v>
      </c>
    </row>
    <row r="15" spans="2:9" ht="25.5" x14ac:dyDescent="0.25">
      <c r="C15" s="14" t="s">
        <v>30</v>
      </c>
      <c r="D15" s="15">
        <v>0</v>
      </c>
      <c r="E15" s="15">
        <v>0</v>
      </c>
      <c r="F15" s="16" t="s">
        <v>31</v>
      </c>
      <c r="G15" s="17" t="s">
        <v>32</v>
      </c>
      <c r="H15" s="15">
        <f>VLOOKUP(F15,'[1]Balanza Jun'!$B$1:$F$680,5,0)</f>
        <v>0</v>
      </c>
      <c r="I15" s="15">
        <v>0</v>
      </c>
    </row>
    <row r="16" spans="2:9" ht="15" x14ac:dyDescent="0.25">
      <c r="C16" s="14" t="s">
        <v>33</v>
      </c>
      <c r="D16" s="15">
        <v>0.5</v>
      </c>
      <c r="E16" s="15">
        <v>0</v>
      </c>
      <c r="F16" s="16" t="s">
        <v>34</v>
      </c>
      <c r="G16" s="17" t="s">
        <v>35</v>
      </c>
      <c r="H16" s="15">
        <v>1048367.68</v>
      </c>
      <c r="I16" s="15">
        <v>1930372.53</v>
      </c>
    </row>
    <row r="17" spans="2:9" ht="36" customHeight="1" x14ac:dyDescent="0.25">
      <c r="C17" s="10" t="s">
        <v>36</v>
      </c>
      <c r="D17" s="11">
        <f>SUM(D18:D24)</f>
        <v>1684686.6</v>
      </c>
      <c r="E17" s="11">
        <f>SUM(E18:E24)</f>
        <v>4133541.48</v>
      </c>
      <c r="F17" s="16" t="s">
        <v>37</v>
      </c>
      <c r="G17" s="17" t="s">
        <v>38</v>
      </c>
      <c r="H17" s="15">
        <v>52753.8</v>
      </c>
      <c r="I17" s="15">
        <v>101198.8</v>
      </c>
    </row>
    <row r="18" spans="2:9" ht="15" x14ac:dyDescent="0.25">
      <c r="C18" s="14" t="s">
        <v>39</v>
      </c>
      <c r="D18" s="15">
        <v>0</v>
      </c>
      <c r="E18" s="15">
        <v>0</v>
      </c>
      <c r="F18" s="16" t="s">
        <v>40</v>
      </c>
      <c r="G18" s="17" t="s">
        <v>41</v>
      </c>
      <c r="H18" s="15">
        <v>16075718.5</v>
      </c>
      <c r="I18" s="15">
        <v>15536351.619999999</v>
      </c>
    </row>
    <row r="19" spans="2:9" ht="15" x14ac:dyDescent="0.25">
      <c r="B19" t="s">
        <v>42</v>
      </c>
      <c r="C19" s="14" t="s">
        <v>43</v>
      </c>
      <c r="D19" s="15">
        <v>0</v>
      </c>
      <c r="E19" s="15">
        <v>486042.92</v>
      </c>
      <c r="F19" s="15"/>
      <c r="G19" s="12" t="s">
        <v>44</v>
      </c>
      <c r="H19" s="13">
        <f>SUM(H20:H22)</f>
        <v>0</v>
      </c>
      <c r="I19" s="13">
        <v>0</v>
      </c>
    </row>
    <row r="20" spans="2:9" ht="15" x14ac:dyDescent="0.25">
      <c r="B20" t="s">
        <v>45</v>
      </c>
      <c r="C20" s="14" t="s">
        <v>46</v>
      </c>
      <c r="D20" s="15">
        <v>1674686.6</v>
      </c>
      <c r="E20" s="15">
        <v>3597498.56</v>
      </c>
      <c r="F20" s="15"/>
      <c r="G20" s="17" t="s">
        <v>47</v>
      </c>
      <c r="H20" s="15">
        <v>0</v>
      </c>
      <c r="I20" s="15">
        <v>0</v>
      </c>
    </row>
    <row r="21" spans="2:9" ht="15" x14ac:dyDescent="0.25">
      <c r="B21" t="s">
        <v>48</v>
      </c>
      <c r="C21" s="14" t="s">
        <v>49</v>
      </c>
      <c r="D21" s="15">
        <v>0</v>
      </c>
      <c r="E21" s="15">
        <v>0</v>
      </c>
      <c r="F21" s="15"/>
      <c r="G21" s="18" t="s">
        <v>50</v>
      </c>
      <c r="H21" s="15">
        <v>0</v>
      </c>
      <c r="I21" s="15">
        <v>0</v>
      </c>
    </row>
    <row r="22" spans="2:9" ht="15" x14ac:dyDescent="0.25">
      <c r="B22" t="s">
        <v>51</v>
      </c>
      <c r="C22" s="14" t="s">
        <v>52</v>
      </c>
      <c r="D22" s="15">
        <v>10000</v>
      </c>
      <c r="E22" s="15">
        <v>50000</v>
      </c>
      <c r="F22" s="15"/>
      <c r="G22" s="17" t="s">
        <v>53</v>
      </c>
      <c r="H22" s="15">
        <v>0</v>
      </c>
      <c r="I22" s="15">
        <v>0</v>
      </c>
    </row>
    <row r="23" spans="2:9" x14ac:dyDescent="0.2">
      <c r="C23" s="14" t="s">
        <v>54</v>
      </c>
      <c r="D23" s="15">
        <v>0</v>
      </c>
      <c r="E23" s="15">
        <v>0</v>
      </c>
      <c r="F23" s="15"/>
      <c r="G23" s="12" t="s">
        <v>55</v>
      </c>
      <c r="H23" s="13">
        <f>SUM(H24:H25)</f>
        <v>7818180</v>
      </c>
      <c r="I23" s="13">
        <v>7818180</v>
      </c>
    </row>
    <row r="24" spans="2:9" ht="15" x14ac:dyDescent="0.25">
      <c r="B24" t="s">
        <v>56</v>
      </c>
      <c r="C24" s="14" t="s">
        <v>57</v>
      </c>
      <c r="D24" s="15">
        <v>0</v>
      </c>
      <c r="E24" s="15">
        <v>0</v>
      </c>
      <c r="F24" s="15"/>
      <c r="G24" s="17" t="s">
        <v>58</v>
      </c>
      <c r="H24" s="15">
        <v>7818180</v>
      </c>
      <c r="I24" s="15">
        <v>7818180</v>
      </c>
    </row>
    <row r="25" spans="2:9" ht="15" x14ac:dyDescent="0.25">
      <c r="B25">
        <v>0</v>
      </c>
      <c r="C25" s="10" t="s">
        <v>59</v>
      </c>
      <c r="D25" s="11">
        <f>SUM(D26:D30)</f>
        <v>408526.83</v>
      </c>
      <c r="E25" s="11">
        <f>SUM(E26:E30)</f>
        <v>8698437.5999999996</v>
      </c>
      <c r="F25" s="11"/>
      <c r="G25" s="17" t="s">
        <v>60</v>
      </c>
      <c r="H25" s="15">
        <v>0</v>
      </c>
      <c r="I25" s="15">
        <v>0</v>
      </c>
    </row>
    <row r="26" spans="2:9" ht="25.5" x14ac:dyDescent="0.2">
      <c r="C26" s="14" t="s">
        <v>61</v>
      </c>
      <c r="D26" s="15">
        <v>0</v>
      </c>
      <c r="E26" s="15">
        <v>0</v>
      </c>
      <c r="F26" s="15"/>
      <c r="G26" s="12" t="s">
        <v>62</v>
      </c>
      <c r="H26" s="15">
        <v>0</v>
      </c>
      <c r="I26" s="15">
        <v>0</v>
      </c>
    </row>
    <row r="27" spans="2:9" ht="25.5" x14ac:dyDescent="0.2">
      <c r="C27" s="14" t="s">
        <v>63</v>
      </c>
      <c r="D27" s="15">
        <v>0</v>
      </c>
      <c r="E27" s="15">
        <v>0</v>
      </c>
      <c r="F27" s="15"/>
      <c r="G27" s="12" t="s">
        <v>64</v>
      </c>
      <c r="H27" s="13">
        <f>SUM(H28:H30)</f>
        <v>0</v>
      </c>
      <c r="I27" s="13">
        <v>0</v>
      </c>
    </row>
    <row r="28" spans="2:9" ht="25.5" x14ac:dyDescent="0.2">
      <c r="C28" s="14" t="s">
        <v>65</v>
      </c>
      <c r="D28" s="15">
        <v>0</v>
      </c>
      <c r="E28" s="15">
        <v>0</v>
      </c>
      <c r="F28" s="15"/>
      <c r="G28" s="17" t="s">
        <v>66</v>
      </c>
      <c r="H28" s="15">
        <v>0</v>
      </c>
      <c r="I28" s="15">
        <v>0</v>
      </c>
    </row>
    <row r="29" spans="2:9" ht="15" x14ac:dyDescent="0.25">
      <c r="B29" t="s">
        <v>67</v>
      </c>
      <c r="C29" s="14" t="s">
        <v>68</v>
      </c>
      <c r="D29" s="15">
        <v>408526.83</v>
      </c>
      <c r="E29" s="15">
        <v>8698437.5999999996</v>
      </c>
      <c r="F29" s="15"/>
      <c r="G29" s="17" t="s">
        <v>69</v>
      </c>
      <c r="H29" s="15">
        <v>0</v>
      </c>
      <c r="I29" s="15">
        <v>0</v>
      </c>
    </row>
    <row r="30" spans="2:9" x14ac:dyDescent="0.2">
      <c r="C30" s="14" t="s">
        <v>70</v>
      </c>
      <c r="D30" s="15">
        <v>0</v>
      </c>
      <c r="E30" s="15">
        <v>0</v>
      </c>
      <c r="F30" s="15"/>
      <c r="G30" s="17" t="s">
        <v>71</v>
      </c>
      <c r="H30" s="15">
        <v>0</v>
      </c>
      <c r="I30" s="15">
        <v>0</v>
      </c>
    </row>
    <row r="31" spans="2:9" ht="25.5" x14ac:dyDescent="0.2">
      <c r="C31" s="10" t="s">
        <v>72</v>
      </c>
      <c r="D31" s="11">
        <f>SUM(D32:D36)</f>
        <v>0</v>
      </c>
      <c r="E31" s="11">
        <f>SUM(E32:E36)</f>
        <v>0</v>
      </c>
      <c r="F31" s="11"/>
      <c r="G31" s="12" t="s">
        <v>73</v>
      </c>
      <c r="H31" s="13">
        <f>SUM(H32:H37)</f>
        <v>0</v>
      </c>
      <c r="I31" s="13">
        <v>0</v>
      </c>
    </row>
    <row r="32" spans="2:9" x14ac:dyDescent="0.2">
      <c r="C32" s="14" t="s">
        <v>74</v>
      </c>
      <c r="D32" s="15">
        <v>0</v>
      </c>
      <c r="E32" s="15">
        <v>0</v>
      </c>
      <c r="F32" s="15"/>
      <c r="G32" s="17" t="s">
        <v>75</v>
      </c>
      <c r="H32" s="15">
        <v>0</v>
      </c>
      <c r="I32" s="15">
        <v>0</v>
      </c>
    </row>
    <row r="33" spans="3:10" x14ac:dyDescent="0.2">
      <c r="C33" s="14" t="s">
        <v>76</v>
      </c>
      <c r="D33" s="15">
        <v>0</v>
      </c>
      <c r="E33" s="15">
        <v>0</v>
      </c>
      <c r="F33" s="15"/>
      <c r="G33" s="17" t="s">
        <v>77</v>
      </c>
      <c r="H33" s="15">
        <v>0</v>
      </c>
      <c r="I33" s="15">
        <v>0</v>
      </c>
    </row>
    <row r="34" spans="3:10" x14ac:dyDescent="0.2">
      <c r="C34" s="14" t="s">
        <v>78</v>
      </c>
      <c r="D34" s="15">
        <v>0</v>
      </c>
      <c r="E34" s="15">
        <v>0</v>
      </c>
      <c r="F34" s="15"/>
      <c r="G34" s="17" t="s">
        <v>79</v>
      </c>
      <c r="H34" s="15">
        <v>0</v>
      </c>
      <c r="I34" s="15">
        <v>0</v>
      </c>
    </row>
    <row r="35" spans="3:10" x14ac:dyDescent="0.2">
      <c r="C35" s="14" t="s">
        <v>80</v>
      </c>
      <c r="D35" s="15">
        <v>0</v>
      </c>
      <c r="E35" s="15">
        <v>0</v>
      </c>
      <c r="F35" s="15"/>
      <c r="G35" s="17" t="s">
        <v>81</v>
      </c>
      <c r="H35" s="15">
        <v>0</v>
      </c>
      <c r="I35" s="15">
        <v>0</v>
      </c>
    </row>
    <row r="36" spans="3:10" x14ac:dyDescent="0.2">
      <c r="C36" s="14" t="s">
        <v>82</v>
      </c>
      <c r="D36" s="15">
        <v>0</v>
      </c>
      <c r="E36" s="15">
        <v>0</v>
      </c>
      <c r="F36" s="15"/>
      <c r="G36" s="17" t="s">
        <v>83</v>
      </c>
      <c r="H36" s="15">
        <v>0</v>
      </c>
      <c r="I36" s="15">
        <v>0</v>
      </c>
    </row>
    <row r="37" spans="3:10" x14ac:dyDescent="0.2">
      <c r="C37" s="10" t="s">
        <v>84</v>
      </c>
      <c r="D37" s="15">
        <v>0</v>
      </c>
      <c r="E37" s="15">
        <v>0</v>
      </c>
      <c r="F37" s="15"/>
      <c r="G37" s="17" t="s">
        <v>85</v>
      </c>
      <c r="H37" s="15">
        <v>0</v>
      </c>
      <c r="I37" s="15">
        <v>0</v>
      </c>
    </row>
    <row r="38" spans="3:10" x14ac:dyDescent="0.2">
      <c r="C38" s="10" t="s">
        <v>86</v>
      </c>
      <c r="D38" s="11">
        <f>SUM(D39:D40)</f>
        <v>0</v>
      </c>
      <c r="E38" s="11">
        <f>SUM(E39:E40)</f>
        <v>0</v>
      </c>
      <c r="F38" s="11"/>
      <c r="G38" s="12" t="s">
        <v>87</v>
      </c>
      <c r="H38" s="13">
        <f>SUM(H39:H41)</f>
        <v>24816006.07</v>
      </c>
      <c r="I38" s="13">
        <v>39127834.269999996</v>
      </c>
    </row>
    <row r="39" spans="3:10" ht="25.5" x14ac:dyDescent="0.25">
      <c r="C39" s="14" t="s">
        <v>88</v>
      </c>
      <c r="D39" s="15">
        <v>0</v>
      </c>
      <c r="E39" s="15">
        <v>0</v>
      </c>
      <c r="F39" s="16" t="s">
        <v>89</v>
      </c>
      <c r="G39" s="17" t="s">
        <v>90</v>
      </c>
      <c r="H39" s="15">
        <v>12094047.619999999</v>
      </c>
      <c r="I39" s="15">
        <v>27101696.059999999</v>
      </c>
    </row>
    <row r="40" spans="3:10" x14ac:dyDescent="0.2">
      <c r="C40" s="14" t="s">
        <v>91</v>
      </c>
      <c r="D40" s="15">
        <v>0</v>
      </c>
      <c r="E40" s="15">
        <v>0</v>
      </c>
      <c r="G40" s="17" t="s">
        <v>92</v>
      </c>
      <c r="H40" s="15">
        <v>0</v>
      </c>
      <c r="I40" s="15">
        <v>0</v>
      </c>
    </row>
    <row r="41" spans="3:10" ht="15" x14ac:dyDescent="0.25">
      <c r="C41" s="10" t="s">
        <v>93</v>
      </c>
      <c r="D41" s="11">
        <f>SUM(D42:D45)</f>
        <v>0</v>
      </c>
      <c r="E41" s="11">
        <f>SUM(E42:E45)</f>
        <v>0</v>
      </c>
      <c r="F41" s="16" t="s">
        <v>94</v>
      </c>
      <c r="G41" s="17" t="s">
        <v>95</v>
      </c>
      <c r="H41" s="15">
        <v>12721958.449999999</v>
      </c>
      <c r="I41" s="15">
        <v>12026138.210000001</v>
      </c>
    </row>
    <row r="42" spans="3:10" x14ac:dyDescent="0.2">
      <c r="C42" s="14" t="s">
        <v>96</v>
      </c>
      <c r="D42" s="15">
        <v>0</v>
      </c>
      <c r="E42" s="15">
        <v>0</v>
      </c>
      <c r="F42" s="15"/>
      <c r="G42" s="12" t="s">
        <v>97</v>
      </c>
      <c r="H42" s="13">
        <f>SUM(H43:H45)</f>
        <v>0</v>
      </c>
      <c r="I42" s="13">
        <v>0</v>
      </c>
    </row>
    <row r="43" spans="3:10" ht="15" x14ac:dyDescent="0.25">
      <c r="C43" s="14" t="s">
        <v>98</v>
      </c>
      <c r="D43" s="15">
        <v>0</v>
      </c>
      <c r="E43" s="15">
        <v>0</v>
      </c>
      <c r="F43" s="16" t="s">
        <v>99</v>
      </c>
      <c r="G43" s="17" t="s">
        <v>100</v>
      </c>
      <c r="H43" s="15">
        <v>0</v>
      </c>
      <c r="I43" s="15">
        <v>0</v>
      </c>
    </row>
    <row r="44" spans="3:10" ht="25.5" x14ac:dyDescent="0.2">
      <c r="C44" s="14" t="s">
        <v>101</v>
      </c>
      <c r="D44" s="15">
        <v>0</v>
      </c>
      <c r="E44" s="15">
        <v>0</v>
      </c>
      <c r="F44" s="15"/>
      <c r="G44" s="17" t="s">
        <v>102</v>
      </c>
      <c r="H44" s="15">
        <v>0</v>
      </c>
      <c r="I44" s="15">
        <v>0</v>
      </c>
    </row>
    <row r="45" spans="3:10" x14ac:dyDescent="0.2">
      <c r="C45" s="14" t="s">
        <v>103</v>
      </c>
      <c r="D45" s="15">
        <v>0</v>
      </c>
      <c r="E45" s="15">
        <v>0</v>
      </c>
      <c r="F45" s="15"/>
      <c r="G45" s="17" t="s">
        <v>104</v>
      </c>
      <c r="H45" s="15">
        <v>0</v>
      </c>
      <c r="I45" s="15">
        <v>0</v>
      </c>
    </row>
    <row r="46" spans="3:10" x14ac:dyDescent="0.2">
      <c r="C46" s="10"/>
      <c r="D46" s="13"/>
      <c r="E46" s="13"/>
      <c r="F46" s="13"/>
      <c r="G46" s="12"/>
      <c r="H46" s="13"/>
      <c r="I46" s="13"/>
    </row>
    <row r="47" spans="3:10" x14ac:dyDescent="0.2">
      <c r="C47" s="44" t="s">
        <v>105</v>
      </c>
      <c r="D47" s="45">
        <f>D9+D17+D25+D31+D37+D38+D41</f>
        <v>315486671.95999998</v>
      </c>
      <c r="E47" s="45">
        <f>E9+E17+E25+E31+E37+E38+E41</f>
        <v>340193753.24000007</v>
      </c>
      <c r="F47" s="45"/>
      <c r="G47" s="46" t="s">
        <v>106</v>
      </c>
      <c r="H47" s="45">
        <f>H9+H19+H23+H26+H27+H31+H38+H42</f>
        <v>89608905.769999996</v>
      </c>
      <c r="I47" s="45">
        <v>77048492.629999995</v>
      </c>
      <c r="J47" s="20"/>
    </row>
    <row r="48" spans="3:10" x14ac:dyDescent="0.2">
      <c r="C48" s="47"/>
      <c r="D48" s="48"/>
      <c r="E48" s="48"/>
      <c r="F48" s="48"/>
      <c r="G48" s="49"/>
      <c r="H48" s="48"/>
      <c r="I48" s="48"/>
    </row>
    <row r="49" spans="2:10" x14ac:dyDescent="0.2">
      <c r="C49" s="6" t="s">
        <v>107</v>
      </c>
      <c r="D49" s="13"/>
      <c r="E49" s="13"/>
      <c r="F49" s="13"/>
      <c r="G49" s="19" t="s">
        <v>108</v>
      </c>
      <c r="H49" s="13"/>
      <c r="I49" s="13"/>
    </row>
    <row r="50" spans="2:10" ht="15" x14ac:dyDescent="0.25">
      <c r="B50" t="s">
        <v>109</v>
      </c>
      <c r="C50" s="10" t="s">
        <v>110</v>
      </c>
      <c r="D50" s="15">
        <v>39833604.740000002</v>
      </c>
      <c r="E50" s="15">
        <v>32118075.890000001</v>
      </c>
      <c r="F50" s="13" t="s">
        <v>111</v>
      </c>
      <c r="G50" s="12" t="s">
        <v>112</v>
      </c>
      <c r="H50" s="15">
        <v>0</v>
      </c>
      <c r="I50" s="15">
        <v>12247.43</v>
      </c>
    </row>
    <row r="51" spans="2:10" ht="15" x14ac:dyDescent="0.25">
      <c r="B51" t="s">
        <v>113</v>
      </c>
      <c r="C51" s="10" t="s">
        <v>114</v>
      </c>
      <c r="D51" s="15">
        <v>6746560.7599999998</v>
      </c>
      <c r="E51" s="15">
        <v>11083710.93</v>
      </c>
      <c r="F51" s="13"/>
      <c r="G51" s="12" t="s">
        <v>115</v>
      </c>
      <c r="H51" s="15">
        <v>0</v>
      </c>
      <c r="I51" s="15">
        <v>0</v>
      </c>
    </row>
    <row r="52" spans="2:10" ht="21" customHeight="1" x14ac:dyDescent="0.25">
      <c r="B52" t="s">
        <v>116</v>
      </c>
      <c r="C52" s="10" t="s">
        <v>117</v>
      </c>
      <c r="D52" s="15">
        <v>2084324040.4000001</v>
      </c>
      <c r="E52" s="15">
        <v>1993755796.3499999</v>
      </c>
      <c r="F52" s="13" t="s">
        <v>118</v>
      </c>
      <c r="G52" s="12" t="s">
        <v>119</v>
      </c>
      <c r="H52" s="15">
        <v>44303040</v>
      </c>
      <c r="I52" s="15">
        <v>52121220</v>
      </c>
    </row>
    <row r="53" spans="2:10" ht="15" x14ac:dyDescent="0.25">
      <c r="B53" t="s">
        <v>120</v>
      </c>
      <c r="C53" s="10" t="s">
        <v>121</v>
      </c>
      <c r="D53" s="15">
        <v>288983382.75</v>
      </c>
      <c r="E53" s="15">
        <v>236859408.66</v>
      </c>
      <c r="F53" s="13"/>
      <c r="G53" s="12" t="s">
        <v>122</v>
      </c>
      <c r="H53" s="15">
        <v>0</v>
      </c>
      <c r="I53" s="15">
        <v>0</v>
      </c>
    </row>
    <row r="54" spans="2:10" ht="30" customHeight="1" x14ac:dyDescent="0.25">
      <c r="B54" t="s">
        <v>123</v>
      </c>
      <c r="C54" s="10" t="s">
        <v>124</v>
      </c>
      <c r="D54" s="15">
        <v>62608310.939999998</v>
      </c>
      <c r="E54" s="15">
        <v>52091627.759999998</v>
      </c>
      <c r="F54" s="13"/>
      <c r="G54" s="12" t="s">
        <v>125</v>
      </c>
      <c r="H54" s="15">
        <v>0</v>
      </c>
      <c r="I54" s="15">
        <v>0</v>
      </c>
    </row>
    <row r="55" spans="2:10" ht="28.5" customHeight="1" x14ac:dyDescent="0.25">
      <c r="B55" t="s">
        <v>126</v>
      </c>
      <c r="C55" s="10" t="s">
        <v>127</v>
      </c>
      <c r="D55" s="15">
        <v>-132023097.02</v>
      </c>
      <c r="E55" s="15">
        <v>-83398869.790000007</v>
      </c>
      <c r="F55" s="13"/>
      <c r="G55" s="12" t="s">
        <v>128</v>
      </c>
      <c r="H55" s="15">
        <v>0</v>
      </c>
      <c r="I55" s="15">
        <v>0</v>
      </c>
      <c r="J55" s="21"/>
    </row>
    <row r="56" spans="2:10" x14ac:dyDescent="0.2">
      <c r="C56" s="10" t="s">
        <v>129</v>
      </c>
      <c r="D56" s="15">
        <v>0</v>
      </c>
      <c r="E56" s="15">
        <v>0</v>
      </c>
      <c r="F56" s="13"/>
      <c r="G56" s="19"/>
      <c r="H56" s="13"/>
      <c r="I56" s="13"/>
    </row>
    <row r="57" spans="2:10" x14ac:dyDescent="0.2">
      <c r="C57" s="10" t="s">
        <v>130</v>
      </c>
      <c r="D57" s="15">
        <v>0</v>
      </c>
      <c r="E57" s="15">
        <v>0</v>
      </c>
      <c r="F57" s="13"/>
      <c r="G57" s="19" t="s">
        <v>131</v>
      </c>
      <c r="H57" s="13">
        <f>SUM(H50:H55)</f>
        <v>44303040</v>
      </c>
      <c r="I57" s="13">
        <v>52133467.43</v>
      </c>
    </row>
    <row r="58" spans="2:10" x14ac:dyDescent="0.2">
      <c r="C58" s="10" t="s">
        <v>132</v>
      </c>
      <c r="D58" s="15">
        <v>0</v>
      </c>
      <c r="E58" s="15">
        <v>0</v>
      </c>
      <c r="F58" s="15"/>
      <c r="G58" s="22"/>
      <c r="H58" s="13"/>
      <c r="I58" s="13"/>
    </row>
    <row r="59" spans="2:10" x14ac:dyDescent="0.2">
      <c r="C59" s="10"/>
      <c r="D59" s="13"/>
      <c r="E59" s="13"/>
      <c r="F59" s="13"/>
      <c r="G59" s="19" t="s">
        <v>133</v>
      </c>
      <c r="H59" s="13">
        <f>H47+H57</f>
        <v>133911945.77</v>
      </c>
      <c r="I59" s="13">
        <v>129181960.06</v>
      </c>
    </row>
    <row r="60" spans="2:10" x14ac:dyDescent="0.2">
      <c r="C60" s="6" t="s">
        <v>134</v>
      </c>
      <c r="D60" s="13">
        <f>SUM(D50:D58)</f>
        <v>2350472802.5700002</v>
      </c>
      <c r="E60" s="13">
        <f>SUM(E50:E58)</f>
        <v>2242509749.8000002</v>
      </c>
      <c r="F60" s="13"/>
      <c r="G60" s="12"/>
      <c r="H60" s="13"/>
      <c r="I60" s="13"/>
    </row>
    <row r="61" spans="2:10" x14ac:dyDescent="0.2">
      <c r="C61" s="10"/>
      <c r="D61" s="13"/>
      <c r="E61" s="13"/>
      <c r="F61" s="13"/>
      <c r="G61" s="19" t="s">
        <v>135</v>
      </c>
      <c r="H61" s="13"/>
      <c r="I61" s="13"/>
    </row>
    <row r="62" spans="2:10" x14ac:dyDescent="0.2">
      <c r="C62" s="6" t="s">
        <v>136</v>
      </c>
      <c r="D62" s="13">
        <f>D47+D60</f>
        <v>2665959474.5300002</v>
      </c>
      <c r="E62" s="13">
        <f>E47+E60</f>
        <v>2582703503.0400004</v>
      </c>
      <c r="F62" s="13"/>
      <c r="G62" s="19"/>
      <c r="H62" s="13"/>
      <c r="I62" s="13"/>
    </row>
    <row r="63" spans="2:10" x14ac:dyDescent="0.2">
      <c r="C63" s="10"/>
      <c r="D63" s="13"/>
      <c r="E63" s="13"/>
      <c r="F63" s="13"/>
      <c r="G63" s="19" t="s">
        <v>137</v>
      </c>
      <c r="H63" s="13">
        <f>SUM(H64:H66)</f>
        <v>863660970.65999997</v>
      </c>
      <c r="I63" s="13">
        <f>SUM(I64:I66)</f>
        <v>660243585.86000001</v>
      </c>
    </row>
    <row r="64" spans="2:10" x14ac:dyDescent="0.2">
      <c r="C64" s="10"/>
      <c r="D64" s="13"/>
      <c r="E64" s="13"/>
      <c r="F64" s="13" t="s">
        <v>138</v>
      </c>
      <c r="G64" s="12" t="s">
        <v>139</v>
      </c>
      <c r="H64" s="15">
        <f>VLOOKUP(F64,'[1]Balanza Jun'!$B$1:$F$680,5,0)</f>
        <v>1160792.51</v>
      </c>
      <c r="I64" s="15">
        <v>1160792.51</v>
      </c>
    </row>
    <row r="65" spans="3:9" x14ac:dyDescent="0.2">
      <c r="C65" s="10"/>
      <c r="D65" s="13"/>
      <c r="E65" s="13"/>
      <c r="F65" s="13" t="s">
        <v>140</v>
      </c>
      <c r="G65" s="12" t="s">
        <v>141</v>
      </c>
      <c r="H65" s="15">
        <v>862500178.14999998</v>
      </c>
      <c r="I65" s="15">
        <v>659082793.35000002</v>
      </c>
    </row>
    <row r="66" spans="3:9" x14ac:dyDescent="0.2">
      <c r="C66" s="10"/>
      <c r="D66" s="13"/>
      <c r="E66" s="13"/>
      <c r="F66" s="13"/>
      <c r="G66" s="12" t="s">
        <v>142</v>
      </c>
      <c r="H66" s="15">
        <v>0</v>
      </c>
      <c r="I66" s="15">
        <v>0</v>
      </c>
    </row>
    <row r="67" spans="3:9" x14ac:dyDescent="0.2">
      <c r="C67" s="10"/>
      <c r="D67" s="13"/>
      <c r="E67" s="13"/>
      <c r="F67" s="13"/>
      <c r="G67" s="12"/>
      <c r="H67" s="13"/>
      <c r="I67" s="13"/>
    </row>
    <row r="68" spans="3:9" x14ac:dyDescent="0.2">
      <c r="C68" s="10"/>
      <c r="D68" s="13"/>
      <c r="E68" s="13"/>
      <c r="F68" s="13"/>
      <c r="G68" s="19" t="s">
        <v>143</v>
      </c>
      <c r="H68" s="13">
        <f>SUM(H69:H73)</f>
        <v>1668386558.0999999</v>
      </c>
      <c r="I68" s="13">
        <f>SUM(I69:I73)</f>
        <v>1793277957.1200001</v>
      </c>
    </row>
    <row r="69" spans="3:9" x14ac:dyDescent="0.2">
      <c r="C69" s="10"/>
      <c r="D69" s="13"/>
      <c r="E69" s="13"/>
      <c r="F69" s="13"/>
      <c r="G69" s="12" t="s">
        <v>144</v>
      </c>
      <c r="H69" s="15">
        <v>133023171.56</v>
      </c>
      <c r="I69" s="15">
        <v>266320705.44</v>
      </c>
    </row>
    <row r="70" spans="3:9" x14ac:dyDescent="0.2">
      <c r="C70" s="10"/>
      <c r="D70" s="13"/>
      <c r="E70" s="13"/>
      <c r="F70" s="13" t="s">
        <v>145</v>
      </c>
      <c r="G70" s="12" t="s">
        <v>146</v>
      </c>
      <c r="H70" s="15">
        <v>1532376073.8399999</v>
      </c>
      <c r="I70" s="15">
        <v>1523969938.98</v>
      </c>
    </row>
    <row r="71" spans="3:9" x14ac:dyDescent="0.2">
      <c r="C71" s="10"/>
      <c r="D71" s="13"/>
      <c r="E71" s="13"/>
      <c r="F71" s="13" t="s">
        <v>147</v>
      </c>
      <c r="G71" s="12" t="s">
        <v>148</v>
      </c>
      <c r="H71" s="15">
        <v>2987312.7</v>
      </c>
      <c r="I71" s="15">
        <v>2987312.7</v>
      </c>
    </row>
    <row r="72" spans="3:9" x14ac:dyDescent="0.2">
      <c r="C72" s="10"/>
      <c r="D72" s="13"/>
      <c r="E72" s="13"/>
      <c r="F72" s="13"/>
      <c r="G72" s="12" t="s">
        <v>149</v>
      </c>
      <c r="H72" s="15">
        <v>0</v>
      </c>
      <c r="I72" s="15">
        <v>0</v>
      </c>
    </row>
    <row r="73" spans="3:9" x14ac:dyDescent="0.2">
      <c r="C73" s="10"/>
      <c r="D73" s="13"/>
      <c r="E73" s="13"/>
      <c r="F73" s="13"/>
      <c r="G73" s="12" t="s">
        <v>150</v>
      </c>
      <c r="H73" s="15">
        <v>0</v>
      </c>
      <c r="I73" s="15">
        <v>0</v>
      </c>
    </row>
    <row r="74" spans="3:9" x14ac:dyDescent="0.2">
      <c r="C74" s="10"/>
      <c r="D74" s="13"/>
      <c r="E74" s="13"/>
      <c r="F74" s="13"/>
      <c r="G74" s="12"/>
      <c r="H74" s="13"/>
      <c r="I74" s="13"/>
    </row>
    <row r="75" spans="3:9" ht="25.5" x14ac:dyDescent="0.2">
      <c r="C75" s="10"/>
      <c r="D75" s="13"/>
      <c r="E75" s="13"/>
      <c r="F75" s="13"/>
      <c r="G75" s="19" t="s">
        <v>151</v>
      </c>
      <c r="H75" s="13">
        <f>SUM(H76:H77)</f>
        <v>0</v>
      </c>
      <c r="I75" s="13">
        <v>0</v>
      </c>
    </row>
    <row r="76" spans="3:9" x14ac:dyDescent="0.2">
      <c r="C76" s="10"/>
      <c r="D76" s="13"/>
      <c r="E76" s="13"/>
      <c r="F76" s="13"/>
      <c r="G76" s="12" t="s">
        <v>152</v>
      </c>
      <c r="H76" s="15">
        <v>0</v>
      </c>
      <c r="I76" s="15">
        <v>0</v>
      </c>
    </row>
    <row r="77" spans="3:9" x14ac:dyDescent="0.2">
      <c r="C77" s="10"/>
      <c r="D77" s="13"/>
      <c r="E77" s="13"/>
      <c r="F77" s="13"/>
      <c r="G77" s="12" t="s">
        <v>153</v>
      </c>
      <c r="H77" s="15">
        <v>0</v>
      </c>
      <c r="I77" s="15">
        <v>0</v>
      </c>
    </row>
    <row r="78" spans="3:9" x14ac:dyDescent="0.2">
      <c r="C78" s="10"/>
      <c r="D78" s="13"/>
      <c r="E78" s="13"/>
      <c r="F78" s="13"/>
      <c r="G78" s="12"/>
      <c r="H78" s="13"/>
      <c r="I78" s="13"/>
    </row>
    <row r="79" spans="3:9" x14ac:dyDescent="0.2">
      <c r="C79" s="10"/>
      <c r="D79" s="13"/>
      <c r="E79" s="13"/>
      <c r="F79" s="13"/>
      <c r="G79" s="19" t="s">
        <v>154</v>
      </c>
      <c r="H79" s="13">
        <f>H63+H68+H75</f>
        <v>2532047528.7599998</v>
      </c>
      <c r="I79" s="13">
        <f>I63+I68+I75</f>
        <v>2453521542.98</v>
      </c>
    </row>
    <row r="80" spans="3:9" x14ac:dyDescent="0.2">
      <c r="C80" s="10"/>
      <c r="D80" s="13"/>
      <c r="E80" s="13"/>
      <c r="F80" s="13"/>
      <c r="G80" s="12"/>
      <c r="H80" s="13"/>
      <c r="I80" s="13"/>
    </row>
    <row r="81" spans="3:13" x14ac:dyDescent="0.2">
      <c r="C81" s="10"/>
      <c r="D81" s="13"/>
      <c r="E81" s="13"/>
      <c r="F81" s="13"/>
      <c r="G81" s="19" t="s">
        <v>155</v>
      </c>
      <c r="H81" s="13">
        <f>H59+H79</f>
        <v>2665959474.5299997</v>
      </c>
      <c r="I81" s="13">
        <f>I59+I79</f>
        <v>2582703503.04</v>
      </c>
    </row>
    <row r="82" spans="3:13" ht="13.5" thickBot="1" x14ac:dyDescent="0.25">
      <c r="C82" s="23"/>
      <c r="D82" s="24"/>
      <c r="E82" s="24"/>
      <c r="F82" s="24"/>
      <c r="G82" s="25"/>
      <c r="H82" s="26"/>
      <c r="I82" s="26"/>
    </row>
    <row r="83" spans="3:13" ht="27" customHeight="1" x14ac:dyDescent="0.2">
      <c r="C83" s="421" t="s">
        <v>156</v>
      </c>
      <c r="D83" s="421"/>
      <c r="E83" s="421"/>
      <c r="F83" s="421"/>
      <c r="G83" s="421"/>
      <c r="H83" s="421"/>
      <c r="I83" s="421"/>
      <c r="J83" s="27"/>
    </row>
    <row r="84" spans="3:13" x14ac:dyDescent="0.2">
      <c r="C84" s="28"/>
      <c r="D84" s="28"/>
      <c r="E84" s="28"/>
      <c r="F84" s="28"/>
      <c r="G84" s="28"/>
      <c r="H84" s="28"/>
      <c r="I84" s="28"/>
      <c r="J84" s="28"/>
    </row>
    <row r="89" spans="3:13" s="36" customFormat="1" ht="16.5" customHeight="1" x14ac:dyDescent="0.25">
      <c r="C89" s="29"/>
      <c r="D89" s="30"/>
      <c r="E89" s="31"/>
      <c r="F89" s="31"/>
      <c r="G89" s="32"/>
      <c r="H89" s="33"/>
      <c r="I89" s="34"/>
      <c r="J89" s="422"/>
      <c r="K89" s="422"/>
      <c r="L89" s="35"/>
      <c r="M89" s="35"/>
    </row>
    <row r="90" spans="3:13" s="36" customFormat="1" ht="15" x14ac:dyDescent="0.25">
      <c r="C90" s="37"/>
      <c r="D90" s="38"/>
      <c r="E90" s="2"/>
      <c r="F90" s="2"/>
      <c r="G90" s="37"/>
      <c r="H90" s="39"/>
      <c r="I90" s="2"/>
      <c r="J90" s="410"/>
      <c r="K90" s="410"/>
      <c r="L90" s="40"/>
      <c r="M90" s="35"/>
    </row>
    <row r="91" spans="3:13" s="36" customFormat="1" ht="15" customHeight="1" x14ac:dyDescent="0.25">
      <c r="C91" s="41"/>
      <c r="D91" s="42"/>
      <c r="E91" s="2"/>
      <c r="F91" s="2"/>
      <c r="G91" s="41"/>
      <c r="H91" s="43"/>
      <c r="I91" s="2"/>
      <c r="J91" s="411"/>
      <c r="K91" s="411"/>
      <c r="L91" s="40"/>
      <c r="M91" s="35"/>
    </row>
  </sheetData>
  <mergeCells count="8">
    <mergeCell ref="J90:K90"/>
    <mergeCell ref="J91:K91"/>
    <mergeCell ref="C2:I2"/>
    <mergeCell ref="C3:I3"/>
    <mergeCell ref="C4:I4"/>
    <mergeCell ref="C5:I5"/>
    <mergeCell ref="C83:I83"/>
    <mergeCell ref="J89:K89"/>
  </mergeCells>
  <pageMargins left="0.23622047244094491" right="0.23622047244094491" top="0.74803149606299213" bottom="0.74803149606299213" header="0.31496062992125984" footer="0.31496062992125984"/>
  <pageSetup scale="66" fitToHeight="0" orientation="landscape" r:id="rId1"/>
  <rowBreaks count="1" manualBreakCount="1">
    <brk id="47" min="2" max="8" man="1"/>
  </rowBreaks>
  <colBreaks count="1" manualBreakCount="1">
    <brk id="2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0"/>
  <sheetViews>
    <sheetView view="pageBreakPreview" zoomScale="60" zoomScaleNormal="100" workbookViewId="0">
      <pane ySplit="7" topLeftCell="A19" activePane="bottomLeft" state="frozen"/>
      <selection activeCell="E23" sqref="E23"/>
      <selection pane="bottomLeft" activeCell="E23" sqref="E23"/>
    </sheetView>
  </sheetViews>
  <sheetFormatPr baseColWidth="10" defaultRowHeight="12.75" x14ac:dyDescent="0.2"/>
  <cols>
    <col min="1" max="1" width="4.42578125" style="142" customWidth="1"/>
    <col min="2" max="2" width="54.140625" style="142" customWidth="1"/>
    <col min="3" max="3" width="15.42578125" style="142" customWidth="1"/>
    <col min="4" max="8" width="12.28515625" style="142" customWidth="1"/>
    <col min="9" max="16384" width="11.42578125" style="142"/>
  </cols>
  <sheetData>
    <row r="1" spans="2:8" ht="13.5" thickBot="1" x14ac:dyDescent="0.25"/>
    <row r="2" spans="2:8" x14ac:dyDescent="0.2">
      <c r="B2" s="466" t="s">
        <v>247</v>
      </c>
      <c r="C2" s="467"/>
      <c r="D2" s="467"/>
      <c r="E2" s="467"/>
      <c r="F2" s="467"/>
      <c r="G2" s="467"/>
      <c r="H2" s="468"/>
    </row>
    <row r="3" spans="2:8" x14ac:dyDescent="0.2">
      <c r="B3" s="456" t="s">
        <v>498</v>
      </c>
      <c r="C3" s="457"/>
      <c r="D3" s="457"/>
      <c r="E3" s="457"/>
      <c r="F3" s="457"/>
      <c r="G3" s="457"/>
      <c r="H3" s="458"/>
    </row>
    <row r="4" spans="2:8" x14ac:dyDescent="0.2">
      <c r="B4" s="456" t="s">
        <v>3</v>
      </c>
      <c r="C4" s="457"/>
      <c r="D4" s="457"/>
      <c r="E4" s="457"/>
      <c r="F4" s="457"/>
      <c r="G4" s="457"/>
      <c r="H4" s="458"/>
    </row>
    <row r="5" spans="2:8" ht="13.5" thickBot="1" x14ac:dyDescent="0.25">
      <c r="B5" s="459" t="s">
        <v>499</v>
      </c>
      <c r="C5" s="460"/>
      <c r="D5" s="460"/>
      <c r="E5" s="460"/>
      <c r="F5" s="460"/>
      <c r="G5" s="460"/>
      <c r="H5" s="461"/>
    </row>
    <row r="6" spans="2:8" x14ac:dyDescent="0.2">
      <c r="B6" s="472" t="s">
        <v>500</v>
      </c>
      <c r="C6" s="262" t="s">
        <v>501</v>
      </c>
      <c r="D6" s="464" t="s">
        <v>502</v>
      </c>
      <c r="E6" s="464" t="s">
        <v>503</v>
      </c>
      <c r="F6" s="464" t="s">
        <v>504</v>
      </c>
      <c r="G6" s="464" t="s">
        <v>505</v>
      </c>
      <c r="H6" s="464" t="s">
        <v>506</v>
      </c>
    </row>
    <row r="7" spans="2:8" ht="26.25" thickBot="1" x14ac:dyDescent="0.25">
      <c r="B7" s="474"/>
      <c r="C7" s="145" t="s">
        <v>507</v>
      </c>
      <c r="D7" s="465"/>
      <c r="E7" s="465"/>
      <c r="F7" s="465"/>
      <c r="G7" s="465"/>
      <c r="H7" s="465"/>
    </row>
    <row r="8" spans="2:8" x14ac:dyDescent="0.2">
      <c r="B8" s="263"/>
      <c r="C8" s="264"/>
      <c r="D8" s="264"/>
      <c r="E8" s="264"/>
      <c r="F8" s="264"/>
      <c r="G8" s="264"/>
      <c r="H8" s="264"/>
    </row>
    <row r="9" spans="2:8" ht="25.5" x14ac:dyDescent="0.2">
      <c r="B9" s="265" t="s">
        <v>508</v>
      </c>
      <c r="C9" s="257">
        <f t="shared" ref="C9:H9" si="0">SUM(C10:C21)</f>
        <v>1270011838</v>
      </c>
      <c r="D9" s="257">
        <f t="shared" si="0"/>
        <v>1313785180.2224431</v>
      </c>
      <c r="E9" s="257">
        <f t="shared" si="0"/>
        <v>1362264025.0870209</v>
      </c>
      <c r="F9" s="257">
        <f t="shared" si="0"/>
        <v>1409961889.4973006</v>
      </c>
      <c r="G9" s="257">
        <f t="shared" si="0"/>
        <v>1457773146.8040848</v>
      </c>
      <c r="H9" s="257">
        <f t="shared" si="0"/>
        <v>1505584404.1108689</v>
      </c>
    </row>
    <row r="10" spans="2:8" x14ac:dyDescent="0.2">
      <c r="B10" s="266" t="s">
        <v>509</v>
      </c>
      <c r="C10" s="258">
        <v>704739759</v>
      </c>
      <c r="D10" s="258">
        <v>748022640.40358806</v>
      </c>
      <c r="E10" s="258">
        <v>781383952.77511334</v>
      </c>
      <c r="F10" s="258">
        <v>814745265.14663827</v>
      </c>
      <c r="G10" s="258">
        <v>848106577.51816308</v>
      </c>
      <c r="H10" s="258">
        <v>881467889.88968801</v>
      </c>
    </row>
    <row r="11" spans="2:8" x14ac:dyDescent="0.2">
      <c r="B11" s="266" t="s">
        <v>510</v>
      </c>
      <c r="C11" s="258">
        <v>0</v>
      </c>
      <c r="D11" s="258">
        <v>0</v>
      </c>
      <c r="E11" s="258">
        <v>0</v>
      </c>
      <c r="F11" s="258">
        <v>0</v>
      </c>
      <c r="G11" s="258">
        <v>0</v>
      </c>
      <c r="H11" s="258">
        <v>0</v>
      </c>
    </row>
    <row r="12" spans="2:8" x14ac:dyDescent="0.2">
      <c r="B12" s="266" t="s">
        <v>511</v>
      </c>
      <c r="C12" s="258">
        <v>0</v>
      </c>
      <c r="D12" s="258">
        <v>0</v>
      </c>
      <c r="E12" s="258">
        <v>0</v>
      </c>
      <c r="F12" s="258">
        <v>0</v>
      </c>
      <c r="G12" s="258">
        <v>0</v>
      </c>
      <c r="H12" s="258">
        <v>0</v>
      </c>
    </row>
    <row r="13" spans="2:8" x14ac:dyDescent="0.2">
      <c r="B13" s="266" t="s">
        <v>512</v>
      </c>
      <c r="C13" s="258">
        <v>165788269</v>
      </c>
      <c r="D13" s="258">
        <v>151236394.24006349</v>
      </c>
      <c r="E13" s="258">
        <v>154961069.80185416</v>
      </c>
      <c r="F13" s="258">
        <v>157904764.9093473</v>
      </c>
      <c r="G13" s="258">
        <v>160961852.91334489</v>
      </c>
      <c r="H13" s="258">
        <v>164018940.91734248</v>
      </c>
    </row>
    <row r="14" spans="2:8" x14ac:dyDescent="0.2">
      <c r="B14" s="266" t="s">
        <v>513</v>
      </c>
      <c r="C14" s="258">
        <v>20340402</v>
      </c>
      <c r="D14" s="258">
        <v>33198945.700273417</v>
      </c>
      <c r="E14" s="258">
        <v>35595050.207257822</v>
      </c>
      <c r="F14" s="258">
        <v>37991154.714242227</v>
      </c>
      <c r="G14" s="258">
        <v>40387259.221226633</v>
      </c>
      <c r="H14" s="258">
        <v>42783363.728211038</v>
      </c>
    </row>
    <row r="15" spans="2:8" x14ac:dyDescent="0.2">
      <c r="B15" s="266" t="s">
        <v>514</v>
      </c>
      <c r="C15" s="258">
        <v>56848650</v>
      </c>
      <c r="D15" s="258">
        <v>38716875.005695105</v>
      </c>
      <c r="E15" s="258">
        <v>36758414.653386556</v>
      </c>
      <c r="F15" s="258">
        <v>34799954.301078007</v>
      </c>
      <c r="G15" s="258">
        <v>32841493.948769458</v>
      </c>
      <c r="H15" s="258">
        <v>30883033.596460909</v>
      </c>
    </row>
    <row r="16" spans="2:8" x14ac:dyDescent="0.2">
      <c r="B16" s="266" t="s">
        <v>515</v>
      </c>
      <c r="C16" s="258">
        <v>0</v>
      </c>
      <c r="D16" s="258">
        <v>0</v>
      </c>
      <c r="E16" s="258">
        <v>0</v>
      </c>
      <c r="F16" s="258">
        <v>0</v>
      </c>
      <c r="G16" s="258">
        <v>0</v>
      </c>
      <c r="H16" s="258">
        <v>0</v>
      </c>
    </row>
    <row r="17" spans="2:8" x14ac:dyDescent="0.2">
      <c r="B17" s="266" t="s">
        <v>516</v>
      </c>
      <c r="C17" s="258">
        <v>320639709</v>
      </c>
      <c r="D17" s="258">
        <v>342610324.872823</v>
      </c>
      <c r="E17" s="258">
        <v>353565537.64940882</v>
      </c>
      <c r="F17" s="258">
        <v>364520750.42599487</v>
      </c>
      <c r="G17" s="258">
        <v>375475963.20258081</v>
      </c>
      <c r="H17" s="258">
        <v>386431175.97916675</v>
      </c>
    </row>
    <row r="18" spans="2:8" x14ac:dyDescent="0.2">
      <c r="B18" s="266" t="s">
        <v>517</v>
      </c>
      <c r="C18" s="258">
        <f>+'[5]Proyeccion de ingresos'!$D$21</f>
        <v>1655049</v>
      </c>
      <c r="D18" s="258">
        <v>0</v>
      </c>
      <c r="E18" s="258">
        <v>0</v>
      </c>
      <c r="F18" s="258">
        <v>0</v>
      </c>
      <c r="G18" s="258">
        <v>0</v>
      </c>
      <c r="H18" s="258">
        <v>0</v>
      </c>
    </row>
    <row r="19" spans="2:8" x14ac:dyDescent="0.2">
      <c r="B19" s="266" t="s">
        <v>518</v>
      </c>
      <c r="C19" s="258">
        <v>0</v>
      </c>
      <c r="D19" s="258">
        <v>0</v>
      </c>
      <c r="E19" s="258">
        <v>0</v>
      </c>
      <c r="F19" s="258">
        <v>0</v>
      </c>
      <c r="G19" s="258">
        <v>0</v>
      </c>
      <c r="H19" s="258">
        <v>0</v>
      </c>
    </row>
    <row r="20" spans="2:8" x14ac:dyDescent="0.2">
      <c r="B20" s="266" t="s">
        <v>519</v>
      </c>
      <c r="C20" s="258">
        <v>0</v>
      </c>
      <c r="D20" s="258">
        <v>0</v>
      </c>
      <c r="E20" s="258">
        <v>0</v>
      </c>
      <c r="F20" s="258">
        <v>0</v>
      </c>
      <c r="G20" s="258">
        <v>0</v>
      </c>
      <c r="H20" s="258">
        <v>0</v>
      </c>
    </row>
    <row r="21" spans="2:8" x14ac:dyDescent="0.2">
      <c r="B21" s="266" t="s">
        <v>520</v>
      </c>
      <c r="C21" s="258">
        <v>0</v>
      </c>
      <c r="D21" s="258">
        <v>0</v>
      </c>
      <c r="E21" s="258">
        <v>0</v>
      </c>
      <c r="F21" s="258">
        <v>0</v>
      </c>
      <c r="G21" s="258">
        <v>0</v>
      </c>
      <c r="H21" s="258">
        <v>0</v>
      </c>
    </row>
    <row r="22" spans="2:8" x14ac:dyDescent="0.2">
      <c r="B22" s="267"/>
      <c r="C22" s="258"/>
      <c r="D22" s="258"/>
      <c r="E22" s="258"/>
      <c r="F22" s="258"/>
      <c r="G22" s="258"/>
      <c r="H22" s="258"/>
    </row>
    <row r="23" spans="2:8" x14ac:dyDescent="0.2">
      <c r="B23" s="265" t="s">
        <v>521</v>
      </c>
      <c r="C23" s="257">
        <f t="shared" ref="C23:H23" si="1">SUM(C24:C28)</f>
        <v>140318372</v>
      </c>
      <c r="D23" s="257">
        <f t="shared" si="1"/>
        <v>142202959.43044516</v>
      </c>
      <c r="E23" s="257">
        <f t="shared" si="1"/>
        <v>148436183.31769955</v>
      </c>
      <c r="F23" s="257">
        <f t="shared" si="1"/>
        <v>154669407.20495394</v>
      </c>
      <c r="G23" s="257">
        <f t="shared" si="1"/>
        <v>128542377.25262648</v>
      </c>
      <c r="H23" s="257">
        <f t="shared" si="1"/>
        <v>167135854.97946271</v>
      </c>
    </row>
    <row r="24" spans="2:8" x14ac:dyDescent="0.2">
      <c r="B24" s="266" t="s">
        <v>522</v>
      </c>
      <c r="C24" s="258">
        <v>140318372</v>
      </c>
      <c r="D24" s="258">
        <v>142202959.43044516</v>
      </c>
      <c r="E24" s="258">
        <v>148436183.31769955</v>
      </c>
      <c r="F24" s="258">
        <v>154669407.20495394</v>
      </c>
      <c r="G24" s="258">
        <v>128542377.25262648</v>
      </c>
      <c r="H24" s="258">
        <v>167135854.97946271</v>
      </c>
    </row>
    <row r="25" spans="2:8" x14ac:dyDescent="0.2">
      <c r="B25" s="266" t="s">
        <v>523</v>
      </c>
      <c r="C25" s="258">
        <v>0</v>
      </c>
      <c r="D25" s="258">
        <v>0</v>
      </c>
      <c r="E25" s="258">
        <v>0</v>
      </c>
      <c r="F25" s="258">
        <v>0</v>
      </c>
      <c r="G25" s="258">
        <v>0</v>
      </c>
      <c r="H25" s="258">
        <v>0</v>
      </c>
    </row>
    <row r="26" spans="2:8" x14ac:dyDescent="0.2">
      <c r="B26" s="266" t="s">
        <v>524</v>
      </c>
      <c r="C26" s="258">
        <v>0</v>
      </c>
      <c r="D26" s="258">
        <v>0</v>
      </c>
      <c r="E26" s="258">
        <v>0</v>
      </c>
      <c r="F26" s="258">
        <v>0</v>
      </c>
      <c r="G26" s="258">
        <v>0</v>
      </c>
      <c r="H26" s="258">
        <v>0</v>
      </c>
    </row>
    <row r="27" spans="2:8" ht="25.5" x14ac:dyDescent="0.2">
      <c r="B27" s="266" t="s">
        <v>525</v>
      </c>
      <c r="C27" s="258">
        <v>0</v>
      </c>
      <c r="D27" s="258">
        <v>0</v>
      </c>
      <c r="E27" s="258">
        <v>0</v>
      </c>
      <c r="F27" s="258">
        <v>0</v>
      </c>
      <c r="G27" s="258">
        <v>0</v>
      </c>
      <c r="H27" s="258">
        <v>0</v>
      </c>
    </row>
    <row r="28" spans="2:8" x14ac:dyDescent="0.2">
      <c r="B28" s="266" t="s">
        <v>526</v>
      </c>
      <c r="C28" s="258">
        <v>0</v>
      </c>
      <c r="D28" s="258">
        <v>0</v>
      </c>
      <c r="E28" s="258">
        <v>0</v>
      </c>
      <c r="F28" s="258">
        <v>0</v>
      </c>
      <c r="G28" s="258">
        <v>0</v>
      </c>
      <c r="H28" s="258">
        <v>0</v>
      </c>
    </row>
    <row r="29" spans="2:8" x14ac:dyDescent="0.2">
      <c r="B29" s="267"/>
      <c r="C29" s="258"/>
      <c r="D29" s="258"/>
      <c r="E29" s="258"/>
      <c r="F29" s="258"/>
      <c r="G29" s="258"/>
      <c r="H29" s="258"/>
    </row>
    <row r="30" spans="2:8" x14ac:dyDescent="0.2">
      <c r="B30" s="265" t="s">
        <v>527</v>
      </c>
      <c r="C30" s="257">
        <f t="shared" ref="C30:H30" si="2">C31</f>
        <v>0</v>
      </c>
      <c r="D30" s="257">
        <f t="shared" si="2"/>
        <v>0</v>
      </c>
      <c r="E30" s="257">
        <f t="shared" si="2"/>
        <v>0</v>
      </c>
      <c r="F30" s="257">
        <f t="shared" si="2"/>
        <v>0</v>
      </c>
      <c r="G30" s="257">
        <f t="shared" si="2"/>
        <v>0</v>
      </c>
      <c r="H30" s="257">
        <f t="shared" si="2"/>
        <v>0</v>
      </c>
    </row>
    <row r="31" spans="2:8" x14ac:dyDescent="0.2">
      <c r="B31" s="266" t="s">
        <v>528</v>
      </c>
      <c r="C31" s="258">
        <f t="shared" ref="C31:H31" si="3">C38</f>
        <v>0</v>
      </c>
      <c r="D31" s="258">
        <f t="shared" si="3"/>
        <v>0</v>
      </c>
      <c r="E31" s="258">
        <f t="shared" si="3"/>
        <v>0</v>
      </c>
      <c r="F31" s="258">
        <f t="shared" si="3"/>
        <v>0</v>
      </c>
      <c r="G31" s="258">
        <f t="shared" si="3"/>
        <v>0</v>
      </c>
      <c r="H31" s="258">
        <f t="shared" si="3"/>
        <v>0</v>
      </c>
    </row>
    <row r="32" spans="2:8" x14ac:dyDescent="0.2">
      <c r="B32" s="267"/>
      <c r="C32" s="258"/>
      <c r="D32" s="258"/>
      <c r="E32" s="258"/>
      <c r="F32" s="258"/>
      <c r="G32" s="258"/>
      <c r="H32" s="258"/>
    </row>
    <row r="33" spans="2:8" x14ac:dyDescent="0.2">
      <c r="B33" s="265" t="s">
        <v>529</v>
      </c>
      <c r="C33" s="257">
        <f t="shared" ref="C33:H33" si="4">C9+C23+C30</f>
        <v>1410330210</v>
      </c>
      <c r="D33" s="257">
        <f t="shared" si="4"/>
        <v>1455988139.6528883</v>
      </c>
      <c r="E33" s="257">
        <f t="shared" si="4"/>
        <v>1510700208.4047203</v>
      </c>
      <c r="F33" s="257">
        <f t="shared" si="4"/>
        <v>1564631296.7022545</v>
      </c>
      <c r="G33" s="257">
        <f t="shared" si="4"/>
        <v>1586315524.0567112</v>
      </c>
      <c r="H33" s="257">
        <f t="shared" si="4"/>
        <v>1672720259.0903316</v>
      </c>
    </row>
    <row r="34" spans="2:8" x14ac:dyDescent="0.2">
      <c r="B34" s="267"/>
      <c r="C34" s="258"/>
      <c r="D34" s="258"/>
      <c r="E34" s="258"/>
      <c r="F34" s="258"/>
      <c r="G34" s="258"/>
      <c r="H34" s="258"/>
    </row>
    <row r="35" spans="2:8" x14ac:dyDescent="0.2">
      <c r="B35" s="268" t="s">
        <v>357</v>
      </c>
      <c r="C35" s="258"/>
      <c r="D35" s="258"/>
      <c r="E35" s="258"/>
      <c r="F35" s="258"/>
      <c r="G35" s="258"/>
      <c r="H35" s="258"/>
    </row>
    <row r="36" spans="2:8" ht="25.5" x14ac:dyDescent="0.2">
      <c r="B36" s="267" t="s">
        <v>530</v>
      </c>
      <c r="C36" s="258">
        <v>0</v>
      </c>
      <c r="D36" s="258">
        <v>0</v>
      </c>
      <c r="E36" s="258">
        <v>0</v>
      </c>
      <c r="F36" s="258">
        <v>0</v>
      </c>
      <c r="G36" s="258">
        <v>0</v>
      </c>
      <c r="H36" s="258">
        <v>0</v>
      </c>
    </row>
    <row r="37" spans="2:8" ht="25.5" x14ac:dyDescent="0.2">
      <c r="B37" s="267" t="s">
        <v>531</v>
      </c>
      <c r="C37" s="258">
        <v>0</v>
      </c>
      <c r="D37" s="258">
        <v>0</v>
      </c>
      <c r="E37" s="258">
        <v>0</v>
      </c>
      <c r="F37" s="258">
        <v>0</v>
      </c>
      <c r="G37" s="258">
        <v>0</v>
      </c>
      <c r="H37" s="258">
        <v>0</v>
      </c>
    </row>
    <row r="38" spans="2:8" x14ac:dyDescent="0.2">
      <c r="B38" s="268" t="s">
        <v>532</v>
      </c>
      <c r="C38" s="257">
        <f t="shared" ref="C38:H38" si="5">SUM(C36:C37)</f>
        <v>0</v>
      </c>
      <c r="D38" s="257">
        <f t="shared" si="5"/>
        <v>0</v>
      </c>
      <c r="E38" s="257">
        <f t="shared" si="5"/>
        <v>0</v>
      </c>
      <c r="F38" s="257">
        <f t="shared" si="5"/>
        <v>0</v>
      </c>
      <c r="G38" s="257">
        <f t="shared" si="5"/>
        <v>0</v>
      </c>
      <c r="H38" s="257">
        <f t="shared" si="5"/>
        <v>0</v>
      </c>
    </row>
    <row r="39" spans="2:8" ht="13.5" thickBot="1" x14ac:dyDescent="0.25">
      <c r="B39" s="269"/>
      <c r="C39" s="270"/>
      <c r="D39" s="270"/>
      <c r="E39" s="270"/>
      <c r="F39" s="270"/>
      <c r="G39" s="270"/>
      <c r="H39" s="270"/>
    </row>
    <row r="40" spans="2:8" x14ac:dyDescent="0.2">
      <c r="B40" s="421" t="s">
        <v>156</v>
      </c>
      <c r="C40" s="421"/>
      <c r="D40" s="421"/>
      <c r="E40" s="421"/>
      <c r="F40" s="421"/>
      <c r="G40" s="421"/>
      <c r="H40" s="421"/>
    </row>
  </sheetData>
  <mergeCells count="11">
    <mergeCell ref="F6:F7"/>
    <mergeCell ref="G6:G7"/>
    <mergeCell ref="H6:H7"/>
    <mergeCell ref="B40:H40"/>
    <mergeCell ref="B2:H2"/>
    <mergeCell ref="B3:H3"/>
    <mergeCell ref="B4:H4"/>
    <mergeCell ref="B5:H5"/>
    <mergeCell ref="B6:B7"/>
    <mergeCell ref="D6:D7"/>
    <mergeCell ref="E6:E7"/>
  </mergeCells>
  <pageMargins left="0.7" right="0.7" top="0.75" bottom="0.75" header="0.3" footer="0.3"/>
  <pageSetup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"/>
  <sheetViews>
    <sheetView view="pageBreakPreview" zoomScale="60" zoomScaleNormal="100" workbookViewId="0">
      <selection activeCell="E23" sqref="E23"/>
    </sheetView>
  </sheetViews>
  <sheetFormatPr baseColWidth="10" defaultRowHeight="15" x14ac:dyDescent="0.25"/>
  <cols>
    <col min="1" max="1" width="2.7109375" style="271" customWidth="1"/>
    <col min="2" max="2" width="48.140625" style="288" customWidth="1"/>
    <col min="3" max="3" width="18.42578125" style="288" customWidth="1"/>
    <col min="4" max="6" width="16.28515625" style="288" bestFit="1" customWidth="1"/>
  </cols>
  <sheetData>
    <row r="2" spans="2:6" x14ac:dyDescent="0.25">
      <c r="B2" s="493" t="s">
        <v>247</v>
      </c>
      <c r="C2" s="494"/>
      <c r="D2" s="494"/>
      <c r="E2" s="494"/>
      <c r="F2" s="495"/>
    </row>
    <row r="3" spans="2:6" x14ac:dyDescent="0.25">
      <c r="B3" s="496" t="s">
        <v>533</v>
      </c>
      <c r="C3" s="497"/>
      <c r="D3" s="497"/>
      <c r="E3" s="497"/>
      <c r="F3" s="498"/>
    </row>
    <row r="4" spans="2:6" x14ac:dyDescent="0.25">
      <c r="B4" s="499" t="s">
        <v>3</v>
      </c>
      <c r="C4" s="500"/>
      <c r="D4" s="500"/>
      <c r="E4" s="500"/>
      <c r="F4" s="501"/>
    </row>
    <row r="5" spans="2:6" x14ac:dyDescent="0.25">
      <c r="B5" s="272" t="s">
        <v>500</v>
      </c>
      <c r="C5" s="272">
        <v>2020</v>
      </c>
      <c r="D5" s="273">
        <v>2021</v>
      </c>
      <c r="E5" s="272">
        <v>2022</v>
      </c>
      <c r="F5" s="272">
        <v>2023</v>
      </c>
    </row>
    <row r="6" spans="2:6" x14ac:dyDescent="0.25">
      <c r="B6" s="274" t="s">
        <v>534</v>
      </c>
      <c r="C6" s="275">
        <f>SUM(C7:C15)</f>
        <v>1270011838</v>
      </c>
      <c r="D6" s="275">
        <f>SUM(D7:D15)</f>
        <v>1300234241.6006367</v>
      </c>
      <c r="E6" s="275">
        <f>SUM(E7:E15)</f>
        <v>1366426249.3006647</v>
      </c>
      <c r="F6" s="275">
        <f>SUM(F7:F15)</f>
        <v>1433110265.04024</v>
      </c>
    </row>
    <row r="7" spans="2:6" x14ac:dyDescent="0.25">
      <c r="B7" s="276" t="s">
        <v>535</v>
      </c>
      <c r="C7" s="277">
        <v>529989975.23999989</v>
      </c>
      <c r="D7" s="278">
        <v>546675599.49720037</v>
      </c>
      <c r="E7" s="278">
        <v>563075867.48211622</v>
      </c>
      <c r="F7" s="278">
        <v>579968143.50657976</v>
      </c>
    </row>
    <row r="8" spans="2:6" x14ac:dyDescent="0.25">
      <c r="B8" s="276" t="s">
        <v>536</v>
      </c>
      <c r="C8" s="277">
        <v>120761034.2</v>
      </c>
      <c r="D8" s="278">
        <v>117897315.11000764</v>
      </c>
      <c r="E8" s="278">
        <v>127671318.9218227</v>
      </c>
      <c r="F8" s="278">
        <v>137445322.73363772</v>
      </c>
    </row>
    <row r="9" spans="2:6" x14ac:dyDescent="0.25">
      <c r="B9" s="276" t="s">
        <v>537</v>
      </c>
      <c r="C9" s="277">
        <v>348547780.86000001</v>
      </c>
      <c r="D9" s="278">
        <v>355295879.70097023</v>
      </c>
      <c r="E9" s="278">
        <v>378407453.16018927</v>
      </c>
      <c r="F9" s="278">
        <v>401519026.61940843</v>
      </c>
    </row>
    <row r="10" spans="2:6" x14ac:dyDescent="0.25">
      <c r="B10" s="279" t="s">
        <v>538</v>
      </c>
      <c r="C10" s="277">
        <v>120710415.83</v>
      </c>
      <c r="D10" s="278">
        <v>119696280.53251937</v>
      </c>
      <c r="E10" s="278">
        <v>125505843.93958554</v>
      </c>
      <c r="F10" s="278">
        <v>131315407.3466517</v>
      </c>
    </row>
    <row r="11" spans="2:6" x14ac:dyDescent="0.25">
      <c r="B11" s="276" t="s">
        <v>539</v>
      </c>
      <c r="C11" s="277">
        <v>34656134.659999996</v>
      </c>
      <c r="D11" s="278">
        <v>41224307.771729283</v>
      </c>
      <c r="E11" s="278">
        <v>43300050.674727611</v>
      </c>
      <c r="F11" s="278">
        <v>45375793.577725925</v>
      </c>
    </row>
    <row r="12" spans="2:6" x14ac:dyDescent="0.25">
      <c r="B12" s="276" t="s">
        <v>540</v>
      </c>
      <c r="C12" s="277">
        <v>115346497.20999999</v>
      </c>
      <c r="D12" s="278">
        <v>119444858.98821005</v>
      </c>
      <c r="E12" s="278">
        <v>128465715.1222233</v>
      </c>
      <c r="F12" s="278">
        <v>137486571.25623658</v>
      </c>
    </row>
    <row r="13" spans="2:6" x14ac:dyDescent="0.25">
      <c r="B13" s="276" t="s">
        <v>541</v>
      </c>
      <c r="C13" s="277">
        <v>0</v>
      </c>
      <c r="D13" s="278">
        <v>0</v>
      </c>
      <c r="E13" s="278">
        <v>0</v>
      </c>
      <c r="F13" s="278">
        <v>0</v>
      </c>
    </row>
    <row r="14" spans="2:6" x14ac:dyDescent="0.25">
      <c r="B14" s="276" t="s">
        <v>542</v>
      </c>
      <c r="C14" s="277">
        <v>0</v>
      </c>
      <c r="D14" s="278">
        <v>0</v>
      </c>
      <c r="E14" s="278">
        <v>0</v>
      </c>
      <c r="F14" s="278">
        <v>0</v>
      </c>
    </row>
    <row r="15" spans="2:6" x14ac:dyDescent="0.25">
      <c r="B15" s="276" t="s">
        <v>543</v>
      </c>
      <c r="C15" s="277">
        <v>0</v>
      </c>
      <c r="D15" s="278">
        <v>0</v>
      </c>
      <c r="E15" s="278">
        <v>0</v>
      </c>
      <c r="F15" s="278">
        <v>0</v>
      </c>
    </row>
    <row r="16" spans="2:6" x14ac:dyDescent="0.25">
      <c r="B16" s="276"/>
      <c r="C16" s="276"/>
      <c r="D16" s="280"/>
      <c r="E16" s="280"/>
      <c r="F16" s="281"/>
    </row>
    <row r="17" spans="2:6" x14ac:dyDescent="0.25">
      <c r="B17" s="282" t="s">
        <v>544</v>
      </c>
      <c r="C17" s="283">
        <f>SUM(C18:C26)</f>
        <v>140318372</v>
      </c>
      <c r="D17" s="283">
        <f>SUM(D18:D26)</f>
        <v>140757578.44480866</v>
      </c>
      <c r="E17" s="283">
        <f>SUM(E18:E26)</f>
        <v>153457179.60183805</v>
      </c>
      <c r="F17" s="283">
        <f>SUM(F18:F26)</f>
        <v>166156780.75886741</v>
      </c>
    </row>
    <row r="18" spans="2:6" x14ac:dyDescent="0.25">
      <c r="B18" s="276" t="s">
        <v>535</v>
      </c>
      <c r="C18" s="277">
        <v>0</v>
      </c>
      <c r="D18" s="278">
        <v>0</v>
      </c>
      <c r="E18" s="278">
        <v>0</v>
      </c>
      <c r="F18" s="278">
        <v>0</v>
      </c>
    </row>
    <row r="19" spans="2:6" x14ac:dyDescent="0.25">
      <c r="B19" s="276" t="s">
        <v>536</v>
      </c>
      <c r="C19" s="277">
        <v>0</v>
      </c>
      <c r="D19" s="278">
        <v>0</v>
      </c>
      <c r="E19" s="278">
        <v>0</v>
      </c>
      <c r="F19" s="278">
        <v>0</v>
      </c>
    </row>
    <row r="20" spans="2:6" x14ac:dyDescent="0.25">
      <c r="B20" s="276" t="s">
        <v>537</v>
      </c>
      <c r="C20" s="277">
        <v>71962502.74000001</v>
      </c>
      <c r="D20" s="278">
        <v>58154784.720336378</v>
      </c>
      <c r="E20" s="278">
        <v>64847820.439374529</v>
      </c>
      <c r="F20" s="278">
        <v>71540856.158412665</v>
      </c>
    </row>
    <row r="21" spans="2:6" x14ac:dyDescent="0.25">
      <c r="B21" s="276" t="s">
        <v>538</v>
      </c>
      <c r="C21" s="277">
        <v>3526803.62</v>
      </c>
      <c r="D21" s="278">
        <v>2839076.9141000002</v>
      </c>
      <c r="E21" s="278">
        <v>3209391.2942000004</v>
      </c>
      <c r="F21" s="278">
        <v>3579705.6743000005</v>
      </c>
    </row>
    <row r="22" spans="2:6" x14ac:dyDescent="0.25">
      <c r="B22" s="276" t="s">
        <v>539</v>
      </c>
      <c r="C22" s="277">
        <v>0</v>
      </c>
      <c r="D22" s="278">
        <v>0</v>
      </c>
      <c r="E22" s="278">
        <v>0</v>
      </c>
      <c r="F22" s="278">
        <v>0</v>
      </c>
    </row>
    <row r="23" spans="2:6" x14ac:dyDescent="0.25">
      <c r="B23" s="276" t="s">
        <v>540</v>
      </c>
      <c r="C23" s="277">
        <v>48829065.640000001</v>
      </c>
      <c r="D23" s="278">
        <v>62763716.8103723</v>
      </c>
      <c r="E23" s="278">
        <v>67399967.868263528</v>
      </c>
      <c r="F23" s="278">
        <v>72036218.926154748</v>
      </c>
    </row>
    <row r="24" spans="2:6" x14ac:dyDescent="0.25">
      <c r="B24" s="276" t="s">
        <v>541</v>
      </c>
      <c r="C24" s="277">
        <v>0</v>
      </c>
      <c r="D24" s="278">
        <v>0</v>
      </c>
      <c r="E24" s="278">
        <v>0</v>
      </c>
      <c r="F24" s="278">
        <v>0</v>
      </c>
    </row>
    <row r="25" spans="2:6" x14ac:dyDescent="0.25">
      <c r="B25" s="276" t="s">
        <v>545</v>
      </c>
      <c r="C25" s="277">
        <v>0</v>
      </c>
      <c r="D25" s="278">
        <v>0</v>
      </c>
      <c r="E25" s="278">
        <v>0</v>
      </c>
      <c r="F25" s="278">
        <v>0</v>
      </c>
    </row>
    <row r="26" spans="2:6" x14ac:dyDescent="0.25">
      <c r="B26" s="276" t="s">
        <v>543</v>
      </c>
      <c r="C26" s="277">
        <v>16000000</v>
      </c>
      <c r="D26" s="278">
        <v>17000000</v>
      </c>
      <c r="E26" s="278">
        <v>18000000</v>
      </c>
      <c r="F26" s="278">
        <v>19000000</v>
      </c>
    </row>
    <row r="27" spans="2:6" x14ac:dyDescent="0.25">
      <c r="B27" s="276"/>
      <c r="C27" s="276"/>
      <c r="D27" s="278"/>
      <c r="E27" s="278"/>
      <c r="F27" s="284"/>
    </row>
    <row r="28" spans="2:6" x14ac:dyDescent="0.25">
      <c r="B28" s="282" t="s">
        <v>546</v>
      </c>
      <c r="C28" s="283">
        <f>C6+C17</f>
        <v>1410330210</v>
      </c>
      <c r="D28" s="283">
        <f>D6+D17</f>
        <v>1440991820.0454454</v>
      </c>
      <c r="E28" s="283">
        <f>E6+E17</f>
        <v>1519883428.9025028</v>
      </c>
      <c r="F28" s="283">
        <f>F6+F17</f>
        <v>1599267045.7991076</v>
      </c>
    </row>
    <row r="29" spans="2:6" x14ac:dyDescent="0.25">
      <c r="B29" s="285"/>
      <c r="C29" s="285"/>
      <c r="D29" s="286"/>
      <c r="E29" s="287"/>
      <c r="F29" s="287"/>
    </row>
    <row r="30" spans="2:6" x14ac:dyDescent="0.25">
      <c r="B30" s="180" t="s">
        <v>290</v>
      </c>
    </row>
    <row r="33" spans="4:6" x14ac:dyDescent="0.25">
      <c r="D33" s="289"/>
      <c r="E33" s="289"/>
      <c r="F33" s="289"/>
    </row>
    <row r="34" spans="4:6" x14ac:dyDescent="0.25">
      <c r="D34" s="289"/>
      <c r="E34" s="289"/>
      <c r="F34" s="289"/>
    </row>
  </sheetData>
  <mergeCells count="3">
    <mergeCell ref="B2:F2"/>
    <mergeCell ref="B3:F3"/>
    <mergeCell ref="B4:F4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0" workbookViewId="0">
      <selection activeCell="E23" sqref="E23"/>
    </sheetView>
  </sheetViews>
  <sheetFormatPr baseColWidth="10" defaultRowHeight="15" x14ac:dyDescent="0.25"/>
  <cols>
    <col min="1" max="1" width="3.7109375" style="142" customWidth="1"/>
    <col min="2" max="2" width="52.7109375" style="142" customWidth="1"/>
    <col min="3" max="8" width="11.42578125" style="142"/>
  </cols>
  <sheetData>
    <row r="1" spans="2:8" ht="15.75" thickBot="1" x14ac:dyDescent="0.3"/>
    <row r="2" spans="2:8" x14ac:dyDescent="0.25">
      <c r="B2" s="466" t="s">
        <v>247</v>
      </c>
      <c r="C2" s="467"/>
      <c r="D2" s="467"/>
      <c r="E2" s="467"/>
      <c r="F2" s="467"/>
      <c r="G2" s="467"/>
      <c r="H2" s="468"/>
    </row>
    <row r="3" spans="2:8" x14ac:dyDescent="0.25">
      <c r="B3" s="456" t="s">
        <v>547</v>
      </c>
      <c r="C3" s="457"/>
      <c r="D3" s="457"/>
      <c r="E3" s="457"/>
      <c r="F3" s="457"/>
      <c r="G3" s="457"/>
      <c r="H3" s="458"/>
    </row>
    <row r="4" spans="2:8" ht="15.75" thickBot="1" x14ac:dyDescent="0.3">
      <c r="B4" s="459" t="s">
        <v>3</v>
      </c>
      <c r="C4" s="460"/>
      <c r="D4" s="460"/>
      <c r="E4" s="460"/>
      <c r="F4" s="460"/>
      <c r="G4" s="460"/>
      <c r="H4" s="461"/>
    </row>
    <row r="5" spans="2:8" ht="15.75" thickBot="1" x14ac:dyDescent="0.3">
      <c r="B5" s="290" t="s">
        <v>500</v>
      </c>
      <c r="C5" s="291" t="s">
        <v>548</v>
      </c>
      <c r="D5" s="291" t="s">
        <v>549</v>
      </c>
      <c r="E5" s="291" t="s">
        <v>550</v>
      </c>
      <c r="F5" s="291" t="s">
        <v>551</v>
      </c>
      <c r="G5" s="291" t="s">
        <v>552</v>
      </c>
      <c r="H5" s="291" t="s">
        <v>553</v>
      </c>
    </row>
    <row r="6" spans="2:8" x14ac:dyDescent="0.25">
      <c r="B6" s="263"/>
      <c r="C6" s="292"/>
      <c r="D6" s="292"/>
      <c r="E6" s="292"/>
      <c r="F6" s="292"/>
      <c r="G6" s="292"/>
      <c r="H6" s="292"/>
    </row>
    <row r="7" spans="2:8" x14ac:dyDescent="0.25">
      <c r="B7" s="265" t="s">
        <v>554</v>
      </c>
      <c r="C7" s="293">
        <f t="shared" ref="C7:H7" si="0">SUM(C8:C19)</f>
        <v>620996536</v>
      </c>
      <c r="D7" s="293">
        <f t="shared" si="0"/>
        <v>796901321</v>
      </c>
      <c r="E7" s="293">
        <f t="shared" si="0"/>
        <v>975297292</v>
      </c>
      <c r="F7" s="293">
        <f t="shared" si="0"/>
        <v>1121060496</v>
      </c>
      <c r="G7" s="293">
        <f t="shared" si="0"/>
        <v>1205015290</v>
      </c>
      <c r="H7" s="293">
        <f t="shared" si="0"/>
        <v>1270301647.7600002</v>
      </c>
    </row>
    <row r="8" spans="2:8" x14ac:dyDescent="0.25">
      <c r="B8" s="294" t="s">
        <v>509</v>
      </c>
      <c r="C8" s="295">
        <v>300831882</v>
      </c>
      <c r="D8" s="295">
        <v>398250763</v>
      </c>
      <c r="E8" s="295">
        <v>496708799</v>
      </c>
      <c r="F8" s="295">
        <v>597032152</v>
      </c>
      <c r="G8" s="295">
        <v>627172481</v>
      </c>
      <c r="H8" s="295">
        <v>708288073.70000005</v>
      </c>
    </row>
    <row r="9" spans="2:8" x14ac:dyDescent="0.25">
      <c r="B9" s="294" t="s">
        <v>510</v>
      </c>
      <c r="C9" s="295">
        <v>0</v>
      </c>
      <c r="D9" s="295">
        <v>0</v>
      </c>
      <c r="E9" s="295">
        <v>0</v>
      </c>
      <c r="F9" s="295">
        <v>0</v>
      </c>
      <c r="G9" s="295">
        <v>0</v>
      </c>
      <c r="H9" s="295">
        <v>0</v>
      </c>
    </row>
    <row r="10" spans="2:8" x14ac:dyDescent="0.25">
      <c r="B10" s="294" t="s">
        <v>511</v>
      </c>
      <c r="C10" s="295">
        <v>16200</v>
      </c>
      <c r="D10" s="295">
        <v>439089</v>
      </c>
      <c r="E10" s="295">
        <v>3200</v>
      </c>
      <c r="F10" s="295">
        <v>0</v>
      </c>
      <c r="G10" s="295">
        <v>0</v>
      </c>
      <c r="H10" s="295">
        <v>0</v>
      </c>
    </row>
    <row r="11" spans="2:8" x14ac:dyDescent="0.25">
      <c r="B11" s="294" t="s">
        <v>512</v>
      </c>
      <c r="C11" s="295">
        <v>84499369</v>
      </c>
      <c r="D11" s="295">
        <v>124043530</v>
      </c>
      <c r="E11" s="295">
        <v>114277525</v>
      </c>
      <c r="F11" s="295">
        <v>140114694</v>
      </c>
      <c r="G11" s="295">
        <v>139787667</v>
      </c>
      <c r="H11" s="295">
        <v>147601339.59999999</v>
      </c>
    </row>
    <row r="12" spans="2:8" x14ac:dyDescent="0.25">
      <c r="B12" s="294" t="s">
        <v>513</v>
      </c>
      <c r="C12" s="295">
        <v>4709459</v>
      </c>
      <c r="D12" s="295">
        <v>6225956</v>
      </c>
      <c r="E12" s="295">
        <v>12947866</v>
      </c>
      <c r="F12" s="295">
        <v>30146416</v>
      </c>
      <c r="G12" s="295">
        <v>29170429</v>
      </c>
      <c r="H12" s="295">
        <v>31652342.989999998</v>
      </c>
    </row>
    <row r="13" spans="2:8" x14ac:dyDescent="0.25">
      <c r="B13" s="294" t="s">
        <v>514</v>
      </c>
      <c r="C13" s="295">
        <v>41261601</v>
      </c>
      <c r="D13" s="295">
        <v>45001006</v>
      </c>
      <c r="E13" s="295">
        <v>91592239</v>
      </c>
      <c r="F13" s="295">
        <v>58357475</v>
      </c>
      <c r="G13" s="295">
        <v>78285684</v>
      </c>
      <c r="H13" s="295">
        <v>48606826.469999999</v>
      </c>
    </row>
    <row r="14" spans="2:8" ht="25.5" x14ac:dyDescent="0.25">
      <c r="B14" s="294" t="s">
        <v>555</v>
      </c>
      <c r="C14" s="295">
        <v>0</v>
      </c>
      <c r="D14" s="295">
        <v>0</v>
      </c>
      <c r="E14" s="295">
        <v>0</v>
      </c>
      <c r="F14" s="295">
        <v>0</v>
      </c>
      <c r="G14" s="295">
        <v>0</v>
      </c>
      <c r="H14" s="295">
        <v>0</v>
      </c>
    </row>
    <row r="15" spans="2:8" x14ac:dyDescent="0.25">
      <c r="B15" s="294" t="s">
        <v>516</v>
      </c>
      <c r="C15" s="295">
        <v>189678025</v>
      </c>
      <c r="D15" s="295">
        <v>222940977</v>
      </c>
      <c r="E15" s="295">
        <v>259767663</v>
      </c>
      <c r="F15" s="295">
        <v>295409759</v>
      </c>
      <c r="G15" s="295">
        <v>330599029</v>
      </c>
      <c r="H15" s="295">
        <v>334153065</v>
      </c>
    </row>
    <row r="16" spans="2:8" x14ac:dyDescent="0.25">
      <c r="B16" s="294" t="s">
        <v>517</v>
      </c>
      <c r="C16" s="295">
        <v>0</v>
      </c>
      <c r="D16" s="295">
        <v>0</v>
      </c>
      <c r="E16" s="295">
        <v>0</v>
      </c>
      <c r="F16" s="295">
        <v>0</v>
      </c>
      <c r="G16" s="295">
        <v>0</v>
      </c>
      <c r="H16" s="295">
        <v>0</v>
      </c>
    </row>
    <row r="17" spans="2:8" x14ac:dyDescent="0.25">
      <c r="B17" s="294" t="s">
        <v>556</v>
      </c>
      <c r="C17" s="295">
        <v>0</v>
      </c>
      <c r="D17" s="295">
        <v>0</v>
      </c>
      <c r="E17" s="295">
        <v>0</v>
      </c>
      <c r="F17" s="295">
        <v>0</v>
      </c>
      <c r="G17" s="295">
        <v>0</v>
      </c>
      <c r="H17" s="295">
        <v>0</v>
      </c>
    </row>
    <row r="18" spans="2:8" x14ac:dyDescent="0.25">
      <c r="B18" s="294" t="s">
        <v>519</v>
      </c>
      <c r="C18" s="295">
        <v>0</v>
      </c>
      <c r="D18" s="295">
        <v>0</v>
      </c>
      <c r="E18" s="295">
        <v>0</v>
      </c>
      <c r="F18" s="295">
        <v>0</v>
      </c>
      <c r="G18" s="295">
        <v>0</v>
      </c>
      <c r="H18" s="295">
        <v>0</v>
      </c>
    </row>
    <row r="19" spans="2:8" x14ac:dyDescent="0.25">
      <c r="B19" s="294" t="s">
        <v>520</v>
      </c>
      <c r="C19" s="295">
        <v>0</v>
      </c>
      <c r="D19" s="295">
        <v>0</v>
      </c>
      <c r="E19" s="295">
        <v>0</v>
      </c>
      <c r="F19" s="295">
        <v>0</v>
      </c>
      <c r="G19" s="295">
        <v>0</v>
      </c>
      <c r="H19" s="295">
        <v>0</v>
      </c>
    </row>
    <row r="20" spans="2:8" x14ac:dyDescent="0.25">
      <c r="B20" s="267"/>
      <c r="C20" s="295"/>
      <c r="D20" s="295"/>
      <c r="E20" s="295"/>
      <c r="F20" s="295"/>
      <c r="G20" s="295"/>
      <c r="H20" s="295"/>
    </row>
    <row r="21" spans="2:8" x14ac:dyDescent="0.25">
      <c r="B21" s="265" t="s">
        <v>557</v>
      </c>
      <c r="C21" s="293">
        <f t="shared" ref="C21:H21" si="1">SUM(C22:C26)</f>
        <v>223784412</v>
      </c>
      <c r="D21" s="293">
        <f t="shared" si="1"/>
        <v>273654684</v>
      </c>
      <c r="E21" s="293">
        <f t="shared" si="1"/>
        <v>195156962</v>
      </c>
      <c r="F21" s="293">
        <f t="shared" si="1"/>
        <v>445258897</v>
      </c>
      <c r="G21" s="293">
        <f t="shared" si="1"/>
        <v>218476712</v>
      </c>
      <c r="H21" s="293">
        <f t="shared" si="1"/>
        <v>213832253.12</v>
      </c>
    </row>
    <row r="22" spans="2:8" x14ac:dyDescent="0.25">
      <c r="B22" s="294" t="s">
        <v>522</v>
      </c>
      <c r="C22" s="295">
        <v>81108652</v>
      </c>
      <c r="D22" s="295">
        <v>82206737</v>
      </c>
      <c r="E22" s="295">
        <v>86472614</v>
      </c>
      <c r="F22" s="295">
        <v>95055899</v>
      </c>
      <c r="G22" s="295">
        <v>118944246</v>
      </c>
      <c r="H22" s="295">
        <v>135858504.15000001</v>
      </c>
    </row>
    <row r="23" spans="2:8" x14ac:dyDescent="0.25">
      <c r="B23" s="294" t="s">
        <v>523</v>
      </c>
      <c r="C23" s="295">
        <v>142675760</v>
      </c>
      <c r="D23" s="295">
        <v>191447947</v>
      </c>
      <c r="E23" s="295">
        <v>108684348</v>
      </c>
      <c r="F23" s="295">
        <v>350202998</v>
      </c>
      <c r="G23" s="295">
        <v>99532466</v>
      </c>
      <c r="H23" s="295">
        <v>77973748.969999999</v>
      </c>
    </row>
    <row r="24" spans="2:8" x14ac:dyDescent="0.25">
      <c r="B24" s="294" t="s">
        <v>524</v>
      </c>
      <c r="C24" s="295">
        <v>0</v>
      </c>
      <c r="D24" s="295">
        <v>0</v>
      </c>
      <c r="E24" s="295">
        <v>0</v>
      </c>
      <c r="F24" s="295">
        <v>0</v>
      </c>
      <c r="G24" s="295">
        <v>0</v>
      </c>
      <c r="H24" s="295">
        <v>0</v>
      </c>
    </row>
    <row r="25" spans="2:8" ht="25.5" x14ac:dyDescent="0.25">
      <c r="B25" s="294" t="s">
        <v>525</v>
      </c>
      <c r="C25" s="295">
        <v>0</v>
      </c>
      <c r="D25" s="295">
        <v>0</v>
      </c>
      <c r="E25" s="295">
        <v>0</v>
      </c>
      <c r="F25" s="295">
        <v>0</v>
      </c>
      <c r="G25" s="295">
        <v>0</v>
      </c>
      <c r="H25" s="295">
        <v>0</v>
      </c>
    </row>
    <row r="26" spans="2:8" x14ac:dyDescent="0.25">
      <c r="B26" s="294" t="s">
        <v>526</v>
      </c>
      <c r="C26" s="295">
        <v>0</v>
      </c>
      <c r="D26" s="295">
        <v>0</v>
      </c>
      <c r="E26" s="295">
        <v>0</v>
      </c>
      <c r="F26" s="295">
        <v>0</v>
      </c>
      <c r="G26" s="295">
        <v>0</v>
      </c>
      <c r="H26" s="295">
        <v>0</v>
      </c>
    </row>
    <row r="27" spans="2:8" x14ac:dyDescent="0.25">
      <c r="B27" s="267"/>
      <c r="C27" s="295"/>
      <c r="D27" s="295"/>
      <c r="E27" s="295"/>
      <c r="F27" s="295"/>
      <c r="G27" s="295"/>
      <c r="H27" s="295"/>
    </row>
    <row r="28" spans="2:8" x14ac:dyDescent="0.25">
      <c r="B28" s="265" t="s">
        <v>558</v>
      </c>
      <c r="C28" s="293">
        <f t="shared" ref="C28:H28" si="2">C29</f>
        <v>0</v>
      </c>
      <c r="D28" s="293">
        <f t="shared" si="2"/>
        <v>0</v>
      </c>
      <c r="E28" s="293">
        <f t="shared" si="2"/>
        <v>0</v>
      </c>
      <c r="F28" s="293">
        <f t="shared" si="2"/>
        <v>0</v>
      </c>
      <c r="G28" s="293">
        <f t="shared" si="2"/>
        <v>0</v>
      </c>
      <c r="H28" s="293">
        <f t="shared" si="2"/>
        <v>0</v>
      </c>
    </row>
    <row r="29" spans="2:8" x14ac:dyDescent="0.25">
      <c r="B29" s="294" t="s">
        <v>528</v>
      </c>
      <c r="C29" s="295">
        <f t="shared" ref="C29:H29" si="3">C36</f>
        <v>0</v>
      </c>
      <c r="D29" s="295">
        <f t="shared" si="3"/>
        <v>0</v>
      </c>
      <c r="E29" s="295">
        <f t="shared" si="3"/>
        <v>0</v>
      </c>
      <c r="F29" s="295">
        <f t="shared" si="3"/>
        <v>0</v>
      </c>
      <c r="G29" s="295">
        <f t="shared" si="3"/>
        <v>0</v>
      </c>
      <c r="H29" s="295">
        <f t="shared" si="3"/>
        <v>0</v>
      </c>
    </row>
    <row r="30" spans="2:8" x14ac:dyDescent="0.25">
      <c r="B30" s="294"/>
      <c r="C30" s="295"/>
      <c r="D30" s="295"/>
      <c r="E30" s="295"/>
      <c r="F30" s="295"/>
      <c r="G30" s="295"/>
      <c r="H30" s="295"/>
    </row>
    <row r="31" spans="2:8" x14ac:dyDescent="0.25">
      <c r="B31" s="265" t="s">
        <v>559</v>
      </c>
      <c r="C31" s="293">
        <f t="shared" ref="C31:H31" si="4">C7+C21+C28</f>
        <v>844780948</v>
      </c>
      <c r="D31" s="293">
        <f t="shared" si="4"/>
        <v>1070556005</v>
      </c>
      <c r="E31" s="293">
        <f t="shared" si="4"/>
        <v>1170454254</v>
      </c>
      <c r="F31" s="293">
        <f t="shared" si="4"/>
        <v>1566319393</v>
      </c>
      <c r="G31" s="293">
        <f t="shared" si="4"/>
        <v>1423492002</v>
      </c>
      <c r="H31" s="293">
        <f t="shared" si="4"/>
        <v>1484133900.8800001</v>
      </c>
    </row>
    <row r="32" spans="2:8" x14ac:dyDescent="0.25">
      <c r="B32" s="267"/>
      <c r="C32" s="295"/>
      <c r="D32" s="295"/>
      <c r="E32" s="295"/>
      <c r="F32" s="295"/>
      <c r="G32" s="295"/>
      <c r="H32" s="295"/>
    </row>
    <row r="33" spans="2:8" x14ac:dyDescent="0.25">
      <c r="B33" s="268" t="s">
        <v>357</v>
      </c>
      <c r="C33" s="295"/>
      <c r="D33" s="295"/>
      <c r="E33" s="295"/>
      <c r="F33" s="295"/>
      <c r="G33" s="295"/>
      <c r="H33" s="295"/>
    </row>
    <row r="34" spans="2:8" ht="25.5" x14ac:dyDescent="0.25">
      <c r="B34" s="267" t="s">
        <v>530</v>
      </c>
      <c r="C34" s="295">
        <v>0</v>
      </c>
      <c r="D34" s="295">
        <v>0</v>
      </c>
      <c r="E34" s="295">
        <v>0</v>
      </c>
      <c r="F34" s="295">
        <v>0</v>
      </c>
      <c r="G34" s="295">
        <v>0</v>
      </c>
      <c r="H34" s="295">
        <v>0</v>
      </c>
    </row>
    <row r="35" spans="2:8" ht="25.5" x14ac:dyDescent="0.25">
      <c r="B35" s="267" t="s">
        <v>531</v>
      </c>
      <c r="C35" s="295">
        <v>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</row>
    <row r="36" spans="2:8" x14ac:dyDescent="0.25">
      <c r="B36" s="268" t="s">
        <v>532</v>
      </c>
      <c r="C36" s="293">
        <f t="shared" ref="C36:H36" si="5">SUM(C34:C35)</f>
        <v>0</v>
      </c>
      <c r="D36" s="293">
        <f t="shared" si="5"/>
        <v>0</v>
      </c>
      <c r="E36" s="293">
        <f t="shared" si="5"/>
        <v>0</v>
      </c>
      <c r="F36" s="293">
        <f t="shared" si="5"/>
        <v>0</v>
      </c>
      <c r="G36" s="293">
        <f t="shared" si="5"/>
        <v>0</v>
      </c>
      <c r="H36" s="293">
        <f t="shared" si="5"/>
        <v>0</v>
      </c>
    </row>
    <row r="37" spans="2:8" ht="15.75" thickBot="1" x14ac:dyDescent="0.3">
      <c r="B37" s="296"/>
      <c r="C37" s="297"/>
      <c r="D37" s="297"/>
      <c r="E37" s="297"/>
      <c r="F37" s="297"/>
      <c r="G37" s="297"/>
      <c r="H37" s="297"/>
    </row>
    <row r="38" spans="2:8" x14ac:dyDescent="0.25">
      <c r="B38" s="421" t="s">
        <v>156</v>
      </c>
      <c r="C38" s="421"/>
      <c r="D38" s="421"/>
      <c r="E38" s="421"/>
      <c r="F38" s="421"/>
      <c r="G38" s="421"/>
      <c r="H38" s="421"/>
    </row>
  </sheetData>
  <mergeCells count="4">
    <mergeCell ref="B2:H2"/>
    <mergeCell ref="B3:H3"/>
    <mergeCell ref="B4:H4"/>
    <mergeCell ref="B38:H38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E23" sqref="E23"/>
    </sheetView>
  </sheetViews>
  <sheetFormatPr baseColWidth="10" defaultRowHeight="15" x14ac:dyDescent="0.25"/>
  <cols>
    <col min="1" max="1" width="2.7109375" style="288" customWidth="1"/>
    <col min="2" max="2" width="50.42578125" style="288" customWidth="1"/>
    <col min="3" max="3" width="15.5703125" style="288" bestFit="1" customWidth="1"/>
    <col min="4" max="6" width="18.140625" style="288" customWidth="1"/>
  </cols>
  <sheetData>
    <row r="1" spans="2:6" x14ac:dyDescent="0.25">
      <c r="B1" s="298"/>
      <c r="C1" s="298"/>
      <c r="D1" s="298"/>
      <c r="E1" s="298"/>
      <c r="F1" s="298"/>
    </row>
    <row r="2" spans="2:6" x14ac:dyDescent="0.25">
      <c r="B2" s="493" t="s">
        <v>247</v>
      </c>
      <c r="C2" s="494"/>
      <c r="D2" s="494"/>
      <c r="E2" s="494"/>
      <c r="F2" s="495"/>
    </row>
    <row r="3" spans="2:6" x14ac:dyDescent="0.25">
      <c r="B3" s="496" t="s">
        <v>560</v>
      </c>
      <c r="C3" s="497"/>
      <c r="D3" s="497"/>
      <c r="E3" s="497"/>
      <c r="F3" s="498"/>
    </row>
    <row r="4" spans="2:6" x14ac:dyDescent="0.25">
      <c r="B4" s="499" t="s">
        <v>3</v>
      </c>
      <c r="C4" s="500"/>
      <c r="D4" s="500"/>
      <c r="E4" s="500"/>
      <c r="F4" s="501"/>
    </row>
    <row r="5" spans="2:6" x14ac:dyDescent="0.25">
      <c r="B5" s="272" t="s">
        <v>267</v>
      </c>
      <c r="C5" s="272">
        <v>2016</v>
      </c>
      <c r="D5" s="299">
        <v>2017</v>
      </c>
      <c r="E5" s="299">
        <v>2018</v>
      </c>
      <c r="F5" s="299">
        <v>2019</v>
      </c>
    </row>
    <row r="6" spans="2:6" x14ac:dyDescent="0.25">
      <c r="B6" s="300" t="s">
        <v>561</v>
      </c>
      <c r="C6" s="301">
        <f>SUM(C7:C15)</f>
        <v>841289687.16000032</v>
      </c>
      <c r="D6" s="301">
        <f>SUM(D7:D15)</f>
        <v>1123576657.1899998</v>
      </c>
      <c r="E6" s="301">
        <f>SUM(E7:E15)</f>
        <v>1214901465.6600001</v>
      </c>
      <c r="F6" s="301">
        <f>SUM(F7:F15)</f>
        <v>1312770754.1299994</v>
      </c>
    </row>
    <row r="7" spans="2:6" x14ac:dyDescent="0.25">
      <c r="B7" s="302" t="s">
        <v>535</v>
      </c>
      <c r="C7" s="303">
        <v>299379749.47000003</v>
      </c>
      <c r="D7" s="304">
        <v>372113917.08999974</v>
      </c>
      <c r="E7" s="304">
        <v>412124163.78999978</v>
      </c>
      <c r="F7" s="304">
        <v>440048480.28999984</v>
      </c>
    </row>
    <row r="8" spans="2:6" x14ac:dyDescent="0.25">
      <c r="B8" s="302" t="s">
        <v>536</v>
      </c>
      <c r="C8" s="303">
        <v>35937128.859999985</v>
      </c>
      <c r="D8" s="304">
        <v>61401945.319999926</v>
      </c>
      <c r="E8" s="304">
        <v>73629811.680000007</v>
      </c>
      <c r="F8" s="304">
        <v>107060589.31999995</v>
      </c>
    </row>
    <row r="9" spans="2:6" x14ac:dyDescent="0.25">
      <c r="B9" s="302" t="s">
        <v>537</v>
      </c>
      <c r="C9" s="303">
        <v>244032317.51000005</v>
      </c>
      <c r="D9" s="304">
        <v>325503433.83999997</v>
      </c>
      <c r="E9" s="304">
        <v>396343319.36000025</v>
      </c>
      <c r="F9" s="304">
        <v>416417367.30999988</v>
      </c>
    </row>
    <row r="10" spans="2:6" x14ac:dyDescent="0.25">
      <c r="B10" s="305" t="s">
        <v>538</v>
      </c>
      <c r="C10" s="303">
        <v>67754377.450000018</v>
      </c>
      <c r="D10" s="304">
        <v>74385282.550000012</v>
      </c>
      <c r="E10" s="304">
        <v>89116348.219999999</v>
      </c>
      <c r="F10" s="304">
        <v>111339431.60999998</v>
      </c>
    </row>
    <row r="11" spans="2:6" x14ac:dyDescent="0.25">
      <c r="B11" s="302" t="s">
        <v>539</v>
      </c>
      <c r="C11" s="303">
        <v>25445014.690000027</v>
      </c>
      <c r="D11" s="304">
        <v>123350960.77000009</v>
      </c>
      <c r="E11" s="304">
        <v>67292612.350000009</v>
      </c>
      <c r="F11" s="304">
        <v>38732483.349999994</v>
      </c>
    </row>
    <row r="12" spans="2:6" x14ac:dyDescent="0.25">
      <c r="B12" s="302" t="s">
        <v>540</v>
      </c>
      <c r="C12" s="303">
        <v>147892705.31000006</v>
      </c>
      <c r="D12" s="303">
        <v>133966243.74999999</v>
      </c>
      <c r="E12" s="303">
        <v>158766708.70000002</v>
      </c>
      <c r="F12" s="303">
        <v>162097694.79000002</v>
      </c>
    </row>
    <row r="13" spans="2:6" x14ac:dyDescent="0.25">
      <c r="B13" s="302" t="s">
        <v>541</v>
      </c>
      <c r="C13" s="303">
        <v>0</v>
      </c>
      <c r="D13" s="303">
        <v>18634013.469999999</v>
      </c>
      <c r="E13" s="303">
        <v>6471605.7999999998</v>
      </c>
      <c r="F13" s="303">
        <v>5923231.1900000004</v>
      </c>
    </row>
    <row r="14" spans="2:6" x14ac:dyDescent="0.25">
      <c r="B14" s="302" t="s">
        <v>542</v>
      </c>
      <c r="C14" s="303">
        <v>5915744.6600000001</v>
      </c>
      <c r="D14" s="303">
        <v>250000</v>
      </c>
      <c r="E14" s="303">
        <v>0</v>
      </c>
      <c r="F14" s="303">
        <v>0</v>
      </c>
    </row>
    <row r="15" spans="2:6" x14ac:dyDescent="0.25">
      <c r="B15" s="302" t="s">
        <v>543</v>
      </c>
      <c r="C15" s="303">
        <v>14932649.209999997</v>
      </c>
      <c r="D15" s="303">
        <v>13970860.4</v>
      </c>
      <c r="E15" s="303">
        <v>11156895.759999994</v>
      </c>
      <c r="F15" s="303">
        <v>31151476.270000003</v>
      </c>
    </row>
    <row r="16" spans="2:6" x14ac:dyDescent="0.25">
      <c r="B16" s="302"/>
      <c r="C16" s="306"/>
      <c r="D16" s="307"/>
      <c r="E16" s="307"/>
      <c r="F16" s="307"/>
    </row>
    <row r="17" spans="2:6" x14ac:dyDescent="0.25">
      <c r="B17" s="308" t="s">
        <v>544</v>
      </c>
      <c r="C17" s="306">
        <f>SUM(C18:C26)</f>
        <v>182370224.91000003</v>
      </c>
      <c r="D17" s="306">
        <f>SUM(D18:D26)</f>
        <v>421589420.22999996</v>
      </c>
      <c r="E17" s="306">
        <f>SUM(E18:E26)</f>
        <v>256108229.18000004</v>
      </c>
      <c r="F17" s="306">
        <f>SUM(F18:F26)</f>
        <v>197766979.74999997</v>
      </c>
    </row>
    <row r="18" spans="2:6" x14ac:dyDescent="0.25">
      <c r="B18" s="302" t="s">
        <v>535</v>
      </c>
      <c r="C18" s="303">
        <v>41657182.479999997</v>
      </c>
      <c r="D18" s="304">
        <v>15751678.879999999</v>
      </c>
      <c r="E18" s="304">
        <v>20048221.560000002</v>
      </c>
      <c r="F18" s="304">
        <v>27726473.809999999</v>
      </c>
    </row>
    <row r="19" spans="2:6" x14ac:dyDescent="0.25">
      <c r="B19" s="302" t="s">
        <v>536</v>
      </c>
      <c r="C19" s="303">
        <v>10575158.07</v>
      </c>
      <c r="D19" s="304">
        <v>7215300.9499999993</v>
      </c>
      <c r="E19" s="304">
        <v>6347809.7599999998</v>
      </c>
      <c r="F19" s="304">
        <v>19757185.260000002</v>
      </c>
    </row>
    <row r="20" spans="2:6" x14ac:dyDescent="0.25">
      <c r="B20" s="302" t="s">
        <v>537</v>
      </c>
      <c r="C20" s="303">
        <v>35099574.870000005</v>
      </c>
      <c r="D20" s="304">
        <v>17301663.539999999</v>
      </c>
      <c r="E20" s="304">
        <v>23765466.469999999</v>
      </c>
      <c r="F20" s="304">
        <v>20902197.989999998</v>
      </c>
    </row>
    <row r="21" spans="2:6" x14ac:dyDescent="0.25">
      <c r="B21" s="302" t="s">
        <v>538</v>
      </c>
      <c r="C21" s="303">
        <v>1437664</v>
      </c>
      <c r="D21" s="304">
        <v>0</v>
      </c>
      <c r="E21" s="304">
        <v>0</v>
      </c>
      <c r="F21" s="304">
        <v>2099999.02</v>
      </c>
    </row>
    <row r="22" spans="2:6" x14ac:dyDescent="0.25">
      <c r="B22" s="302" t="s">
        <v>539</v>
      </c>
      <c r="C22" s="303">
        <v>677840.43</v>
      </c>
      <c r="D22" s="304">
        <v>6406500.3200000003</v>
      </c>
      <c r="E22" s="304">
        <v>0</v>
      </c>
      <c r="F22" s="304">
        <v>13473441.220000001</v>
      </c>
    </row>
    <row r="23" spans="2:6" x14ac:dyDescent="0.25">
      <c r="B23" s="302" t="s">
        <v>540</v>
      </c>
      <c r="C23" s="303">
        <v>92922805.060000017</v>
      </c>
      <c r="D23" s="304">
        <v>355533379.63999999</v>
      </c>
      <c r="E23" s="304">
        <v>187725279.30000004</v>
      </c>
      <c r="F23" s="304">
        <v>100780582.66999999</v>
      </c>
    </row>
    <row r="24" spans="2:6" x14ac:dyDescent="0.25">
      <c r="B24" s="302" t="s">
        <v>541</v>
      </c>
      <c r="C24" s="303">
        <v>0</v>
      </c>
      <c r="D24" s="304">
        <v>0</v>
      </c>
      <c r="E24" s="304">
        <v>0</v>
      </c>
      <c r="F24" s="304">
        <v>0</v>
      </c>
    </row>
    <row r="25" spans="2:6" x14ac:dyDescent="0.25">
      <c r="B25" s="302" t="s">
        <v>545</v>
      </c>
      <c r="C25" s="303">
        <v>0</v>
      </c>
      <c r="D25" s="304">
        <v>0</v>
      </c>
      <c r="E25" s="304">
        <v>0</v>
      </c>
      <c r="F25" s="304">
        <v>0</v>
      </c>
    </row>
    <row r="26" spans="2:6" x14ac:dyDescent="0.25">
      <c r="B26" s="302" t="s">
        <v>543</v>
      </c>
      <c r="C26" s="303">
        <v>0</v>
      </c>
      <c r="D26" s="304">
        <v>19380896.899999999</v>
      </c>
      <c r="E26" s="304">
        <v>18221452.09</v>
      </c>
      <c r="F26" s="304">
        <v>13027099.780000001</v>
      </c>
    </row>
    <row r="27" spans="2:6" x14ac:dyDescent="0.25">
      <c r="B27" s="302"/>
      <c r="C27" s="303"/>
      <c r="D27" s="304"/>
      <c r="E27" s="304"/>
      <c r="F27" s="304"/>
    </row>
    <row r="28" spans="2:6" x14ac:dyDescent="0.25">
      <c r="B28" s="308" t="s">
        <v>562</v>
      </c>
      <c r="C28" s="306">
        <f>C6+C17</f>
        <v>1023659912.0700004</v>
      </c>
      <c r="D28" s="306">
        <f>D6+D17</f>
        <v>1545166077.4199998</v>
      </c>
      <c r="E28" s="306">
        <f>E6+E17</f>
        <v>1471009694.8400002</v>
      </c>
      <c r="F28" s="306">
        <f>F6+F17</f>
        <v>1510537733.8799994</v>
      </c>
    </row>
    <row r="29" spans="2:6" x14ac:dyDescent="0.25">
      <c r="B29" s="309"/>
      <c r="C29" s="310"/>
      <c r="D29" s="311"/>
      <c r="E29" s="311"/>
      <c r="F29" s="311"/>
    </row>
    <row r="30" spans="2:6" x14ac:dyDescent="0.25">
      <c r="B30" s="180" t="s">
        <v>290</v>
      </c>
    </row>
  </sheetData>
  <mergeCells count="3">
    <mergeCell ref="B2:F2"/>
    <mergeCell ref="B3:F3"/>
    <mergeCell ref="B4:F4"/>
  </mergeCells>
  <pageMargins left="0.7" right="0.7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view="pageBreakPreview" topLeftCell="A45" zoomScale="60" zoomScaleNormal="100" workbookViewId="0">
      <selection activeCell="F36" sqref="F36"/>
    </sheetView>
  </sheetViews>
  <sheetFormatPr baseColWidth="10" defaultRowHeight="15" x14ac:dyDescent="0.25"/>
  <cols>
    <col min="1" max="1" width="11.42578125" style="142"/>
    <col min="2" max="2" width="2.28515625" style="142" customWidth="1"/>
    <col min="3" max="3" width="46.140625" style="142" customWidth="1"/>
    <col min="4" max="4" width="16.7109375" style="142" customWidth="1"/>
    <col min="5" max="5" width="12.85546875" style="142" customWidth="1"/>
    <col min="6" max="6" width="13.28515625" style="142" customWidth="1"/>
    <col min="7" max="7" width="9.5703125" style="142" customWidth="1"/>
    <col min="8" max="8" width="14.5703125" style="142" customWidth="1"/>
  </cols>
  <sheetData>
    <row r="1" spans="3:8" x14ac:dyDescent="0.25">
      <c r="C1" s="502" t="s">
        <v>0</v>
      </c>
      <c r="D1" s="503"/>
      <c r="E1" s="503"/>
      <c r="F1" s="503"/>
      <c r="G1" s="503"/>
      <c r="H1" s="504"/>
    </row>
    <row r="2" spans="3:8" ht="15.75" thickBot="1" x14ac:dyDescent="0.3">
      <c r="C2" s="505" t="s">
        <v>563</v>
      </c>
      <c r="D2" s="506"/>
      <c r="E2" s="506"/>
      <c r="F2" s="506"/>
      <c r="G2" s="506"/>
      <c r="H2" s="507"/>
    </row>
    <row r="3" spans="3:8" ht="39" thickBot="1" x14ac:dyDescent="0.3">
      <c r="C3" s="312"/>
      <c r="D3" s="313" t="s">
        <v>564</v>
      </c>
      <c r="E3" s="314" t="s">
        <v>565</v>
      </c>
      <c r="F3" s="313" t="s">
        <v>566</v>
      </c>
      <c r="G3" s="313" t="s">
        <v>567</v>
      </c>
      <c r="H3" s="313" t="s">
        <v>568</v>
      </c>
    </row>
    <row r="4" spans="3:8" x14ac:dyDescent="0.25">
      <c r="C4" s="315" t="s">
        <v>569</v>
      </c>
      <c r="D4" s="316"/>
      <c r="E4" s="317"/>
      <c r="F4" s="317"/>
      <c r="G4" s="317"/>
      <c r="H4" s="317"/>
    </row>
    <row r="5" spans="3:8" ht="25.5" x14ac:dyDescent="0.25">
      <c r="C5" s="318" t="s">
        <v>570</v>
      </c>
      <c r="D5" s="319" t="s">
        <v>571</v>
      </c>
      <c r="E5" s="320" t="s">
        <v>572</v>
      </c>
      <c r="F5" s="320" t="s">
        <v>572</v>
      </c>
      <c r="G5" s="320" t="s">
        <v>572</v>
      </c>
      <c r="H5" s="320" t="s">
        <v>572</v>
      </c>
    </row>
    <row r="6" spans="3:8" x14ac:dyDescent="0.25">
      <c r="C6" s="321" t="s">
        <v>573</v>
      </c>
      <c r="D6" s="319" t="s">
        <v>574</v>
      </c>
      <c r="E6" s="320" t="s">
        <v>572</v>
      </c>
      <c r="F6" s="320" t="s">
        <v>572</v>
      </c>
      <c r="G6" s="320" t="s">
        <v>572</v>
      </c>
      <c r="H6" s="320" t="s">
        <v>572</v>
      </c>
    </row>
    <row r="7" spans="3:8" x14ac:dyDescent="0.25">
      <c r="C7" s="315"/>
      <c r="D7" s="322"/>
      <c r="E7" s="323"/>
      <c r="F7" s="323"/>
      <c r="G7" s="323"/>
      <c r="H7" s="323"/>
    </row>
    <row r="8" spans="3:8" x14ac:dyDescent="0.25">
      <c r="C8" s="315" t="s">
        <v>575</v>
      </c>
      <c r="D8" s="322"/>
      <c r="E8" s="323"/>
      <c r="F8" s="323"/>
      <c r="G8" s="323"/>
      <c r="H8" s="323"/>
    </row>
    <row r="9" spans="3:8" x14ac:dyDescent="0.25">
      <c r="C9" s="321" t="s">
        <v>576</v>
      </c>
      <c r="D9" s="324">
        <v>1610</v>
      </c>
      <c r="E9" s="320" t="s">
        <v>572</v>
      </c>
      <c r="F9" s="320" t="s">
        <v>572</v>
      </c>
      <c r="G9" s="320" t="s">
        <v>572</v>
      </c>
      <c r="H9" s="320" t="s">
        <v>572</v>
      </c>
    </row>
    <row r="10" spans="3:8" x14ac:dyDescent="0.25">
      <c r="C10" s="325" t="s">
        <v>577</v>
      </c>
      <c r="D10" s="324">
        <v>94.85</v>
      </c>
      <c r="E10" s="320" t="s">
        <v>572</v>
      </c>
      <c r="F10" s="320" t="s">
        <v>572</v>
      </c>
      <c r="G10" s="320" t="s">
        <v>572</v>
      </c>
      <c r="H10" s="320" t="s">
        <v>572</v>
      </c>
    </row>
    <row r="11" spans="3:8" x14ac:dyDescent="0.25">
      <c r="C11" s="325" t="s">
        <v>578</v>
      </c>
      <c r="D11" s="324">
        <v>19.39</v>
      </c>
      <c r="E11" s="320" t="s">
        <v>572</v>
      </c>
      <c r="F11" s="320" t="s">
        <v>572</v>
      </c>
      <c r="G11" s="320" t="s">
        <v>572</v>
      </c>
      <c r="H11" s="320" t="s">
        <v>572</v>
      </c>
    </row>
    <row r="12" spans="3:8" x14ac:dyDescent="0.25">
      <c r="C12" s="325" t="s">
        <v>579</v>
      </c>
      <c r="D12" s="324">
        <v>40.61</v>
      </c>
      <c r="E12" s="320" t="s">
        <v>572</v>
      </c>
      <c r="F12" s="320" t="s">
        <v>572</v>
      </c>
      <c r="G12" s="320" t="s">
        <v>572</v>
      </c>
      <c r="H12" s="320" t="s">
        <v>572</v>
      </c>
    </row>
    <row r="13" spans="3:8" x14ac:dyDescent="0.25">
      <c r="C13" s="321" t="s">
        <v>580</v>
      </c>
      <c r="D13" s="324">
        <v>53</v>
      </c>
      <c r="E13" s="320">
        <v>1</v>
      </c>
      <c r="F13" s="320" t="s">
        <v>572</v>
      </c>
      <c r="G13" s="320" t="s">
        <v>572</v>
      </c>
      <c r="H13" s="320" t="s">
        <v>572</v>
      </c>
    </row>
    <row r="14" spans="3:8" x14ac:dyDescent="0.25">
      <c r="C14" s="325" t="s">
        <v>577</v>
      </c>
      <c r="D14" s="324">
        <v>89.36</v>
      </c>
      <c r="E14" s="320" t="s">
        <v>572</v>
      </c>
      <c r="F14" s="320" t="s">
        <v>572</v>
      </c>
      <c r="G14" s="320" t="s">
        <v>572</v>
      </c>
      <c r="H14" s="320" t="s">
        <v>572</v>
      </c>
    </row>
    <row r="15" spans="3:8" x14ac:dyDescent="0.25">
      <c r="C15" s="325" t="s">
        <v>578</v>
      </c>
      <c r="D15" s="324">
        <v>45.83</v>
      </c>
      <c r="E15" s="320" t="s">
        <v>572</v>
      </c>
      <c r="F15" s="320" t="s">
        <v>572</v>
      </c>
      <c r="G15" s="320" t="s">
        <v>572</v>
      </c>
      <c r="H15" s="320" t="s">
        <v>572</v>
      </c>
    </row>
    <row r="16" spans="3:8" x14ac:dyDescent="0.25">
      <c r="C16" s="325" t="s">
        <v>579</v>
      </c>
      <c r="D16" s="324">
        <v>66.959999999999994</v>
      </c>
      <c r="E16" s="320" t="s">
        <v>572</v>
      </c>
      <c r="F16" s="320" t="s">
        <v>572</v>
      </c>
      <c r="G16" s="320" t="s">
        <v>572</v>
      </c>
      <c r="H16" s="320" t="s">
        <v>572</v>
      </c>
    </row>
    <row r="17" spans="3:8" x14ac:dyDescent="0.25">
      <c r="C17" s="321" t="s">
        <v>581</v>
      </c>
      <c r="D17" s="324"/>
      <c r="E17" s="323"/>
      <c r="F17" s="323"/>
      <c r="G17" s="323"/>
      <c r="H17" s="323"/>
    </row>
    <row r="18" spans="3:8" x14ac:dyDescent="0.25">
      <c r="C18" s="321" t="s">
        <v>582</v>
      </c>
      <c r="D18" s="324">
        <v>6.7</v>
      </c>
      <c r="E18" s="320" t="s">
        <v>572</v>
      </c>
      <c r="F18" s="320" t="s">
        <v>572</v>
      </c>
      <c r="G18" s="320" t="s">
        <v>572</v>
      </c>
      <c r="H18" s="320" t="s">
        <v>572</v>
      </c>
    </row>
    <row r="19" spans="3:8" x14ac:dyDescent="0.25">
      <c r="C19" s="321" t="s">
        <v>583</v>
      </c>
      <c r="D19" s="326">
        <v>0</v>
      </c>
      <c r="E19" s="320" t="s">
        <v>572</v>
      </c>
      <c r="F19" s="320" t="s">
        <v>572</v>
      </c>
      <c r="G19" s="320" t="s">
        <v>572</v>
      </c>
      <c r="H19" s="320" t="s">
        <v>572</v>
      </c>
    </row>
    <row r="20" spans="3:8" x14ac:dyDescent="0.25">
      <c r="C20" s="321" t="s">
        <v>584</v>
      </c>
      <c r="D20" s="327">
        <v>0</v>
      </c>
      <c r="E20" s="320" t="s">
        <v>572</v>
      </c>
      <c r="F20" s="320" t="s">
        <v>572</v>
      </c>
      <c r="G20" s="320" t="s">
        <v>572</v>
      </c>
      <c r="H20" s="320" t="s">
        <v>572</v>
      </c>
    </row>
    <row r="21" spans="3:8" x14ac:dyDescent="0.25">
      <c r="C21" s="321" t="s">
        <v>585</v>
      </c>
      <c r="D21" s="328">
        <v>2.5000000000000001E-2</v>
      </c>
      <c r="E21" s="320" t="s">
        <v>572</v>
      </c>
      <c r="F21" s="320" t="s">
        <v>572</v>
      </c>
      <c r="G21" s="320" t="s">
        <v>572</v>
      </c>
      <c r="H21" s="320" t="s">
        <v>572</v>
      </c>
    </row>
    <row r="22" spans="3:8" x14ac:dyDescent="0.25">
      <c r="C22" s="321" t="s">
        <v>586</v>
      </c>
      <c r="D22" s="328">
        <v>1.35E-2</v>
      </c>
      <c r="E22" s="320" t="s">
        <v>572</v>
      </c>
      <c r="F22" s="320" t="s">
        <v>572</v>
      </c>
      <c r="G22" s="320" t="s">
        <v>572</v>
      </c>
      <c r="H22" s="320" t="s">
        <v>572</v>
      </c>
    </row>
    <row r="23" spans="3:8" x14ac:dyDescent="0.25">
      <c r="C23" s="321" t="s">
        <v>587</v>
      </c>
      <c r="D23" s="324">
        <v>66.27</v>
      </c>
      <c r="E23" s="320" t="s">
        <v>572</v>
      </c>
      <c r="F23" s="320" t="s">
        <v>572</v>
      </c>
      <c r="G23" s="320" t="s">
        <v>572</v>
      </c>
      <c r="H23" s="320" t="s">
        <v>572</v>
      </c>
    </row>
    <row r="24" spans="3:8" x14ac:dyDescent="0.25">
      <c r="C24" s="321" t="s">
        <v>588</v>
      </c>
      <c r="D24" s="324">
        <v>74.81</v>
      </c>
      <c r="E24" s="320" t="s">
        <v>572</v>
      </c>
      <c r="F24" s="320" t="s">
        <v>572</v>
      </c>
      <c r="G24" s="320" t="s">
        <v>572</v>
      </c>
      <c r="H24" s="320" t="s">
        <v>572</v>
      </c>
    </row>
    <row r="25" spans="3:8" x14ac:dyDescent="0.25">
      <c r="C25" s="321"/>
      <c r="D25" s="324"/>
      <c r="E25" s="323"/>
      <c r="F25" s="323"/>
      <c r="G25" s="323"/>
      <c r="H25" s="323"/>
    </row>
    <row r="26" spans="3:8" x14ac:dyDescent="0.25">
      <c r="C26" s="329" t="s">
        <v>589</v>
      </c>
      <c r="D26" s="324"/>
      <c r="E26" s="323"/>
      <c r="F26" s="323"/>
      <c r="G26" s="323"/>
      <c r="H26" s="323"/>
    </row>
    <row r="27" spans="3:8" x14ac:dyDescent="0.25">
      <c r="C27" s="321" t="s">
        <v>590</v>
      </c>
      <c r="D27" s="324">
        <v>0</v>
      </c>
      <c r="E27" s="320" t="s">
        <v>572</v>
      </c>
      <c r="F27" s="320" t="s">
        <v>572</v>
      </c>
      <c r="G27" s="320" t="s">
        <v>572</v>
      </c>
      <c r="H27" s="320" t="s">
        <v>572</v>
      </c>
    </row>
    <row r="28" spans="3:8" x14ac:dyDescent="0.25">
      <c r="C28" s="321"/>
      <c r="D28" s="324"/>
      <c r="E28" s="323"/>
      <c r="F28" s="323"/>
      <c r="G28" s="323"/>
      <c r="H28" s="323"/>
    </row>
    <row r="29" spans="3:8" x14ac:dyDescent="0.25">
      <c r="C29" s="329" t="s">
        <v>591</v>
      </c>
      <c r="D29" s="324"/>
      <c r="E29" s="323"/>
      <c r="F29" s="323"/>
      <c r="G29" s="323"/>
      <c r="H29" s="323"/>
    </row>
    <row r="30" spans="3:8" x14ac:dyDescent="0.25">
      <c r="C30" s="321" t="s">
        <v>576</v>
      </c>
      <c r="D30" s="324">
        <v>364399538.62</v>
      </c>
      <c r="E30" s="320" t="s">
        <v>572</v>
      </c>
      <c r="F30" s="320" t="s">
        <v>572</v>
      </c>
      <c r="G30" s="320" t="s">
        <v>572</v>
      </c>
      <c r="H30" s="320" t="s">
        <v>572</v>
      </c>
    </row>
    <row r="31" spans="3:8" x14ac:dyDescent="0.25">
      <c r="C31" s="321" t="s">
        <v>580</v>
      </c>
      <c r="D31" s="324">
        <v>7384008.54</v>
      </c>
      <c r="E31" s="320" t="s">
        <v>572</v>
      </c>
      <c r="F31" s="320" t="s">
        <v>572</v>
      </c>
      <c r="G31" s="320" t="s">
        <v>572</v>
      </c>
      <c r="H31" s="320" t="s">
        <v>572</v>
      </c>
    </row>
    <row r="32" spans="3:8" x14ac:dyDescent="0.25">
      <c r="C32" s="321" t="s">
        <v>592</v>
      </c>
      <c r="D32" s="324"/>
      <c r="E32" s="323"/>
      <c r="F32" s="323"/>
      <c r="G32" s="323"/>
      <c r="H32" s="323"/>
    </row>
    <row r="33" spans="3:8" x14ac:dyDescent="0.25">
      <c r="C33" s="321"/>
      <c r="D33" s="324"/>
      <c r="E33" s="323"/>
      <c r="F33" s="323"/>
      <c r="G33" s="323"/>
      <c r="H33" s="323"/>
    </row>
    <row r="34" spans="3:8" x14ac:dyDescent="0.25">
      <c r="C34" s="329" t="s">
        <v>593</v>
      </c>
      <c r="D34" s="324"/>
      <c r="E34" s="323"/>
      <c r="F34" s="323"/>
      <c r="G34" s="323"/>
      <c r="H34" s="323"/>
    </row>
    <row r="35" spans="3:8" x14ac:dyDescent="0.25">
      <c r="C35" s="321" t="s">
        <v>594</v>
      </c>
      <c r="D35" s="324">
        <v>38150.199999999997</v>
      </c>
      <c r="E35" s="320" t="s">
        <v>572</v>
      </c>
      <c r="F35" s="320" t="s">
        <v>572</v>
      </c>
      <c r="G35" s="320" t="s">
        <v>572</v>
      </c>
      <c r="H35" s="320" t="s">
        <v>572</v>
      </c>
    </row>
    <row r="36" spans="3:8" x14ac:dyDescent="0.25">
      <c r="C36" s="321" t="s">
        <v>595</v>
      </c>
      <c r="D36" s="324">
        <v>2435.7199999999998</v>
      </c>
      <c r="E36" s="320" t="s">
        <v>572</v>
      </c>
      <c r="F36" s="320" t="s">
        <v>572</v>
      </c>
      <c r="G36" s="320" t="s">
        <v>572</v>
      </c>
      <c r="H36" s="320" t="s">
        <v>572</v>
      </c>
    </row>
    <row r="37" spans="3:8" x14ac:dyDescent="0.25">
      <c r="C37" s="321" t="s">
        <v>596</v>
      </c>
      <c r="D37" s="324">
        <v>11610.08</v>
      </c>
      <c r="E37" s="320" t="s">
        <v>572</v>
      </c>
      <c r="F37" s="320" t="s">
        <v>572</v>
      </c>
      <c r="G37" s="320" t="s">
        <v>572</v>
      </c>
      <c r="H37" s="320" t="s">
        <v>572</v>
      </c>
    </row>
    <row r="38" spans="3:8" x14ac:dyDescent="0.25">
      <c r="C38" s="330"/>
      <c r="D38" s="324"/>
      <c r="E38" s="323"/>
      <c r="F38" s="323"/>
      <c r="G38" s="323"/>
      <c r="H38" s="323"/>
    </row>
    <row r="39" spans="3:8" x14ac:dyDescent="0.25">
      <c r="C39" s="315" t="s">
        <v>597</v>
      </c>
      <c r="D39" s="324">
        <v>24894519.25</v>
      </c>
      <c r="E39" s="320" t="s">
        <v>572</v>
      </c>
      <c r="F39" s="320" t="s">
        <v>572</v>
      </c>
      <c r="G39" s="320" t="s">
        <v>572</v>
      </c>
      <c r="H39" s="320" t="s">
        <v>572</v>
      </c>
    </row>
    <row r="40" spans="3:8" x14ac:dyDescent="0.25">
      <c r="C40" s="330"/>
      <c r="D40" s="324"/>
      <c r="E40" s="323"/>
      <c r="F40" s="323"/>
      <c r="G40" s="323"/>
      <c r="H40" s="323"/>
    </row>
    <row r="41" spans="3:8" x14ac:dyDescent="0.25">
      <c r="C41" s="315" t="s">
        <v>598</v>
      </c>
      <c r="D41" s="324"/>
      <c r="E41" s="320"/>
      <c r="F41" s="320"/>
      <c r="G41" s="320"/>
      <c r="H41" s="320"/>
    </row>
    <row r="42" spans="3:8" x14ac:dyDescent="0.25">
      <c r="C42" s="321" t="s">
        <v>599</v>
      </c>
      <c r="D42" s="324">
        <v>62256502.960000001</v>
      </c>
      <c r="E42" s="320" t="s">
        <v>572</v>
      </c>
      <c r="F42" s="320" t="s">
        <v>572</v>
      </c>
      <c r="G42" s="320" t="s">
        <v>572</v>
      </c>
      <c r="H42" s="320" t="s">
        <v>572</v>
      </c>
    </row>
    <row r="43" spans="3:8" x14ac:dyDescent="0.25">
      <c r="C43" s="321" t="s">
        <v>600</v>
      </c>
      <c r="D43" s="324">
        <v>1026707673.39</v>
      </c>
      <c r="E43" s="320" t="s">
        <v>572</v>
      </c>
      <c r="F43" s="320" t="s">
        <v>572</v>
      </c>
      <c r="G43" s="320" t="s">
        <v>572</v>
      </c>
      <c r="H43" s="320" t="s">
        <v>572</v>
      </c>
    </row>
    <row r="44" spans="3:8" x14ac:dyDescent="0.25">
      <c r="C44" s="321" t="s">
        <v>601</v>
      </c>
      <c r="D44" s="324">
        <v>3924841389.5999999</v>
      </c>
      <c r="E44" s="320" t="s">
        <v>572</v>
      </c>
      <c r="F44" s="320" t="s">
        <v>572</v>
      </c>
      <c r="G44" s="320" t="s">
        <v>572</v>
      </c>
      <c r="H44" s="320" t="s">
        <v>572</v>
      </c>
    </row>
    <row r="45" spans="3:8" x14ac:dyDescent="0.25">
      <c r="C45" s="330"/>
      <c r="D45" s="324"/>
      <c r="E45" s="323"/>
      <c r="F45" s="323"/>
      <c r="G45" s="323"/>
      <c r="H45" s="323"/>
    </row>
    <row r="46" spans="3:8" ht="25.5" x14ac:dyDescent="0.25">
      <c r="C46" s="331" t="s">
        <v>602</v>
      </c>
      <c r="D46" s="324"/>
      <c r="E46" s="320"/>
      <c r="F46" s="320"/>
      <c r="G46" s="320"/>
      <c r="H46" s="320"/>
    </row>
    <row r="47" spans="3:8" x14ac:dyDescent="0.25">
      <c r="C47" s="321" t="s">
        <v>600</v>
      </c>
      <c r="D47" s="326">
        <v>0</v>
      </c>
      <c r="E47" s="320" t="s">
        <v>572</v>
      </c>
      <c r="F47" s="320" t="s">
        <v>572</v>
      </c>
      <c r="G47" s="320" t="s">
        <v>572</v>
      </c>
      <c r="H47" s="320" t="s">
        <v>572</v>
      </c>
    </row>
    <row r="48" spans="3:8" x14ac:dyDescent="0.25">
      <c r="C48" s="321" t="s">
        <v>601</v>
      </c>
      <c r="D48" s="326">
        <v>0</v>
      </c>
      <c r="E48" s="320" t="s">
        <v>572</v>
      </c>
      <c r="F48" s="320" t="s">
        <v>572</v>
      </c>
      <c r="G48" s="320" t="s">
        <v>572</v>
      </c>
      <c r="H48" s="320" t="s">
        <v>572</v>
      </c>
    </row>
    <row r="49" spans="3:8" x14ac:dyDescent="0.25">
      <c r="C49" s="330"/>
      <c r="D49" s="324"/>
      <c r="E49" s="323"/>
      <c r="F49" s="323"/>
      <c r="G49" s="323"/>
      <c r="H49" s="323"/>
    </row>
    <row r="50" spans="3:8" x14ac:dyDescent="0.25">
      <c r="C50" s="315" t="s">
        <v>603</v>
      </c>
      <c r="D50" s="324"/>
      <c r="E50" s="320"/>
      <c r="F50" s="320"/>
      <c r="G50" s="320"/>
      <c r="H50" s="320"/>
    </row>
    <row r="51" spans="3:8" x14ac:dyDescent="0.25">
      <c r="C51" s="321" t="s">
        <v>600</v>
      </c>
      <c r="D51" s="324">
        <v>0</v>
      </c>
      <c r="E51" s="320" t="s">
        <v>572</v>
      </c>
      <c r="F51" s="320" t="s">
        <v>572</v>
      </c>
      <c r="G51" s="320" t="s">
        <v>572</v>
      </c>
      <c r="H51" s="320" t="s">
        <v>572</v>
      </c>
    </row>
    <row r="52" spans="3:8" x14ac:dyDescent="0.25">
      <c r="C52" s="321" t="s">
        <v>601</v>
      </c>
      <c r="D52" s="324">
        <v>0</v>
      </c>
      <c r="E52" s="320" t="s">
        <v>572</v>
      </c>
      <c r="F52" s="320" t="s">
        <v>572</v>
      </c>
      <c r="G52" s="320" t="s">
        <v>572</v>
      </c>
      <c r="H52" s="320" t="s">
        <v>572</v>
      </c>
    </row>
    <row r="53" spans="3:8" x14ac:dyDescent="0.25">
      <c r="C53" s="321" t="s">
        <v>604</v>
      </c>
      <c r="D53" s="324">
        <v>0</v>
      </c>
      <c r="E53" s="320" t="s">
        <v>572</v>
      </c>
      <c r="F53" s="320" t="s">
        <v>572</v>
      </c>
      <c r="G53" s="320" t="s">
        <v>572</v>
      </c>
      <c r="H53" s="320" t="s">
        <v>572</v>
      </c>
    </row>
    <row r="54" spans="3:8" x14ac:dyDescent="0.25">
      <c r="C54" s="330"/>
      <c r="D54" s="324"/>
      <c r="E54" s="323"/>
      <c r="F54" s="323"/>
      <c r="G54" s="323"/>
      <c r="H54" s="323"/>
    </row>
    <row r="55" spans="3:8" x14ac:dyDescent="0.25">
      <c r="C55" s="315" t="s">
        <v>605</v>
      </c>
      <c r="D55" s="324"/>
      <c r="E55" s="320"/>
      <c r="F55" s="320"/>
      <c r="G55" s="320"/>
      <c r="H55" s="320"/>
    </row>
    <row r="56" spans="3:8" x14ac:dyDescent="0.25">
      <c r="C56" s="321" t="s">
        <v>600</v>
      </c>
      <c r="D56" s="324">
        <v>248945192.27000001</v>
      </c>
      <c r="E56" s="320" t="s">
        <v>572</v>
      </c>
      <c r="F56" s="320" t="s">
        <v>572</v>
      </c>
      <c r="G56" s="320" t="s">
        <v>572</v>
      </c>
      <c r="H56" s="320" t="s">
        <v>572</v>
      </c>
    </row>
    <row r="57" spans="3:8" x14ac:dyDescent="0.25">
      <c r="C57" s="321" t="s">
        <v>601</v>
      </c>
      <c r="D57" s="324">
        <v>951653931.96000004</v>
      </c>
      <c r="E57" s="320" t="s">
        <v>572</v>
      </c>
      <c r="F57" s="320" t="s">
        <v>572</v>
      </c>
      <c r="G57" s="320" t="s">
        <v>572</v>
      </c>
      <c r="H57" s="320" t="s">
        <v>572</v>
      </c>
    </row>
    <row r="58" spans="3:8" x14ac:dyDescent="0.25">
      <c r="C58" s="330"/>
      <c r="D58" s="324"/>
      <c r="E58" s="323"/>
      <c r="F58" s="323"/>
      <c r="G58" s="323"/>
      <c r="H58" s="323"/>
    </row>
    <row r="59" spans="3:8" x14ac:dyDescent="0.25">
      <c r="C59" s="315" t="s">
        <v>606</v>
      </c>
      <c r="D59" s="324"/>
      <c r="E59" s="320"/>
      <c r="F59" s="320"/>
      <c r="G59" s="320"/>
      <c r="H59" s="320"/>
    </row>
    <row r="60" spans="3:8" x14ac:dyDescent="0.25">
      <c r="C60" s="321" t="s">
        <v>607</v>
      </c>
      <c r="D60" s="322">
        <v>2018</v>
      </c>
      <c r="E60" s="320" t="s">
        <v>572</v>
      </c>
      <c r="F60" s="320" t="s">
        <v>572</v>
      </c>
      <c r="G60" s="320" t="s">
        <v>572</v>
      </c>
      <c r="H60" s="320" t="s">
        <v>572</v>
      </c>
    </row>
    <row r="61" spans="3:8" x14ac:dyDescent="0.25">
      <c r="C61" s="321" t="s">
        <v>608</v>
      </c>
      <c r="D61" s="328">
        <v>6.8900000000000003E-2</v>
      </c>
      <c r="E61" s="320" t="s">
        <v>572</v>
      </c>
      <c r="F61" s="320" t="s">
        <v>572</v>
      </c>
      <c r="G61" s="320" t="s">
        <v>572</v>
      </c>
      <c r="H61" s="320" t="s">
        <v>572</v>
      </c>
    </row>
    <row r="62" spans="3:8" x14ac:dyDescent="0.25">
      <c r="C62" s="330"/>
      <c r="D62" s="324"/>
      <c r="E62" s="323"/>
      <c r="F62" s="323"/>
      <c r="G62" s="323"/>
      <c r="H62" s="323"/>
    </row>
    <row r="63" spans="3:8" x14ac:dyDescent="0.25">
      <c r="C63" s="315" t="s">
        <v>609</v>
      </c>
      <c r="D63" s="324"/>
      <c r="E63" s="323"/>
      <c r="F63" s="323"/>
      <c r="G63" s="323"/>
      <c r="H63" s="323"/>
    </row>
    <row r="64" spans="3:8" x14ac:dyDescent="0.25">
      <c r="C64" s="321" t="s">
        <v>610</v>
      </c>
      <c r="D64" s="332">
        <v>43199</v>
      </c>
      <c r="E64" s="323"/>
      <c r="F64" s="323"/>
      <c r="G64" s="323"/>
      <c r="H64" s="323"/>
    </row>
    <row r="65" spans="3:8" ht="25.5" x14ac:dyDescent="0.25">
      <c r="C65" s="333" t="s">
        <v>611</v>
      </c>
      <c r="D65" s="334" t="s">
        <v>612</v>
      </c>
      <c r="E65" s="322"/>
      <c r="F65" s="322"/>
      <c r="G65" s="322"/>
      <c r="H65" s="322"/>
    </row>
    <row r="66" spans="3:8" ht="15.75" thickBot="1" x14ac:dyDescent="0.3">
      <c r="C66" s="335"/>
      <c r="D66" s="336"/>
      <c r="E66" s="335"/>
      <c r="F66" s="335"/>
      <c r="G66" s="335"/>
      <c r="H66" s="335"/>
    </row>
    <row r="67" spans="3:8" x14ac:dyDescent="0.25">
      <c r="C67" s="508" t="s">
        <v>613</v>
      </c>
      <c r="D67" s="508"/>
      <c r="E67" s="508"/>
      <c r="F67" s="508"/>
      <c r="G67" s="508"/>
      <c r="H67" s="508"/>
    </row>
    <row r="68" spans="3:8" x14ac:dyDescent="0.25">
      <c r="C68" s="508" t="s">
        <v>614</v>
      </c>
      <c r="D68" s="508"/>
      <c r="E68" s="508"/>
      <c r="F68" s="508"/>
      <c r="G68" s="508"/>
      <c r="H68" s="508"/>
    </row>
  </sheetData>
  <mergeCells count="4">
    <mergeCell ref="C1:H1"/>
    <mergeCell ref="C2:H2"/>
    <mergeCell ref="C67:H67"/>
    <mergeCell ref="C68:H68"/>
  </mergeCells>
  <pageMargins left="0.7" right="0.7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view="pageBreakPreview" zoomScale="82" zoomScaleNormal="100" zoomScaleSheetLayoutView="82" workbookViewId="0">
      <selection activeCell="F36" sqref="F36"/>
    </sheetView>
  </sheetViews>
  <sheetFormatPr baseColWidth="10" defaultRowHeight="15" x14ac:dyDescent="0.25"/>
  <cols>
    <col min="1" max="1" width="5.85546875" customWidth="1"/>
    <col min="2" max="2" width="5.7109375" customWidth="1"/>
    <col min="3" max="3" width="4" customWidth="1"/>
    <col min="4" max="4" width="40" customWidth="1"/>
    <col min="5" max="5" width="2.85546875" customWidth="1"/>
    <col min="6" max="6" width="24.5703125" customWidth="1"/>
    <col min="7" max="7" width="1.85546875" customWidth="1"/>
    <col min="8" max="8" width="22.85546875" customWidth="1"/>
    <col min="9" max="9" width="19.5703125" customWidth="1"/>
    <col min="10" max="10" width="16.28515625" customWidth="1"/>
    <col min="11" max="11" width="18.140625" customWidth="1"/>
    <col min="12" max="12" width="25.28515625" customWidth="1"/>
  </cols>
  <sheetData>
    <row r="1" spans="1:12" ht="15.75" thickBot="1" x14ac:dyDescent="0.3">
      <c r="A1" s="337"/>
      <c r="B1" s="338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x14ac:dyDescent="0.25">
      <c r="A2" s="337"/>
      <c r="B2" s="182"/>
      <c r="C2" s="339"/>
      <c r="D2" s="339"/>
      <c r="E2" s="339"/>
      <c r="F2" s="339"/>
      <c r="G2" s="339"/>
      <c r="H2" s="339"/>
      <c r="I2" s="339"/>
      <c r="J2" s="339"/>
      <c r="K2" s="339"/>
      <c r="L2" s="340"/>
    </row>
    <row r="3" spans="1:12" x14ac:dyDescent="0.25">
      <c r="A3" s="337"/>
      <c r="B3" s="456" t="s">
        <v>615</v>
      </c>
      <c r="C3" s="457"/>
      <c r="D3" s="457"/>
      <c r="E3" s="457"/>
      <c r="F3" s="457"/>
      <c r="G3" s="457"/>
      <c r="H3" s="457"/>
      <c r="I3" s="457"/>
      <c r="J3" s="457"/>
      <c r="K3" s="457"/>
      <c r="L3" s="458"/>
    </row>
    <row r="4" spans="1:12" x14ac:dyDescent="0.25">
      <c r="A4" s="337"/>
      <c r="B4" s="456" t="s">
        <v>616</v>
      </c>
      <c r="C4" s="457"/>
      <c r="D4" s="457"/>
      <c r="E4" s="457"/>
      <c r="F4" s="457"/>
      <c r="G4" s="457"/>
      <c r="H4" s="457"/>
      <c r="I4" s="457"/>
      <c r="J4" s="457"/>
      <c r="K4" s="457"/>
      <c r="L4" s="458"/>
    </row>
    <row r="5" spans="1:12" x14ac:dyDescent="0.25">
      <c r="A5" s="337"/>
      <c r="B5" s="456" t="s">
        <v>617</v>
      </c>
      <c r="C5" s="457"/>
      <c r="D5" s="457"/>
      <c r="E5" s="457"/>
      <c r="F5" s="457"/>
      <c r="G5" s="457"/>
      <c r="H5" s="457"/>
      <c r="I5" s="457"/>
      <c r="J5" s="457"/>
      <c r="K5" s="457"/>
      <c r="L5" s="458"/>
    </row>
    <row r="6" spans="1:12" ht="15.75" thickBot="1" x14ac:dyDescent="0.3">
      <c r="A6" s="337"/>
      <c r="B6" s="184"/>
      <c r="C6" s="341"/>
      <c r="D6" s="341"/>
      <c r="E6" s="341"/>
      <c r="F6" s="341"/>
      <c r="G6" s="341"/>
      <c r="H6" s="341"/>
      <c r="I6" s="341"/>
      <c r="J6" s="341"/>
      <c r="K6" s="341"/>
      <c r="L6" s="204"/>
    </row>
    <row r="7" spans="1:12" ht="15.75" thickBot="1" x14ac:dyDescent="0.3">
      <c r="A7" s="337"/>
      <c r="B7" s="466" t="s">
        <v>618</v>
      </c>
      <c r="C7" s="467"/>
      <c r="D7" s="468"/>
      <c r="E7" s="469" t="s">
        <v>619</v>
      </c>
      <c r="F7" s="470"/>
      <c r="G7" s="470"/>
      <c r="H7" s="511"/>
      <c r="I7" s="512" t="s">
        <v>620</v>
      </c>
      <c r="J7" s="511"/>
      <c r="K7" s="468" t="s">
        <v>621</v>
      </c>
      <c r="L7" s="472" t="s">
        <v>622</v>
      </c>
    </row>
    <row r="8" spans="1:12" ht="15.75" thickBot="1" x14ac:dyDescent="0.3">
      <c r="A8" s="337"/>
      <c r="B8" s="456"/>
      <c r="C8" s="457"/>
      <c r="D8" s="458"/>
      <c r="E8" s="469" t="s">
        <v>623</v>
      </c>
      <c r="F8" s="511"/>
      <c r="G8" s="512" t="s">
        <v>624</v>
      </c>
      <c r="H8" s="511"/>
      <c r="I8" s="342"/>
      <c r="J8" s="343"/>
      <c r="K8" s="458"/>
      <c r="L8" s="473"/>
    </row>
    <row r="9" spans="1:12" ht="26.25" thickBot="1" x14ac:dyDescent="0.3">
      <c r="A9" s="337"/>
      <c r="B9" s="459"/>
      <c r="C9" s="460"/>
      <c r="D9" s="461"/>
      <c r="E9" s="344"/>
      <c r="F9" s="345" t="s">
        <v>625</v>
      </c>
      <c r="G9" s="345"/>
      <c r="H9" s="345" t="s">
        <v>626</v>
      </c>
      <c r="I9" s="346" t="s">
        <v>627</v>
      </c>
      <c r="J9" s="347" t="s">
        <v>628</v>
      </c>
      <c r="K9" s="461"/>
      <c r="L9" s="474"/>
    </row>
    <row r="10" spans="1:12" ht="15.75" thickBot="1" x14ac:dyDescent="0.3">
      <c r="A10" s="337"/>
      <c r="B10" s="348" t="s">
        <v>629</v>
      </c>
      <c r="C10" s="349"/>
      <c r="D10" s="349"/>
      <c r="E10" s="349"/>
      <c r="F10" s="349"/>
      <c r="G10" s="349"/>
      <c r="H10" s="349"/>
      <c r="I10" s="350"/>
      <c r="J10" s="350"/>
      <c r="K10" s="350"/>
      <c r="L10" s="351"/>
    </row>
    <row r="11" spans="1:12" ht="15.75" thickBot="1" x14ac:dyDescent="0.3">
      <c r="A11" s="337"/>
      <c r="B11" s="352" t="s">
        <v>630</v>
      </c>
      <c r="C11" s="353"/>
      <c r="D11" s="353"/>
      <c r="E11" s="353"/>
      <c r="F11" s="353"/>
      <c r="G11" s="353"/>
      <c r="H11" s="353"/>
      <c r="I11" s="341"/>
      <c r="J11" s="341"/>
      <c r="K11" s="341"/>
      <c r="L11" s="204"/>
    </row>
    <row r="12" spans="1:12" ht="16.5" customHeight="1" thickBot="1" x14ac:dyDescent="0.3">
      <c r="A12" s="337"/>
      <c r="B12" s="354">
        <v>1</v>
      </c>
      <c r="C12" s="355" t="s">
        <v>631</v>
      </c>
      <c r="D12" s="356"/>
      <c r="E12" s="357"/>
      <c r="F12" s="357"/>
      <c r="G12" s="357"/>
      <c r="H12" s="357"/>
      <c r="I12" s="357"/>
      <c r="J12" s="357"/>
      <c r="K12" s="357"/>
      <c r="L12" s="358"/>
    </row>
    <row r="13" spans="1:12" ht="39" thickBot="1" x14ac:dyDescent="0.3">
      <c r="A13" s="337"/>
      <c r="B13" s="359"/>
      <c r="C13" s="360" t="s">
        <v>632</v>
      </c>
      <c r="D13" s="361" t="s">
        <v>633</v>
      </c>
      <c r="E13" s="241"/>
      <c r="F13" s="362" t="s">
        <v>634</v>
      </c>
      <c r="G13" s="209"/>
      <c r="H13" s="363"/>
      <c r="I13" s="337">
        <v>7818180</v>
      </c>
      <c r="J13" s="364" t="s">
        <v>635</v>
      </c>
      <c r="K13" s="362" t="s">
        <v>636</v>
      </c>
      <c r="L13" s="363"/>
    </row>
    <row r="14" spans="1:12" ht="26.25" thickBot="1" x14ac:dyDescent="0.3">
      <c r="A14" s="337"/>
      <c r="B14" s="359"/>
      <c r="C14" s="360" t="s">
        <v>637</v>
      </c>
      <c r="D14" s="361" t="s">
        <v>268</v>
      </c>
      <c r="E14" s="365"/>
      <c r="F14" s="366" t="s">
        <v>638</v>
      </c>
      <c r="G14" s="367"/>
      <c r="H14" s="368"/>
      <c r="I14" s="369">
        <v>7818180</v>
      </c>
      <c r="J14" s="370" t="s">
        <v>635</v>
      </c>
      <c r="K14" s="366" t="s">
        <v>636</v>
      </c>
      <c r="L14" s="368"/>
    </row>
    <row r="15" spans="1:12" ht="15.75" thickBot="1" x14ac:dyDescent="0.3">
      <c r="A15" s="337"/>
      <c r="B15" s="359"/>
      <c r="C15" s="360" t="s">
        <v>639</v>
      </c>
      <c r="D15" s="361" t="s">
        <v>640</v>
      </c>
      <c r="E15" s="365"/>
      <c r="F15" s="366" t="s">
        <v>641</v>
      </c>
      <c r="G15" s="367"/>
      <c r="H15" s="368"/>
      <c r="I15" s="369">
        <v>455238537</v>
      </c>
      <c r="J15" s="370" t="s">
        <v>635</v>
      </c>
      <c r="K15" s="371" t="s">
        <v>636</v>
      </c>
      <c r="L15" s="368"/>
    </row>
    <row r="16" spans="1:12" ht="24.75" customHeight="1" thickBot="1" x14ac:dyDescent="0.3">
      <c r="A16" s="337"/>
      <c r="B16" s="354">
        <v>2</v>
      </c>
      <c r="C16" s="355" t="s">
        <v>642</v>
      </c>
      <c r="D16" s="356"/>
      <c r="E16" s="372"/>
      <c r="F16" s="372"/>
      <c r="G16" s="372"/>
      <c r="H16" s="372"/>
      <c r="I16" s="372"/>
      <c r="J16" s="372"/>
      <c r="K16" s="357"/>
      <c r="L16" s="373"/>
    </row>
    <row r="17" spans="1:12" ht="39" thickBot="1" x14ac:dyDescent="0.3">
      <c r="A17" s="337"/>
      <c r="B17" s="359"/>
      <c r="C17" s="360" t="s">
        <v>632</v>
      </c>
      <c r="D17" s="361" t="s">
        <v>633</v>
      </c>
      <c r="E17" s="364"/>
      <c r="F17" s="362" t="s">
        <v>634</v>
      </c>
      <c r="G17" s="363"/>
      <c r="H17" s="363"/>
      <c r="I17" s="337">
        <v>0</v>
      </c>
      <c r="J17" s="364" t="s">
        <v>635</v>
      </c>
      <c r="K17" s="362" t="s">
        <v>636</v>
      </c>
      <c r="L17" s="363"/>
    </row>
    <row r="18" spans="1:12" ht="26.25" thickBot="1" x14ac:dyDescent="0.3">
      <c r="A18" s="337"/>
      <c r="B18" s="359"/>
      <c r="C18" s="360" t="s">
        <v>637</v>
      </c>
      <c r="D18" s="361" t="s">
        <v>268</v>
      </c>
      <c r="E18" s="370"/>
      <c r="F18" s="366" t="s">
        <v>638</v>
      </c>
      <c r="G18" s="368"/>
      <c r="H18" s="368"/>
      <c r="I18" s="369">
        <v>0</v>
      </c>
      <c r="J18" s="370" t="s">
        <v>635</v>
      </c>
      <c r="K18" s="366" t="s">
        <v>636</v>
      </c>
      <c r="L18" s="368"/>
    </row>
    <row r="19" spans="1:12" ht="15.75" thickBot="1" x14ac:dyDescent="0.3">
      <c r="A19" s="337"/>
      <c r="B19" s="359"/>
      <c r="C19" s="360" t="s">
        <v>639</v>
      </c>
      <c r="D19" s="361" t="s">
        <v>640</v>
      </c>
      <c r="E19" s="370"/>
      <c r="F19" s="366" t="s">
        <v>641</v>
      </c>
      <c r="G19" s="368"/>
      <c r="H19" s="368"/>
      <c r="I19" s="369">
        <v>431547346</v>
      </c>
      <c r="J19" s="370" t="s">
        <v>635</v>
      </c>
      <c r="K19" s="371" t="s">
        <v>636</v>
      </c>
      <c r="L19" s="368"/>
    </row>
    <row r="20" spans="1:12" ht="16.5" customHeight="1" thickBot="1" x14ac:dyDescent="0.3">
      <c r="A20" s="337"/>
      <c r="B20" s="354">
        <v>3</v>
      </c>
      <c r="C20" s="355" t="s">
        <v>643</v>
      </c>
      <c r="D20" s="356"/>
      <c r="E20" s="372"/>
      <c r="F20" s="372"/>
      <c r="G20" s="372"/>
      <c r="H20" s="372"/>
      <c r="I20" s="372"/>
      <c r="J20" s="372"/>
      <c r="K20" s="357"/>
      <c r="L20" s="373"/>
    </row>
    <row r="21" spans="1:12" ht="15.75" thickBot="1" x14ac:dyDescent="0.3">
      <c r="A21" s="337"/>
      <c r="B21" s="359"/>
      <c r="C21" s="360" t="s">
        <v>632</v>
      </c>
      <c r="D21" s="361" t="s">
        <v>633</v>
      </c>
      <c r="E21" s="364"/>
      <c r="F21" s="362" t="s">
        <v>644</v>
      </c>
      <c r="G21" s="363"/>
      <c r="H21" s="363"/>
      <c r="I21" s="337">
        <v>0</v>
      </c>
      <c r="J21" s="364" t="s">
        <v>635</v>
      </c>
      <c r="K21" s="362" t="s">
        <v>645</v>
      </c>
      <c r="L21" s="363"/>
    </row>
    <row r="22" spans="1:12" ht="15.75" thickBot="1" x14ac:dyDescent="0.3">
      <c r="A22" s="337"/>
      <c r="B22" s="359"/>
      <c r="C22" s="360" t="s">
        <v>637</v>
      </c>
      <c r="D22" s="361" t="s">
        <v>268</v>
      </c>
      <c r="E22" s="370"/>
      <c r="F22" s="366" t="s">
        <v>646</v>
      </c>
      <c r="G22" s="368"/>
      <c r="H22" s="368"/>
      <c r="I22" s="369">
        <v>0</v>
      </c>
      <c r="J22" s="370" t="s">
        <v>635</v>
      </c>
      <c r="K22" s="366" t="s">
        <v>645</v>
      </c>
      <c r="L22" s="368"/>
    </row>
    <row r="23" spans="1:12" ht="15.75" thickBot="1" x14ac:dyDescent="0.3">
      <c r="A23" s="337"/>
      <c r="B23" s="359"/>
      <c r="C23" s="360" t="s">
        <v>639</v>
      </c>
      <c r="D23" s="361" t="s">
        <v>640</v>
      </c>
      <c r="E23" s="370"/>
      <c r="F23" s="366" t="s">
        <v>641</v>
      </c>
      <c r="G23" s="368"/>
      <c r="H23" s="368"/>
      <c r="I23" s="369">
        <v>0</v>
      </c>
      <c r="J23" s="370" t="s">
        <v>635</v>
      </c>
      <c r="K23" s="371" t="s">
        <v>645</v>
      </c>
      <c r="L23" s="368"/>
    </row>
    <row r="24" spans="1:12" ht="16.5" customHeight="1" thickBot="1" x14ac:dyDescent="0.3">
      <c r="A24" s="337"/>
      <c r="B24" s="354">
        <v>4</v>
      </c>
      <c r="C24" s="355" t="s">
        <v>647</v>
      </c>
      <c r="D24" s="356"/>
      <c r="E24" s="372"/>
      <c r="F24" s="372"/>
      <c r="G24" s="372"/>
      <c r="H24" s="372"/>
      <c r="I24" s="372"/>
      <c r="J24" s="372"/>
      <c r="K24" s="357"/>
      <c r="L24" s="373"/>
    </row>
    <row r="25" spans="1:12" ht="15.75" thickBot="1" x14ac:dyDescent="0.3">
      <c r="A25" s="337"/>
      <c r="B25" s="374"/>
      <c r="C25" s="375" t="s">
        <v>632</v>
      </c>
      <c r="D25" s="376" t="s">
        <v>648</v>
      </c>
      <c r="E25" s="357"/>
      <c r="F25" s="377"/>
      <c r="G25" s="357"/>
      <c r="H25" s="357"/>
      <c r="I25" s="357"/>
      <c r="J25" s="357"/>
      <c r="K25" s="357"/>
      <c r="L25" s="358"/>
    </row>
    <row r="26" spans="1:12" ht="15.75" thickBot="1" x14ac:dyDescent="0.3">
      <c r="A26" s="337"/>
      <c r="B26" s="359"/>
      <c r="C26" s="360"/>
      <c r="D26" s="361" t="s">
        <v>649</v>
      </c>
      <c r="E26" s="364"/>
      <c r="F26" s="362" t="s">
        <v>650</v>
      </c>
      <c r="G26" s="363"/>
      <c r="H26" s="363"/>
      <c r="I26" s="378" t="s">
        <v>651</v>
      </c>
      <c r="J26" s="364" t="s">
        <v>635</v>
      </c>
      <c r="K26" s="362" t="s">
        <v>652</v>
      </c>
      <c r="L26" s="363"/>
    </row>
    <row r="27" spans="1:12" ht="15.75" thickBot="1" x14ac:dyDescent="0.3">
      <c r="A27" s="337"/>
      <c r="B27" s="359"/>
      <c r="C27" s="360"/>
      <c r="D27" s="361" t="s">
        <v>653</v>
      </c>
      <c r="E27" s="370"/>
      <c r="F27" s="368" t="s">
        <v>654</v>
      </c>
      <c r="G27" s="368"/>
      <c r="H27" s="368"/>
      <c r="I27" s="379" t="s">
        <v>651</v>
      </c>
      <c r="J27" s="370" t="s">
        <v>635</v>
      </c>
      <c r="K27" s="366" t="s">
        <v>652</v>
      </c>
      <c r="L27" s="368"/>
    </row>
    <row r="28" spans="1:12" ht="39" thickBot="1" x14ac:dyDescent="0.3">
      <c r="A28" s="337"/>
      <c r="B28" s="380"/>
      <c r="C28" s="360" t="s">
        <v>637</v>
      </c>
      <c r="D28" s="381" t="s">
        <v>655</v>
      </c>
      <c r="E28" s="382"/>
      <c r="F28" s="366" t="s">
        <v>656</v>
      </c>
      <c r="G28" s="383"/>
      <c r="H28" s="368"/>
      <c r="I28" s="379" t="s">
        <v>651</v>
      </c>
      <c r="J28" s="370" t="s">
        <v>635</v>
      </c>
      <c r="K28" s="366" t="s">
        <v>652</v>
      </c>
      <c r="L28" s="368"/>
    </row>
    <row r="29" spans="1:12" ht="26.25" thickBot="1" x14ac:dyDescent="0.3">
      <c r="A29" s="337"/>
      <c r="B29" s="380"/>
      <c r="C29" s="360" t="s">
        <v>639</v>
      </c>
      <c r="D29" s="381" t="s">
        <v>657</v>
      </c>
      <c r="E29" s="384"/>
      <c r="F29" s="371" t="s">
        <v>658</v>
      </c>
      <c r="G29" s="373"/>
      <c r="H29" s="385"/>
      <c r="I29" s="386" t="s">
        <v>651</v>
      </c>
      <c r="J29" s="387" t="s">
        <v>635</v>
      </c>
      <c r="K29" s="371" t="s">
        <v>652</v>
      </c>
      <c r="L29" s="385"/>
    </row>
    <row r="30" spans="1:12" ht="39" thickBot="1" x14ac:dyDescent="0.3">
      <c r="A30" s="337"/>
      <c r="B30" s="380"/>
      <c r="C30" s="360" t="s">
        <v>659</v>
      </c>
      <c r="D30" s="381" t="s">
        <v>660</v>
      </c>
      <c r="E30" s="388"/>
      <c r="F30" s="389" t="s">
        <v>656</v>
      </c>
      <c r="G30" s="358"/>
      <c r="H30" s="390"/>
      <c r="I30" s="391" t="s">
        <v>651</v>
      </c>
      <c r="J30" s="392" t="s">
        <v>635</v>
      </c>
      <c r="K30" s="389" t="s">
        <v>652</v>
      </c>
      <c r="L30" s="390"/>
    </row>
    <row r="31" spans="1:12" ht="15.75" thickBot="1" x14ac:dyDescent="0.3">
      <c r="A31" s="337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</row>
    <row r="32" spans="1:12" ht="15.75" thickBot="1" x14ac:dyDescent="0.3">
      <c r="A32" s="337"/>
      <c r="B32" s="393">
        <v>5</v>
      </c>
      <c r="C32" s="355" t="s">
        <v>661</v>
      </c>
      <c r="D32" s="356"/>
      <c r="E32" s="372"/>
      <c r="F32" s="372"/>
      <c r="G32" s="372"/>
      <c r="H32" s="372"/>
      <c r="I32" s="372"/>
      <c r="J32" s="372"/>
      <c r="K32" s="372"/>
      <c r="L32" s="373"/>
    </row>
    <row r="33" spans="1:12" ht="15.75" thickBot="1" x14ac:dyDescent="0.3">
      <c r="A33" s="337"/>
      <c r="B33" s="359"/>
      <c r="C33" s="360" t="s">
        <v>662</v>
      </c>
      <c r="D33" s="381" t="s">
        <v>663</v>
      </c>
      <c r="E33" s="364"/>
      <c r="F33" s="362" t="s">
        <v>664</v>
      </c>
      <c r="G33" s="363"/>
      <c r="H33" s="363"/>
      <c r="I33" s="337">
        <v>493945688</v>
      </c>
      <c r="J33" s="364" t="s">
        <v>635</v>
      </c>
      <c r="K33" s="362" t="s">
        <v>665</v>
      </c>
      <c r="L33" s="363"/>
    </row>
    <row r="34" spans="1:12" ht="26.25" thickBot="1" x14ac:dyDescent="0.3">
      <c r="A34" s="337"/>
      <c r="B34" s="359"/>
      <c r="C34" s="360" t="s">
        <v>666</v>
      </c>
      <c r="D34" s="381" t="s">
        <v>640</v>
      </c>
      <c r="E34" s="370"/>
      <c r="F34" s="366" t="s">
        <v>664</v>
      </c>
      <c r="G34" s="368"/>
      <c r="H34" s="368"/>
      <c r="I34" s="369">
        <v>480565545</v>
      </c>
      <c r="J34" s="370" t="s">
        <v>635</v>
      </c>
      <c r="K34" s="371" t="s">
        <v>667</v>
      </c>
      <c r="L34" s="368"/>
    </row>
    <row r="35" spans="1:12" ht="15.75" thickBot="1" x14ac:dyDescent="0.3">
      <c r="A35" s="337"/>
      <c r="B35" s="354">
        <v>6</v>
      </c>
      <c r="C35" s="355" t="s">
        <v>668</v>
      </c>
      <c r="D35" s="356"/>
      <c r="E35" s="372"/>
      <c r="F35" s="372"/>
      <c r="G35" s="372"/>
      <c r="H35" s="372"/>
      <c r="I35" s="372"/>
      <c r="J35" s="372"/>
      <c r="K35" s="357"/>
      <c r="L35" s="373"/>
    </row>
    <row r="36" spans="1:12" ht="15.75" thickBot="1" x14ac:dyDescent="0.3">
      <c r="A36" s="337"/>
      <c r="B36" s="359"/>
      <c r="C36" s="360" t="s">
        <v>662</v>
      </c>
      <c r="D36" s="361" t="s">
        <v>663</v>
      </c>
      <c r="E36" s="364"/>
      <c r="F36" s="362" t="s">
        <v>669</v>
      </c>
      <c r="G36" s="363"/>
      <c r="H36" s="363"/>
      <c r="I36" s="337" t="s">
        <v>651</v>
      </c>
      <c r="J36" s="364" t="s">
        <v>635</v>
      </c>
      <c r="K36" s="389" t="s">
        <v>670</v>
      </c>
      <c r="L36" s="363"/>
    </row>
    <row r="37" spans="1:12" ht="16.5" customHeight="1" thickBot="1" x14ac:dyDescent="0.3">
      <c r="A37" s="337"/>
      <c r="B37" s="354">
        <v>7</v>
      </c>
      <c r="C37" s="355" t="s">
        <v>671</v>
      </c>
      <c r="D37" s="356"/>
      <c r="E37" s="372"/>
      <c r="F37" s="372"/>
      <c r="G37" s="372"/>
      <c r="H37" s="372"/>
      <c r="I37" s="372"/>
      <c r="J37" s="372"/>
      <c r="K37" s="377"/>
      <c r="L37" s="373"/>
    </row>
    <row r="38" spans="1:12" ht="26.25" thickBot="1" x14ac:dyDescent="0.3">
      <c r="A38" s="337"/>
      <c r="B38" s="359"/>
      <c r="C38" s="360" t="s">
        <v>662</v>
      </c>
      <c r="D38" s="381" t="s">
        <v>633</v>
      </c>
      <c r="E38" s="392"/>
      <c r="F38" s="389" t="s">
        <v>672</v>
      </c>
      <c r="G38" s="390"/>
      <c r="H38" s="390"/>
      <c r="I38" s="337" t="s">
        <v>651</v>
      </c>
      <c r="J38" s="392" t="s">
        <v>635</v>
      </c>
      <c r="K38" s="362" t="s">
        <v>673</v>
      </c>
      <c r="L38" s="363"/>
    </row>
    <row r="39" spans="1:12" ht="15.75" thickBot="1" x14ac:dyDescent="0.3">
      <c r="A39" s="337"/>
      <c r="B39" s="359"/>
      <c r="C39" s="360" t="s">
        <v>666</v>
      </c>
      <c r="D39" s="381" t="s">
        <v>268</v>
      </c>
      <c r="E39" s="364"/>
      <c r="F39" s="362" t="s">
        <v>650</v>
      </c>
      <c r="G39" s="363"/>
      <c r="H39" s="363"/>
      <c r="I39" s="369" t="s">
        <v>651</v>
      </c>
      <c r="J39" s="364" t="s">
        <v>635</v>
      </c>
      <c r="K39" s="366" t="s">
        <v>673</v>
      </c>
      <c r="L39" s="368"/>
    </row>
    <row r="40" spans="1:12" ht="15.75" thickBot="1" x14ac:dyDescent="0.3">
      <c r="A40" s="337"/>
      <c r="B40" s="359"/>
      <c r="C40" s="360" t="s">
        <v>639</v>
      </c>
      <c r="D40" s="381" t="s">
        <v>640</v>
      </c>
      <c r="E40" s="387"/>
      <c r="F40" s="371" t="s">
        <v>654</v>
      </c>
      <c r="G40" s="385"/>
      <c r="H40" s="385"/>
      <c r="I40" s="385" t="s">
        <v>651</v>
      </c>
      <c r="J40" s="385" t="s">
        <v>635</v>
      </c>
      <c r="K40" s="371" t="s">
        <v>673</v>
      </c>
      <c r="L40" s="385"/>
    </row>
    <row r="41" spans="1:12" ht="15.75" thickBot="1" x14ac:dyDescent="0.3">
      <c r="A41" s="337"/>
      <c r="B41" s="352" t="s">
        <v>674</v>
      </c>
      <c r="C41" s="353"/>
      <c r="D41" s="353"/>
      <c r="E41" s="353"/>
      <c r="F41" s="353"/>
      <c r="G41" s="353"/>
      <c r="H41" s="353"/>
      <c r="I41" s="341"/>
      <c r="J41" s="341"/>
      <c r="K41" s="341"/>
      <c r="L41" s="204"/>
    </row>
    <row r="42" spans="1:12" ht="24.75" customHeight="1" thickBot="1" x14ac:dyDescent="0.3">
      <c r="A42" s="337"/>
      <c r="B42" s="354">
        <v>1</v>
      </c>
      <c r="C42" s="355" t="s">
        <v>634</v>
      </c>
      <c r="D42" s="356"/>
      <c r="E42" s="357"/>
      <c r="F42" s="357"/>
      <c r="G42" s="357"/>
      <c r="H42" s="357"/>
      <c r="I42" s="357"/>
      <c r="J42" s="357"/>
      <c r="K42" s="357"/>
      <c r="L42" s="358"/>
    </row>
    <row r="43" spans="1:12" ht="39" thickBot="1" x14ac:dyDescent="0.3">
      <c r="A43" s="337"/>
      <c r="B43" s="380"/>
      <c r="C43" s="360" t="s">
        <v>632</v>
      </c>
      <c r="D43" s="381" t="s">
        <v>675</v>
      </c>
      <c r="E43" s="392"/>
      <c r="F43" s="389" t="s">
        <v>634</v>
      </c>
      <c r="G43" s="390"/>
      <c r="H43" s="390"/>
      <c r="I43" s="394"/>
      <c r="J43" s="395"/>
      <c r="K43" s="362" t="s">
        <v>676</v>
      </c>
      <c r="L43" s="363"/>
    </row>
    <row r="44" spans="1:12" ht="39" thickBot="1" x14ac:dyDescent="0.3">
      <c r="A44" s="337"/>
      <c r="B44" s="380"/>
      <c r="C44" s="360" t="s">
        <v>637</v>
      </c>
      <c r="D44" s="381" t="s">
        <v>677</v>
      </c>
      <c r="E44" s="392"/>
      <c r="F44" s="389" t="s">
        <v>678</v>
      </c>
      <c r="G44" s="390"/>
      <c r="H44" s="390"/>
      <c r="I44" s="396"/>
      <c r="J44" s="382"/>
      <c r="K44" s="366" t="s">
        <v>676</v>
      </c>
      <c r="L44" s="368"/>
    </row>
    <row r="45" spans="1:12" ht="39" thickBot="1" x14ac:dyDescent="0.3">
      <c r="A45" s="337"/>
      <c r="B45" s="380"/>
      <c r="C45" s="360" t="s">
        <v>639</v>
      </c>
      <c r="D45" s="381" t="s">
        <v>679</v>
      </c>
      <c r="E45" s="392"/>
      <c r="F45" s="389" t="s">
        <v>634</v>
      </c>
      <c r="G45" s="390"/>
      <c r="H45" s="390"/>
      <c r="I45" s="396"/>
      <c r="J45" s="382"/>
      <c r="K45" s="366" t="s">
        <v>676</v>
      </c>
      <c r="L45" s="368"/>
    </row>
    <row r="46" spans="1:12" ht="39" thickBot="1" x14ac:dyDescent="0.3">
      <c r="A46" s="337"/>
      <c r="B46" s="380"/>
      <c r="C46" s="360" t="s">
        <v>659</v>
      </c>
      <c r="D46" s="381" t="s">
        <v>680</v>
      </c>
      <c r="E46" s="392"/>
      <c r="F46" s="389" t="s">
        <v>681</v>
      </c>
      <c r="G46" s="390"/>
      <c r="H46" s="390"/>
      <c r="I46" s="396"/>
      <c r="J46" s="382"/>
      <c r="K46" s="366" t="s">
        <v>676</v>
      </c>
      <c r="L46" s="368"/>
    </row>
    <row r="47" spans="1:12" ht="26.25" thickBot="1" x14ac:dyDescent="0.3">
      <c r="A47" s="337"/>
      <c r="B47" s="380"/>
      <c r="C47" s="360" t="s">
        <v>682</v>
      </c>
      <c r="D47" s="381" t="s">
        <v>683</v>
      </c>
      <c r="E47" s="392"/>
      <c r="F47" s="389" t="s">
        <v>684</v>
      </c>
      <c r="G47" s="390"/>
      <c r="H47" s="390"/>
      <c r="I47" s="396"/>
      <c r="J47" s="382"/>
      <c r="K47" s="371" t="s">
        <v>676</v>
      </c>
      <c r="L47" s="368"/>
    </row>
    <row r="48" spans="1:12" ht="24.75" customHeight="1" thickBot="1" x14ac:dyDescent="0.3">
      <c r="A48" s="337"/>
      <c r="B48" s="354">
        <v>2</v>
      </c>
      <c r="C48" s="355" t="s">
        <v>685</v>
      </c>
      <c r="D48" s="356"/>
      <c r="E48" s="357"/>
      <c r="F48" s="357"/>
      <c r="G48" s="357"/>
      <c r="H48" s="357"/>
      <c r="I48" s="372"/>
      <c r="J48" s="372"/>
      <c r="K48" s="357"/>
      <c r="L48" s="373"/>
    </row>
    <row r="49" spans="1:12" ht="39" thickBot="1" x14ac:dyDescent="0.3">
      <c r="A49" s="337"/>
      <c r="B49" s="380"/>
      <c r="C49" s="360" t="s">
        <v>632</v>
      </c>
      <c r="D49" s="381" t="s">
        <v>686</v>
      </c>
      <c r="E49" s="392"/>
      <c r="F49" s="389" t="s">
        <v>687</v>
      </c>
      <c r="G49" s="390"/>
      <c r="H49" s="390"/>
      <c r="I49" s="394"/>
      <c r="J49" s="395"/>
      <c r="K49" s="363" t="s">
        <v>636</v>
      </c>
      <c r="L49" s="363"/>
    </row>
    <row r="50" spans="1:12" ht="39" thickBot="1" x14ac:dyDescent="0.3">
      <c r="A50" s="337"/>
      <c r="B50" s="380"/>
      <c r="C50" s="360" t="s">
        <v>637</v>
      </c>
      <c r="D50" s="381" t="s">
        <v>688</v>
      </c>
      <c r="E50" s="392"/>
      <c r="F50" s="389" t="s">
        <v>687</v>
      </c>
      <c r="G50" s="390"/>
      <c r="H50" s="390"/>
      <c r="I50" s="396"/>
      <c r="J50" s="382"/>
      <c r="K50" s="368" t="s">
        <v>636</v>
      </c>
      <c r="L50" s="368"/>
    </row>
    <row r="51" spans="1:12" ht="39" thickBot="1" x14ac:dyDescent="0.3">
      <c r="A51" s="337"/>
      <c r="B51" s="380"/>
      <c r="C51" s="360" t="s">
        <v>639</v>
      </c>
      <c r="D51" s="381" t="s">
        <v>689</v>
      </c>
      <c r="E51" s="392"/>
      <c r="F51" s="389" t="s">
        <v>687</v>
      </c>
      <c r="G51" s="390"/>
      <c r="H51" s="390"/>
      <c r="I51" s="372"/>
      <c r="J51" s="384"/>
      <c r="K51" s="385" t="s">
        <v>636</v>
      </c>
      <c r="L51" s="385"/>
    </row>
    <row r="52" spans="1:12" ht="39" thickBot="1" x14ac:dyDescent="0.3">
      <c r="A52" s="337"/>
      <c r="B52" s="380"/>
      <c r="C52" s="360" t="s">
        <v>659</v>
      </c>
      <c r="D52" s="381" t="s">
        <v>690</v>
      </c>
      <c r="E52" s="392"/>
      <c r="F52" s="390" t="s">
        <v>691</v>
      </c>
      <c r="G52" s="390"/>
      <c r="H52" s="390"/>
      <c r="I52" s="357"/>
      <c r="J52" s="388"/>
      <c r="K52" s="390" t="s">
        <v>636</v>
      </c>
      <c r="L52" s="390"/>
    </row>
    <row r="53" spans="1:12" ht="15.75" thickBot="1" x14ac:dyDescent="0.3">
      <c r="A53" s="337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</row>
    <row r="54" spans="1:12" ht="15.75" thickBot="1" x14ac:dyDescent="0.3">
      <c r="A54" s="337"/>
      <c r="B54" s="393">
        <v>3</v>
      </c>
      <c r="C54" s="356" t="s">
        <v>692</v>
      </c>
      <c r="D54" s="356"/>
      <c r="E54" s="372"/>
      <c r="F54" s="372"/>
      <c r="G54" s="372"/>
      <c r="H54" s="372"/>
      <c r="I54" s="372"/>
      <c r="J54" s="372"/>
      <c r="K54" s="372"/>
      <c r="L54" s="373"/>
    </row>
    <row r="55" spans="1:12" ht="15.75" thickBot="1" x14ac:dyDescent="0.3">
      <c r="A55" s="337"/>
      <c r="B55" s="380"/>
      <c r="C55" s="360" t="s">
        <v>662</v>
      </c>
      <c r="D55" s="381" t="s">
        <v>693</v>
      </c>
      <c r="E55" s="392"/>
      <c r="F55" s="389" t="s">
        <v>694</v>
      </c>
      <c r="G55" s="390"/>
      <c r="H55" s="390"/>
      <c r="I55" s="394"/>
      <c r="J55" s="395"/>
      <c r="K55" s="362" t="s">
        <v>665</v>
      </c>
      <c r="L55" s="363"/>
    </row>
    <row r="56" spans="1:12" ht="26.25" thickBot="1" x14ac:dyDescent="0.3">
      <c r="A56" s="337"/>
      <c r="B56" s="380"/>
      <c r="C56" s="360" t="s">
        <v>666</v>
      </c>
      <c r="D56" s="381" t="s">
        <v>695</v>
      </c>
      <c r="E56" s="392"/>
      <c r="F56" s="389" t="s">
        <v>694</v>
      </c>
      <c r="G56" s="390"/>
      <c r="H56" s="390"/>
      <c r="I56" s="372"/>
      <c r="J56" s="384"/>
      <c r="K56" s="371" t="s">
        <v>665</v>
      </c>
      <c r="L56" s="385"/>
    </row>
    <row r="57" spans="1:12" ht="15.75" thickBot="1" x14ac:dyDescent="0.3">
      <c r="A57" s="337"/>
      <c r="B57" s="397"/>
      <c r="C57" s="337"/>
      <c r="D57" s="337"/>
      <c r="E57" s="337"/>
      <c r="F57" s="337"/>
      <c r="G57" s="337"/>
      <c r="H57" s="337"/>
      <c r="I57" s="337"/>
      <c r="J57" s="337"/>
      <c r="K57" s="337"/>
      <c r="L57" s="363"/>
    </row>
    <row r="58" spans="1:12" ht="15.75" thickBot="1" x14ac:dyDescent="0.3">
      <c r="A58" s="337"/>
      <c r="B58" s="348" t="s">
        <v>696</v>
      </c>
      <c r="C58" s="349"/>
      <c r="D58" s="349"/>
      <c r="E58" s="349"/>
      <c r="F58" s="349"/>
      <c r="G58" s="349"/>
      <c r="H58" s="349"/>
      <c r="I58" s="349"/>
      <c r="J58" s="349"/>
      <c r="K58" s="349"/>
      <c r="L58" s="398"/>
    </row>
    <row r="59" spans="1:12" ht="15.75" thickBot="1" x14ac:dyDescent="0.3">
      <c r="A59" s="337"/>
      <c r="B59" s="352" t="s">
        <v>630</v>
      </c>
      <c r="C59" s="353"/>
      <c r="D59" s="353"/>
      <c r="E59" s="353"/>
      <c r="F59" s="353"/>
      <c r="G59" s="353"/>
      <c r="H59" s="353"/>
      <c r="I59" s="341"/>
      <c r="J59" s="341"/>
      <c r="K59" s="341"/>
      <c r="L59" s="204"/>
    </row>
    <row r="60" spans="1:12" ht="16.5" customHeight="1" thickBot="1" x14ac:dyDescent="0.3">
      <c r="A60" s="337"/>
      <c r="B60" s="354">
        <v>1</v>
      </c>
      <c r="C60" s="355" t="s">
        <v>697</v>
      </c>
      <c r="D60" s="356"/>
      <c r="E60" s="357"/>
      <c r="F60" s="357"/>
      <c r="G60" s="357"/>
      <c r="H60" s="357"/>
      <c r="I60" s="357"/>
      <c r="J60" s="357"/>
      <c r="K60" s="357"/>
      <c r="L60" s="358"/>
    </row>
    <row r="61" spans="1:12" ht="15.75" thickBot="1" x14ac:dyDescent="0.3">
      <c r="A61" s="337"/>
      <c r="B61" s="359"/>
      <c r="C61" s="360" t="s">
        <v>632</v>
      </c>
      <c r="D61" s="399" t="s">
        <v>698</v>
      </c>
      <c r="E61" s="400"/>
      <c r="F61" s="362" t="s">
        <v>699</v>
      </c>
      <c r="G61" s="363"/>
      <c r="H61" s="363"/>
      <c r="I61" s="337">
        <v>268294565</v>
      </c>
      <c r="J61" s="364" t="s">
        <v>635</v>
      </c>
      <c r="K61" s="362" t="s">
        <v>700</v>
      </c>
      <c r="L61" s="363"/>
    </row>
    <row r="62" spans="1:12" ht="26.25" thickBot="1" x14ac:dyDescent="0.3">
      <c r="A62" s="337"/>
      <c r="B62" s="359"/>
      <c r="C62" s="360" t="s">
        <v>637</v>
      </c>
      <c r="D62" s="399" t="s">
        <v>701</v>
      </c>
      <c r="E62" s="400"/>
      <c r="F62" s="366" t="s">
        <v>702</v>
      </c>
      <c r="G62" s="368"/>
      <c r="H62" s="368"/>
      <c r="I62" s="369">
        <v>11937709</v>
      </c>
      <c r="J62" s="370" t="s">
        <v>635</v>
      </c>
      <c r="K62" s="366" t="s">
        <v>700</v>
      </c>
      <c r="L62" s="368"/>
    </row>
    <row r="63" spans="1:12" ht="26.25" thickBot="1" x14ac:dyDescent="0.3">
      <c r="A63" s="337"/>
      <c r="B63" s="359"/>
      <c r="C63" s="360" t="s">
        <v>639</v>
      </c>
      <c r="D63" s="399" t="s">
        <v>703</v>
      </c>
      <c r="E63" s="400"/>
      <c r="F63" s="366" t="s">
        <v>702</v>
      </c>
      <c r="G63" s="368"/>
      <c r="H63" s="368"/>
      <c r="I63" s="369">
        <v>199863664</v>
      </c>
      <c r="J63" s="370" t="s">
        <v>635</v>
      </c>
      <c r="K63" s="366" t="s">
        <v>700</v>
      </c>
      <c r="L63" s="368"/>
    </row>
    <row r="64" spans="1:12" ht="26.25" thickBot="1" x14ac:dyDescent="0.3">
      <c r="A64" s="337"/>
      <c r="B64" s="401"/>
      <c r="C64" s="402" t="s">
        <v>659</v>
      </c>
      <c r="D64" s="399" t="s">
        <v>704</v>
      </c>
      <c r="E64" s="400"/>
      <c r="F64" s="371" t="s">
        <v>702</v>
      </c>
      <c r="G64" s="385"/>
      <c r="H64" s="385"/>
      <c r="I64" s="403">
        <v>5000000</v>
      </c>
      <c r="J64" s="387" t="s">
        <v>635</v>
      </c>
      <c r="K64" s="371" t="s">
        <v>700</v>
      </c>
      <c r="L64" s="385"/>
    </row>
    <row r="65" spans="1:12" ht="39" thickBot="1" x14ac:dyDescent="0.3">
      <c r="A65" s="337"/>
      <c r="B65" s="359"/>
      <c r="C65" s="360" t="s">
        <v>682</v>
      </c>
      <c r="D65" s="381" t="s">
        <v>705</v>
      </c>
      <c r="E65" s="387"/>
      <c r="F65" s="371"/>
      <c r="G65" s="385"/>
      <c r="H65" s="385"/>
      <c r="I65" s="403" t="s">
        <v>651</v>
      </c>
      <c r="J65" s="387" t="s">
        <v>635</v>
      </c>
      <c r="K65" s="371" t="s">
        <v>706</v>
      </c>
      <c r="L65" s="385"/>
    </row>
    <row r="66" spans="1:12" ht="15.75" thickBot="1" x14ac:dyDescent="0.3">
      <c r="A66" s="337"/>
      <c r="B66" s="352" t="s">
        <v>674</v>
      </c>
      <c r="C66" s="353"/>
      <c r="D66" s="353"/>
      <c r="E66" s="353"/>
      <c r="F66" s="353"/>
      <c r="G66" s="353"/>
      <c r="H66" s="353"/>
      <c r="I66" s="341"/>
      <c r="J66" s="341"/>
      <c r="K66" s="341"/>
      <c r="L66" s="204"/>
    </row>
    <row r="67" spans="1:12" ht="33" customHeight="1" thickBot="1" x14ac:dyDescent="0.3">
      <c r="A67" s="337"/>
      <c r="B67" s="359">
        <v>1</v>
      </c>
      <c r="C67" s="509" t="s">
        <v>707</v>
      </c>
      <c r="D67" s="509"/>
      <c r="E67" s="404"/>
      <c r="F67" s="362" t="s">
        <v>708</v>
      </c>
      <c r="G67" s="363"/>
      <c r="H67" s="363"/>
      <c r="I67" s="394"/>
      <c r="J67" s="395"/>
      <c r="K67" s="362" t="s">
        <v>709</v>
      </c>
      <c r="L67" s="363"/>
    </row>
    <row r="68" spans="1:12" ht="33" customHeight="1" thickBot="1" x14ac:dyDescent="0.3">
      <c r="A68" s="337"/>
      <c r="B68" s="359">
        <v>2</v>
      </c>
      <c r="C68" s="509" t="s">
        <v>710</v>
      </c>
      <c r="D68" s="510"/>
      <c r="E68" s="400"/>
      <c r="F68" s="366" t="s">
        <v>708</v>
      </c>
      <c r="G68" s="368"/>
      <c r="H68" s="368"/>
      <c r="I68" s="396"/>
      <c r="J68" s="382"/>
      <c r="K68" s="366" t="s">
        <v>709</v>
      </c>
      <c r="L68" s="368"/>
    </row>
    <row r="69" spans="1:12" ht="24.75" customHeight="1" thickBot="1" x14ac:dyDescent="0.3">
      <c r="A69" s="337"/>
      <c r="B69" s="359">
        <v>3</v>
      </c>
      <c r="C69" s="509" t="s">
        <v>711</v>
      </c>
      <c r="D69" s="510"/>
      <c r="E69" s="400"/>
      <c r="F69" s="371" t="s">
        <v>708</v>
      </c>
      <c r="G69" s="385"/>
      <c r="H69" s="385"/>
      <c r="I69" s="372"/>
      <c r="J69" s="384"/>
      <c r="K69" s="371" t="s">
        <v>712</v>
      </c>
      <c r="L69" s="385"/>
    </row>
    <row r="70" spans="1:12" ht="15.75" thickBot="1" x14ac:dyDescent="0.3">
      <c r="A70" s="337"/>
      <c r="B70" s="348" t="s">
        <v>713</v>
      </c>
      <c r="C70" s="349"/>
      <c r="D70" s="349"/>
      <c r="E70" s="349"/>
      <c r="F70" s="349"/>
      <c r="G70" s="349"/>
      <c r="H70" s="398"/>
      <c r="I70" s="351"/>
      <c r="J70" s="351"/>
      <c r="K70" s="351"/>
      <c r="L70" s="351"/>
    </row>
    <row r="71" spans="1:12" ht="15.75" thickBot="1" x14ac:dyDescent="0.3">
      <c r="A71" s="337"/>
      <c r="B71" s="405" t="s">
        <v>630</v>
      </c>
      <c r="C71" s="406"/>
      <c r="D71" s="406"/>
      <c r="E71" s="406"/>
      <c r="F71" s="406"/>
      <c r="G71" s="406"/>
      <c r="H71" s="406"/>
      <c r="I71" s="406"/>
      <c r="J71" s="406"/>
      <c r="K71" s="406"/>
      <c r="L71" s="407"/>
    </row>
    <row r="72" spans="1:12" ht="15.75" thickBot="1" x14ac:dyDescent="0.3">
      <c r="A72" s="337"/>
      <c r="B72" s="354">
        <v>1</v>
      </c>
      <c r="C72" s="355" t="s">
        <v>714</v>
      </c>
      <c r="D72" s="356"/>
      <c r="E72" s="357"/>
      <c r="F72" s="357"/>
      <c r="G72" s="357"/>
      <c r="H72" s="357"/>
      <c r="I72" s="357"/>
      <c r="J72" s="357"/>
      <c r="K72" s="357"/>
      <c r="L72" s="358"/>
    </row>
    <row r="73" spans="1:12" ht="15.75" thickBot="1" x14ac:dyDescent="0.3">
      <c r="A73" s="337"/>
      <c r="B73" s="359"/>
      <c r="C73" s="360" t="s">
        <v>632</v>
      </c>
      <c r="D73" s="408" t="s">
        <v>715</v>
      </c>
      <c r="E73" s="390"/>
      <c r="F73" s="390"/>
      <c r="G73" s="390"/>
      <c r="H73" s="390"/>
      <c r="I73" s="390">
        <v>72950360</v>
      </c>
      <c r="J73" s="390" t="s">
        <v>635</v>
      </c>
      <c r="K73" s="389" t="s">
        <v>716</v>
      </c>
      <c r="L73" s="390"/>
    </row>
    <row r="74" spans="1:12" ht="15.75" thickBot="1" x14ac:dyDescent="0.3">
      <c r="A74" s="337"/>
      <c r="B74" s="359"/>
      <c r="C74" s="360" t="s">
        <v>637</v>
      </c>
      <c r="D74" s="408" t="s">
        <v>717</v>
      </c>
      <c r="E74" s="390"/>
      <c r="F74" s="390"/>
      <c r="G74" s="390"/>
      <c r="H74" s="390"/>
      <c r="I74" s="390">
        <v>7818180</v>
      </c>
      <c r="J74" s="390" t="s">
        <v>635</v>
      </c>
      <c r="K74" s="389" t="s">
        <v>716</v>
      </c>
      <c r="L74" s="390"/>
    </row>
    <row r="75" spans="1:12" x14ac:dyDescent="0.25">
      <c r="A75" s="337"/>
      <c r="B75" s="409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</sheetData>
  <mergeCells count="13">
    <mergeCell ref="C67:D67"/>
    <mergeCell ref="C68:D68"/>
    <mergeCell ref="C69:D69"/>
    <mergeCell ref="B3:L3"/>
    <mergeCell ref="B4:L4"/>
    <mergeCell ref="B5:L5"/>
    <mergeCell ref="B7:D9"/>
    <mergeCell ref="E7:H7"/>
    <mergeCell ref="I7:J7"/>
    <mergeCell ref="K7:K9"/>
    <mergeCell ref="L7:L9"/>
    <mergeCell ref="E8:F8"/>
    <mergeCell ref="G8:H8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B1:L42"/>
  <sheetViews>
    <sheetView showGridLines="0" view="pageBreakPreview" topLeftCell="A24" zoomScale="60" zoomScaleNormal="100" workbookViewId="0">
      <selection activeCell="E23" sqref="E23"/>
    </sheetView>
  </sheetViews>
  <sheetFormatPr baseColWidth="10" defaultRowHeight="12.75" x14ac:dyDescent="0.2"/>
  <cols>
    <col min="1" max="1" width="5" style="81" customWidth="1"/>
    <col min="2" max="2" width="43" style="81" customWidth="1"/>
    <col min="3" max="3" width="12.85546875" style="81" customWidth="1"/>
    <col min="4" max="4" width="13.28515625" style="81" customWidth="1"/>
    <col min="5" max="5" width="15" style="81" customWidth="1"/>
    <col min="6" max="6" width="16.5703125" style="81" customWidth="1"/>
    <col min="7" max="7" width="13.42578125" style="81" customWidth="1"/>
    <col min="8" max="8" width="14" style="81" customWidth="1"/>
    <col min="9" max="9" width="15" style="81" customWidth="1"/>
    <col min="10" max="10" width="14.28515625" style="81" customWidth="1"/>
    <col min="11" max="11" width="13.85546875" style="81" bestFit="1" customWidth="1"/>
    <col min="12" max="16384" width="11.42578125" style="81"/>
  </cols>
  <sheetData>
    <row r="1" spans="2:11" s="50" customFormat="1" ht="13.5" thickBot="1" x14ac:dyDescent="0.25">
      <c r="B1" s="423" t="s">
        <v>0</v>
      </c>
      <c r="C1" s="424"/>
      <c r="D1" s="424"/>
      <c r="E1" s="424"/>
      <c r="F1" s="424"/>
      <c r="G1" s="424"/>
      <c r="H1" s="424"/>
      <c r="I1" s="425"/>
    </row>
    <row r="2" spans="2:11" s="50" customFormat="1" ht="13.5" thickBot="1" x14ac:dyDescent="0.25">
      <c r="B2" s="426" t="s">
        <v>157</v>
      </c>
      <c r="C2" s="427"/>
      <c r="D2" s="427"/>
      <c r="E2" s="427"/>
      <c r="F2" s="427"/>
      <c r="G2" s="427"/>
      <c r="H2" s="427"/>
      <c r="I2" s="428"/>
    </row>
    <row r="3" spans="2:11" s="50" customFormat="1" ht="13.5" thickBot="1" x14ac:dyDescent="0.25">
      <c r="B3" s="426" t="s">
        <v>158</v>
      </c>
      <c r="C3" s="427"/>
      <c r="D3" s="427"/>
      <c r="E3" s="427"/>
      <c r="F3" s="427"/>
      <c r="G3" s="427"/>
      <c r="H3" s="427"/>
      <c r="I3" s="428"/>
    </row>
    <row r="4" spans="2:11" s="50" customFormat="1" ht="13.5" thickBot="1" x14ac:dyDescent="0.25">
      <c r="B4" s="426" t="s">
        <v>3</v>
      </c>
      <c r="C4" s="427"/>
      <c r="D4" s="427"/>
      <c r="E4" s="427"/>
      <c r="F4" s="427"/>
      <c r="G4" s="427"/>
      <c r="H4" s="427"/>
      <c r="I4" s="428"/>
    </row>
    <row r="5" spans="2:11" s="50" customFormat="1" ht="76.5" x14ac:dyDescent="0.2">
      <c r="B5" s="51" t="s">
        <v>159</v>
      </c>
      <c r="C5" s="51" t="s">
        <v>160</v>
      </c>
      <c r="D5" s="51" t="s">
        <v>161</v>
      </c>
      <c r="E5" s="51" t="s">
        <v>162</v>
      </c>
      <c r="F5" s="51" t="s">
        <v>163</v>
      </c>
      <c r="G5" s="51" t="s">
        <v>164</v>
      </c>
      <c r="H5" s="51" t="s">
        <v>165</v>
      </c>
      <c r="I5" s="51" t="s">
        <v>166</v>
      </c>
    </row>
    <row r="6" spans="2:11" s="50" customFormat="1" ht="13.5" thickBot="1" x14ac:dyDescent="0.25">
      <c r="B6" s="52" t="s">
        <v>167</v>
      </c>
      <c r="C6" s="52" t="s">
        <v>168</v>
      </c>
      <c r="D6" s="52" t="s">
        <v>169</v>
      </c>
      <c r="E6" s="52" t="s">
        <v>170</v>
      </c>
      <c r="F6" s="52" t="s">
        <v>171</v>
      </c>
      <c r="G6" s="52" t="s">
        <v>172</v>
      </c>
      <c r="H6" s="52" t="s">
        <v>173</v>
      </c>
      <c r="I6" s="52" t="s">
        <v>174</v>
      </c>
    </row>
    <row r="7" spans="2:11" s="50" customFormat="1" ht="12.75" customHeight="1" x14ac:dyDescent="0.2">
      <c r="B7" s="53" t="s">
        <v>175</v>
      </c>
      <c r="C7" s="54">
        <v>59939400</v>
      </c>
      <c r="D7" s="54">
        <f>D8+D12</f>
        <v>0</v>
      </c>
      <c r="E7" s="54">
        <v>7818180</v>
      </c>
      <c r="F7" s="54">
        <f>F8+F12</f>
        <v>0</v>
      </c>
      <c r="G7" s="54">
        <f>G8+G12</f>
        <v>52121220</v>
      </c>
      <c r="H7" s="54">
        <f>H8+H12</f>
        <v>5109543</v>
      </c>
      <c r="I7" s="54">
        <f>I8+I12</f>
        <v>0</v>
      </c>
    </row>
    <row r="8" spans="2:11" s="50" customFormat="1" ht="12.75" customHeight="1" x14ac:dyDescent="0.2">
      <c r="B8" s="53" t="s">
        <v>176</v>
      </c>
      <c r="C8" s="54">
        <f>SUM(C9:C11)</f>
        <v>7818180</v>
      </c>
      <c r="D8" s="54">
        <f>SUM(D9:D11)</f>
        <v>0</v>
      </c>
      <c r="E8" s="54">
        <f>SUM(E9:E11)</f>
        <v>7818180</v>
      </c>
      <c r="F8" s="54">
        <v>7818180</v>
      </c>
      <c r="G8" s="54">
        <f>SUM(G9:G11)</f>
        <v>7818180</v>
      </c>
      <c r="H8" s="54">
        <f>SUM(H9:H11)</f>
        <v>5109543</v>
      </c>
      <c r="I8" s="54">
        <f>SUM(I9:I11)</f>
        <v>0</v>
      </c>
    </row>
    <row r="9" spans="2:11" s="50" customFormat="1" x14ac:dyDescent="0.2">
      <c r="B9" s="55" t="s">
        <v>177</v>
      </c>
      <c r="C9" s="56">
        <v>7818180</v>
      </c>
      <c r="D9" s="56">
        <v>0</v>
      </c>
      <c r="E9" s="54">
        <v>7818180</v>
      </c>
      <c r="F9" s="54">
        <v>7818180</v>
      </c>
      <c r="G9" s="56">
        <f>+C9+D9-E9+F9</f>
        <v>7818180</v>
      </c>
      <c r="H9" s="56">
        <v>5109543</v>
      </c>
      <c r="I9" s="54">
        <v>0</v>
      </c>
    </row>
    <row r="10" spans="2:11" s="50" customFormat="1" x14ac:dyDescent="0.2">
      <c r="B10" s="55" t="s">
        <v>178</v>
      </c>
      <c r="C10" s="56">
        <v>0</v>
      </c>
      <c r="D10" s="56">
        <v>0</v>
      </c>
      <c r="E10" s="56">
        <v>0</v>
      </c>
      <c r="F10" s="56">
        <v>0</v>
      </c>
      <c r="G10" s="56">
        <f>+C10+D10-E10+F10</f>
        <v>0</v>
      </c>
      <c r="H10" s="56">
        <v>0</v>
      </c>
      <c r="I10" s="56">
        <v>0</v>
      </c>
    </row>
    <row r="11" spans="2:11" s="50" customFormat="1" x14ac:dyDescent="0.2">
      <c r="B11" s="55" t="s">
        <v>179</v>
      </c>
      <c r="C11" s="56">
        <v>0</v>
      </c>
      <c r="D11" s="56">
        <v>0</v>
      </c>
      <c r="E11" s="56">
        <v>0</v>
      </c>
      <c r="F11" s="56">
        <v>0</v>
      </c>
      <c r="G11" s="56">
        <f>+C11+D11-E11+F11</f>
        <v>0</v>
      </c>
      <c r="H11" s="56">
        <v>0</v>
      </c>
      <c r="I11" s="56">
        <v>0</v>
      </c>
    </row>
    <row r="12" spans="2:11" s="50" customFormat="1" ht="12.75" customHeight="1" x14ac:dyDescent="0.2">
      <c r="B12" s="53" t="s">
        <v>180</v>
      </c>
      <c r="C12" s="54" t="s">
        <v>181</v>
      </c>
      <c r="D12" s="54">
        <f t="shared" ref="D12:I12" si="0">SUM(D13:D15)</f>
        <v>0</v>
      </c>
      <c r="E12" s="54">
        <f t="shared" si="0"/>
        <v>0</v>
      </c>
      <c r="F12" s="54">
        <f t="shared" si="0"/>
        <v>-7818180</v>
      </c>
      <c r="G12" s="54">
        <f t="shared" si="0"/>
        <v>44303040</v>
      </c>
      <c r="H12" s="54">
        <f t="shared" si="0"/>
        <v>0</v>
      </c>
      <c r="I12" s="54">
        <f t="shared" si="0"/>
        <v>0</v>
      </c>
      <c r="K12" s="57"/>
    </row>
    <row r="13" spans="2:11" s="50" customFormat="1" x14ac:dyDescent="0.2">
      <c r="B13" s="55" t="s">
        <v>182</v>
      </c>
      <c r="C13" s="56" t="s">
        <v>181</v>
      </c>
      <c r="D13" s="54">
        <v>0</v>
      </c>
      <c r="E13" s="54">
        <v>0</v>
      </c>
      <c r="F13" s="54">
        <v>-7818180</v>
      </c>
      <c r="G13" s="56">
        <f>+C13+D13-E13+F13</f>
        <v>44303040</v>
      </c>
      <c r="H13" s="54">
        <v>0</v>
      </c>
      <c r="I13" s="54">
        <v>0</v>
      </c>
      <c r="K13" s="57"/>
    </row>
    <row r="14" spans="2:11" s="50" customFormat="1" x14ac:dyDescent="0.2">
      <c r="B14" s="55" t="s">
        <v>183</v>
      </c>
      <c r="C14" s="56">
        <v>0</v>
      </c>
      <c r="D14" s="56">
        <v>0</v>
      </c>
      <c r="E14" s="56">
        <v>0</v>
      </c>
      <c r="F14" s="56">
        <v>0</v>
      </c>
      <c r="G14" s="56">
        <f>+C14+D14-E14+F14</f>
        <v>0</v>
      </c>
      <c r="H14" s="56">
        <v>0</v>
      </c>
      <c r="I14" s="56">
        <v>0</v>
      </c>
    </row>
    <row r="15" spans="2:11" s="50" customFormat="1" x14ac:dyDescent="0.2">
      <c r="B15" s="55" t="s">
        <v>184</v>
      </c>
      <c r="C15" s="56">
        <v>0</v>
      </c>
      <c r="D15" s="56">
        <v>0</v>
      </c>
      <c r="E15" s="56">
        <v>0</v>
      </c>
      <c r="F15" s="56">
        <v>0</v>
      </c>
      <c r="G15" s="56">
        <f>+C15+D15-E15+F15</f>
        <v>0</v>
      </c>
      <c r="H15" s="56">
        <v>0</v>
      </c>
      <c r="I15" s="56">
        <v>0</v>
      </c>
    </row>
    <row r="16" spans="2:11" s="50" customFormat="1" x14ac:dyDescent="0.2">
      <c r="B16" s="53" t="s">
        <v>185</v>
      </c>
      <c r="C16" s="58" t="s">
        <v>186</v>
      </c>
      <c r="D16" s="59"/>
      <c r="E16" s="59"/>
      <c r="F16" s="59"/>
      <c r="G16" s="60">
        <v>81790725.769999996</v>
      </c>
      <c r="H16" s="59"/>
      <c r="I16" s="59"/>
      <c r="J16" s="57"/>
      <c r="K16" s="61"/>
    </row>
    <row r="17" spans="2:12" s="50" customFormat="1" x14ac:dyDescent="0.2">
      <c r="B17" s="62"/>
      <c r="C17" s="56"/>
      <c r="D17" s="56"/>
      <c r="E17" s="56"/>
      <c r="F17" s="56"/>
      <c r="G17" s="56"/>
      <c r="H17" s="56"/>
      <c r="I17" s="56"/>
      <c r="K17" s="63"/>
    </row>
    <row r="18" spans="2:12" s="50" customFormat="1" ht="12.75" customHeight="1" x14ac:dyDescent="0.25">
      <c r="B18" s="64" t="s">
        <v>187</v>
      </c>
      <c r="C18" s="54">
        <f t="shared" ref="C18:I18" si="1">C7+C16</f>
        <v>129181960.06</v>
      </c>
      <c r="D18" s="54">
        <f t="shared" si="1"/>
        <v>0</v>
      </c>
      <c r="E18" s="54">
        <f t="shared" si="1"/>
        <v>7818180</v>
      </c>
      <c r="F18" s="54">
        <f t="shared" si="1"/>
        <v>0</v>
      </c>
      <c r="G18" s="54">
        <f t="shared" si="1"/>
        <v>133911945.77</v>
      </c>
      <c r="H18" s="54">
        <f t="shared" si="1"/>
        <v>5109543</v>
      </c>
      <c r="I18" s="54">
        <f t="shared" si="1"/>
        <v>0</v>
      </c>
      <c r="J18" s="65"/>
      <c r="K18" s="66"/>
      <c r="L18" s="57"/>
    </row>
    <row r="19" spans="2:12" s="50" customFormat="1" x14ac:dyDescent="0.2">
      <c r="B19" s="53"/>
      <c r="C19" s="54"/>
      <c r="D19" s="54"/>
      <c r="E19" s="54"/>
      <c r="F19" s="54"/>
      <c r="G19" s="54"/>
      <c r="H19" s="54"/>
      <c r="I19" s="54"/>
    </row>
    <row r="20" spans="2:12" s="50" customFormat="1" ht="12.75" customHeight="1" x14ac:dyDescent="0.2">
      <c r="B20" s="53" t="s">
        <v>188</v>
      </c>
      <c r="C20" s="54">
        <f t="shared" ref="C20:I20" si="2">SUM(C21:C23)</f>
        <v>0</v>
      </c>
      <c r="D20" s="54">
        <f t="shared" si="2"/>
        <v>0</v>
      </c>
      <c r="E20" s="54">
        <f t="shared" si="2"/>
        <v>0</v>
      </c>
      <c r="F20" s="54">
        <f t="shared" si="2"/>
        <v>0</v>
      </c>
      <c r="G20" s="54">
        <f t="shared" si="2"/>
        <v>0</v>
      </c>
      <c r="H20" s="54">
        <f t="shared" si="2"/>
        <v>0</v>
      </c>
      <c r="I20" s="54">
        <f t="shared" si="2"/>
        <v>0</v>
      </c>
    </row>
    <row r="21" spans="2:12" s="50" customFormat="1" ht="12.75" customHeight="1" x14ac:dyDescent="0.2">
      <c r="B21" s="62" t="s">
        <v>189</v>
      </c>
      <c r="C21" s="56">
        <v>0</v>
      </c>
      <c r="D21" s="56">
        <v>0</v>
      </c>
      <c r="E21" s="56">
        <v>0</v>
      </c>
      <c r="F21" s="56">
        <v>0</v>
      </c>
      <c r="G21" s="56">
        <f>+C21+D21-E21+F21</f>
        <v>0</v>
      </c>
      <c r="H21" s="56">
        <v>0</v>
      </c>
      <c r="I21" s="56">
        <v>0</v>
      </c>
    </row>
    <row r="22" spans="2:12" s="50" customFormat="1" ht="12.75" customHeight="1" x14ac:dyDescent="0.2">
      <c r="B22" s="62" t="s">
        <v>190</v>
      </c>
      <c r="C22" s="56">
        <v>0</v>
      </c>
      <c r="D22" s="56">
        <v>0</v>
      </c>
      <c r="E22" s="56">
        <v>0</v>
      </c>
      <c r="F22" s="56">
        <v>0</v>
      </c>
      <c r="G22" s="56">
        <f>+C22+D22-E22+F22</f>
        <v>0</v>
      </c>
      <c r="H22" s="56">
        <v>0</v>
      </c>
      <c r="I22" s="56">
        <v>0</v>
      </c>
    </row>
    <row r="23" spans="2:12" s="50" customFormat="1" ht="12.75" customHeight="1" x14ac:dyDescent="0.2">
      <c r="B23" s="62" t="s">
        <v>191</v>
      </c>
      <c r="C23" s="56">
        <v>0</v>
      </c>
      <c r="D23" s="56">
        <v>0</v>
      </c>
      <c r="E23" s="56">
        <v>0</v>
      </c>
      <c r="F23" s="56">
        <v>0</v>
      </c>
      <c r="G23" s="56">
        <f>+C23+D23-E23+F23</f>
        <v>0</v>
      </c>
      <c r="H23" s="56">
        <v>0</v>
      </c>
      <c r="I23" s="56">
        <v>0</v>
      </c>
    </row>
    <row r="24" spans="2:12" s="50" customFormat="1" x14ac:dyDescent="0.2">
      <c r="B24" s="67"/>
      <c r="C24" s="68"/>
      <c r="D24" s="68"/>
      <c r="E24" s="68"/>
      <c r="F24" s="68"/>
      <c r="G24" s="68"/>
      <c r="H24" s="68"/>
      <c r="I24" s="68"/>
    </row>
    <row r="25" spans="2:12" s="50" customFormat="1" ht="25.5" x14ac:dyDescent="0.2">
      <c r="B25" s="64" t="s">
        <v>192</v>
      </c>
      <c r="C25" s="54">
        <f t="shared" ref="C25:I25" si="3">SUM(C26:C28)</f>
        <v>0</v>
      </c>
      <c r="D25" s="54">
        <f t="shared" si="3"/>
        <v>0</v>
      </c>
      <c r="E25" s="54">
        <f t="shared" si="3"/>
        <v>0</v>
      </c>
      <c r="F25" s="54">
        <f t="shared" si="3"/>
        <v>0</v>
      </c>
      <c r="G25" s="54">
        <f t="shared" si="3"/>
        <v>0</v>
      </c>
      <c r="H25" s="54">
        <f t="shared" si="3"/>
        <v>0</v>
      </c>
      <c r="I25" s="54">
        <f t="shared" si="3"/>
        <v>0</v>
      </c>
    </row>
    <row r="26" spans="2:12" s="50" customFormat="1" ht="12.75" customHeight="1" x14ac:dyDescent="0.2">
      <c r="B26" s="62" t="s">
        <v>193</v>
      </c>
      <c r="C26" s="56">
        <v>0</v>
      </c>
      <c r="D26" s="56">
        <v>0</v>
      </c>
      <c r="E26" s="56">
        <v>0</v>
      </c>
      <c r="F26" s="56">
        <v>0</v>
      </c>
      <c r="G26" s="56">
        <f>+C22+D22-E22+F22</f>
        <v>0</v>
      </c>
      <c r="H26" s="56">
        <v>0</v>
      </c>
      <c r="I26" s="56">
        <v>0</v>
      </c>
    </row>
    <row r="27" spans="2:12" s="50" customFormat="1" ht="12.75" customHeight="1" x14ac:dyDescent="0.2">
      <c r="B27" s="62" t="s">
        <v>194</v>
      </c>
      <c r="C27" s="56">
        <v>0</v>
      </c>
      <c r="D27" s="56">
        <v>0</v>
      </c>
      <c r="E27" s="56">
        <v>0</v>
      </c>
      <c r="F27" s="56">
        <v>0</v>
      </c>
      <c r="G27" s="56">
        <f>+C23+D23-E23+F23</f>
        <v>0</v>
      </c>
      <c r="H27" s="56">
        <v>0</v>
      </c>
      <c r="I27" s="56">
        <v>0</v>
      </c>
    </row>
    <row r="28" spans="2:12" s="50" customFormat="1" ht="12.75" customHeight="1" x14ac:dyDescent="0.2">
      <c r="B28" s="62" t="s">
        <v>195</v>
      </c>
      <c r="C28" s="56">
        <v>0</v>
      </c>
      <c r="D28" s="56">
        <v>0</v>
      </c>
      <c r="E28" s="56">
        <v>0</v>
      </c>
      <c r="F28" s="56">
        <v>0</v>
      </c>
      <c r="G28" s="56">
        <f>+C24+D24-E24+F24</f>
        <v>0</v>
      </c>
      <c r="H28" s="56">
        <v>0</v>
      </c>
      <c r="I28" s="56">
        <v>0</v>
      </c>
    </row>
    <row r="29" spans="2:12" s="50" customFormat="1" ht="13.5" thickBot="1" x14ac:dyDescent="0.25">
      <c r="B29" s="69"/>
      <c r="C29" s="70"/>
      <c r="D29" s="70"/>
      <c r="E29" s="70"/>
      <c r="F29" s="70"/>
      <c r="G29" s="70"/>
      <c r="H29" s="70"/>
      <c r="I29" s="70"/>
    </row>
    <row r="30" spans="2:12" s="50" customFormat="1" ht="18.75" customHeight="1" x14ac:dyDescent="0.2">
      <c r="B30" s="429" t="s">
        <v>196</v>
      </c>
      <c r="C30" s="429"/>
      <c r="D30" s="429"/>
      <c r="E30" s="429"/>
      <c r="F30" s="429"/>
      <c r="G30" s="429"/>
      <c r="H30" s="429"/>
      <c r="I30" s="429"/>
    </row>
    <row r="31" spans="2:12" s="50" customFormat="1" ht="13.5" thickBot="1" x14ac:dyDescent="0.25">
      <c r="B31" s="71" t="s">
        <v>197</v>
      </c>
      <c r="C31" s="65"/>
      <c r="D31" s="72"/>
      <c r="E31" s="72"/>
      <c r="F31" s="72"/>
      <c r="G31" s="72"/>
      <c r="H31" s="72"/>
      <c r="I31" s="72"/>
    </row>
    <row r="32" spans="2:12" s="50" customFormat="1" ht="38.25" customHeight="1" x14ac:dyDescent="0.2">
      <c r="B32" s="430" t="s">
        <v>198</v>
      </c>
      <c r="C32" s="432" t="s">
        <v>199</v>
      </c>
      <c r="D32" s="432" t="s">
        <v>200</v>
      </c>
      <c r="E32" s="73" t="s">
        <v>201</v>
      </c>
      <c r="F32" s="432" t="s">
        <v>202</v>
      </c>
      <c r="G32" s="74" t="s">
        <v>203</v>
      </c>
      <c r="H32" s="65"/>
      <c r="I32" s="65"/>
    </row>
    <row r="33" spans="2:9" s="50" customFormat="1" ht="15.75" customHeight="1" thickBot="1" x14ac:dyDescent="0.25">
      <c r="B33" s="431"/>
      <c r="C33" s="433"/>
      <c r="D33" s="433"/>
      <c r="E33" s="75" t="s">
        <v>204</v>
      </c>
      <c r="F33" s="433"/>
      <c r="G33" s="76" t="s">
        <v>205</v>
      </c>
      <c r="H33" s="65"/>
      <c r="I33" s="65"/>
    </row>
    <row r="34" spans="2:9" s="50" customFormat="1" x14ac:dyDescent="0.2">
      <c r="B34" s="77" t="s">
        <v>206</v>
      </c>
      <c r="C34" s="54">
        <f>SUM(C35:C37)</f>
        <v>86000000</v>
      </c>
      <c r="D34" s="54">
        <f>SUM(D35:D37)</f>
        <v>144</v>
      </c>
      <c r="E34" s="54">
        <f>SUM(E35:E37)</f>
        <v>0</v>
      </c>
      <c r="F34" s="54">
        <f>SUM(F35:F37)</f>
        <v>0</v>
      </c>
      <c r="G34" s="54">
        <f>SUM(G35:G37)</f>
        <v>8.1949999999999995E-2</v>
      </c>
      <c r="H34" s="65"/>
      <c r="I34" s="65"/>
    </row>
    <row r="35" spans="2:9" s="50" customFormat="1" x14ac:dyDescent="0.2">
      <c r="B35" s="62" t="s">
        <v>207</v>
      </c>
      <c r="C35" s="56">
        <v>86000000</v>
      </c>
      <c r="D35" s="56">
        <v>144</v>
      </c>
      <c r="E35" s="56" t="s">
        <v>208</v>
      </c>
      <c r="F35" s="56">
        <v>0</v>
      </c>
      <c r="G35" s="78">
        <v>8.1949999999999995E-2</v>
      </c>
      <c r="H35" s="65"/>
      <c r="I35" s="65"/>
    </row>
    <row r="36" spans="2:9" s="50" customFormat="1" x14ac:dyDescent="0.2">
      <c r="B36" s="62" t="s">
        <v>209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65"/>
      <c r="I36" s="65"/>
    </row>
    <row r="37" spans="2:9" s="50" customFormat="1" ht="13.5" thickBot="1" x14ac:dyDescent="0.25">
      <c r="B37" s="79" t="s">
        <v>210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65"/>
      <c r="I37" s="65"/>
    </row>
    <row r="38" spans="2:9" x14ac:dyDescent="0.2">
      <c r="B38" s="421" t="s">
        <v>211</v>
      </c>
      <c r="C38" s="421"/>
      <c r="D38" s="421"/>
      <c r="E38" s="421"/>
      <c r="F38" s="421"/>
      <c r="G38" s="421"/>
      <c r="H38" s="421"/>
    </row>
    <row r="42" spans="2:9" x14ac:dyDescent="0.2">
      <c r="G42" s="82"/>
    </row>
  </sheetData>
  <mergeCells count="10">
    <mergeCell ref="B32:B33"/>
    <mergeCell ref="C32:C33"/>
    <mergeCell ref="D32:D33"/>
    <mergeCell ref="F32:F33"/>
    <mergeCell ref="B38:H38"/>
    <mergeCell ref="B1:I1"/>
    <mergeCell ref="B2:I2"/>
    <mergeCell ref="B3:I3"/>
    <mergeCell ref="B4:I4"/>
    <mergeCell ref="B30:I30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B1:O38"/>
  <sheetViews>
    <sheetView showGridLines="0" view="pageBreakPreview" zoomScale="60" zoomScaleNormal="85" workbookViewId="0">
      <selection activeCell="E23" sqref="E23"/>
    </sheetView>
  </sheetViews>
  <sheetFormatPr baseColWidth="10" defaultRowHeight="15" x14ac:dyDescent="0.25"/>
  <cols>
    <col min="1" max="1" width="2.42578125" customWidth="1"/>
    <col min="2" max="2" width="32.85546875" customWidth="1"/>
    <col min="3" max="5" width="14.5703125" customWidth="1"/>
    <col min="6" max="6" width="15.85546875" bestFit="1" customWidth="1"/>
    <col min="7" max="7" width="14.5703125" customWidth="1"/>
    <col min="8" max="8" width="17.5703125" customWidth="1"/>
    <col min="9" max="9" width="17.42578125" customWidth="1"/>
    <col min="10" max="10" width="14.85546875" bestFit="1" customWidth="1"/>
    <col min="11" max="11" width="16.7109375" customWidth="1"/>
    <col min="12" max="12" width="14.5703125" customWidth="1"/>
    <col min="13" max="13" width="13.140625" bestFit="1" customWidth="1"/>
    <col min="14" max="14" width="14.85546875" bestFit="1" customWidth="1"/>
    <col min="15" max="15" width="14.140625" style="83" bestFit="1" customWidth="1"/>
  </cols>
  <sheetData>
    <row r="1" spans="2:15" ht="15.75" thickBot="1" x14ac:dyDescent="0.3"/>
    <row r="2" spans="2:15" ht="15.75" thickBot="1" x14ac:dyDescent="0.3">
      <c r="B2" s="439" t="s">
        <v>0</v>
      </c>
      <c r="C2" s="440"/>
      <c r="D2" s="440"/>
      <c r="E2" s="440"/>
      <c r="F2" s="440"/>
      <c r="G2" s="440"/>
      <c r="H2" s="440"/>
      <c r="I2" s="440"/>
      <c r="J2" s="440"/>
      <c r="K2" s="440"/>
      <c r="L2" s="441"/>
    </row>
    <row r="3" spans="2:15" ht="15.75" customHeight="1" thickBot="1" x14ac:dyDescent="0.3">
      <c r="B3" s="442" t="s">
        <v>212</v>
      </c>
      <c r="C3" s="443"/>
      <c r="D3" s="443"/>
      <c r="E3" s="443"/>
      <c r="F3" s="443"/>
      <c r="G3" s="443"/>
      <c r="H3" s="443"/>
      <c r="I3" s="443"/>
      <c r="J3" s="443"/>
      <c r="K3" s="443"/>
      <c r="L3" s="444"/>
    </row>
    <row r="4" spans="2:15" ht="15.75" customHeight="1" thickBot="1" x14ac:dyDescent="0.3">
      <c r="B4" s="442" t="s">
        <v>213</v>
      </c>
      <c r="C4" s="443"/>
      <c r="D4" s="443"/>
      <c r="E4" s="443"/>
      <c r="F4" s="443"/>
      <c r="G4" s="443"/>
      <c r="H4" s="443"/>
      <c r="I4" s="443"/>
      <c r="J4" s="443"/>
      <c r="K4" s="443"/>
      <c r="L4" s="444"/>
    </row>
    <row r="5" spans="2:15" ht="15.75" thickBot="1" x14ac:dyDescent="0.3">
      <c r="B5" s="442" t="s">
        <v>3</v>
      </c>
      <c r="C5" s="443"/>
      <c r="D5" s="443"/>
      <c r="E5" s="443"/>
      <c r="F5" s="443"/>
      <c r="G5" s="443"/>
      <c r="H5" s="443"/>
      <c r="I5" s="443"/>
      <c r="J5" s="443"/>
      <c r="K5" s="443"/>
      <c r="L5" s="444"/>
    </row>
    <row r="6" spans="2:15" ht="120.75" customHeight="1" x14ac:dyDescent="0.25">
      <c r="B6" s="84" t="s">
        <v>214</v>
      </c>
      <c r="C6" s="85" t="s">
        <v>215</v>
      </c>
      <c r="D6" s="85" t="s">
        <v>216</v>
      </c>
      <c r="E6" s="85" t="s">
        <v>217</v>
      </c>
      <c r="F6" s="85" t="s">
        <v>218</v>
      </c>
      <c r="G6" s="85" t="s">
        <v>219</v>
      </c>
      <c r="H6" s="85" t="s">
        <v>220</v>
      </c>
      <c r="I6" s="85" t="s">
        <v>221</v>
      </c>
      <c r="J6" s="85" t="s">
        <v>222</v>
      </c>
      <c r="K6" s="85" t="s">
        <v>223</v>
      </c>
      <c r="L6" s="85" t="s">
        <v>224</v>
      </c>
    </row>
    <row r="7" spans="2:15" ht="15.75" thickBot="1" x14ac:dyDescent="0.3">
      <c r="B7" s="86" t="s">
        <v>167</v>
      </c>
      <c r="C7" s="86" t="s">
        <v>168</v>
      </c>
      <c r="D7" s="86" t="s">
        <v>169</v>
      </c>
      <c r="E7" s="86" t="s">
        <v>170</v>
      </c>
      <c r="F7" s="86" t="s">
        <v>171</v>
      </c>
      <c r="G7" s="86" t="s">
        <v>225</v>
      </c>
      <c r="H7" s="86" t="s">
        <v>173</v>
      </c>
      <c r="I7" s="86" t="s">
        <v>174</v>
      </c>
      <c r="J7" s="86" t="s">
        <v>226</v>
      </c>
      <c r="K7" s="86" t="s">
        <v>227</v>
      </c>
      <c r="L7" s="86" t="s">
        <v>228</v>
      </c>
    </row>
    <row r="8" spans="2:15" x14ac:dyDescent="0.25">
      <c r="B8" s="87"/>
      <c r="C8" s="88"/>
      <c r="D8" s="88"/>
      <c r="E8" s="88"/>
      <c r="F8" s="88"/>
      <c r="G8" s="88"/>
      <c r="H8" s="89"/>
      <c r="I8" s="89"/>
      <c r="J8" s="90"/>
      <c r="K8" s="91"/>
      <c r="L8" s="89"/>
    </row>
    <row r="9" spans="2:15" ht="24" x14ac:dyDescent="0.25">
      <c r="B9" s="92" t="s">
        <v>229</v>
      </c>
      <c r="C9" s="93">
        <f>SUM(C10:C13)</f>
        <v>0</v>
      </c>
      <c r="D9" s="93">
        <f t="shared" ref="D9:L9" si="0">SUM(D10:D13)</f>
        <v>0</v>
      </c>
      <c r="E9" s="93">
        <f t="shared" si="0"/>
        <v>1</v>
      </c>
      <c r="F9" s="93">
        <f t="shared" si="0"/>
        <v>0</v>
      </c>
      <c r="G9" s="93">
        <f t="shared" si="0"/>
        <v>0</v>
      </c>
      <c r="H9" s="94">
        <f t="shared" si="0"/>
        <v>0</v>
      </c>
      <c r="I9" s="95">
        <f t="shared" si="0"/>
        <v>0</v>
      </c>
      <c r="J9" s="96">
        <f t="shared" si="0"/>
        <v>0</v>
      </c>
      <c r="K9" s="97">
        <f t="shared" si="0"/>
        <v>0</v>
      </c>
      <c r="L9" s="98">
        <f t="shared" si="0"/>
        <v>0</v>
      </c>
    </row>
    <row r="10" spans="2:15" s="106" customFormat="1" x14ac:dyDescent="0.25">
      <c r="B10" s="99" t="s">
        <v>230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1">
        <v>0</v>
      </c>
      <c r="I10" s="102">
        <v>0</v>
      </c>
      <c r="J10" s="103">
        <v>0</v>
      </c>
      <c r="K10" s="104">
        <v>0</v>
      </c>
      <c r="L10" s="105">
        <f>+F10-K10</f>
        <v>0</v>
      </c>
      <c r="O10" s="107"/>
    </row>
    <row r="11" spans="2:15" s="106" customFormat="1" x14ac:dyDescent="0.25">
      <c r="B11" s="99" t="s">
        <v>231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1">
        <v>0</v>
      </c>
      <c r="I11" s="102">
        <v>0</v>
      </c>
      <c r="J11" s="103">
        <v>0</v>
      </c>
      <c r="K11" s="104">
        <v>0</v>
      </c>
      <c r="L11" s="105">
        <f>F11-K11</f>
        <v>0</v>
      </c>
      <c r="O11" s="107"/>
    </row>
    <row r="12" spans="2:15" s="106" customFormat="1" x14ac:dyDescent="0.25">
      <c r="B12" s="99" t="s">
        <v>232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1">
        <v>0</v>
      </c>
      <c r="I12" s="102">
        <v>0</v>
      </c>
      <c r="J12" s="103">
        <v>0</v>
      </c>
      <c r="K12" s="104">
        <v>0</v>
      </c>
      <c r="L12" s="105">
        <f>F12-K12</f>
        <v>0</v>
      </c>
      <c r="O12" s="107"/>
    </row>
    <row r="13" spans="2:15" s="106" customFormat="1" x14ac:dyDescent="0.25">
      <c r="B13" s="99" t="s">
        <v>233</v>
      </c>
      <c r="C13" s="100">
        <v>0</v>
      </c>
      <c r="D13" s="100">
        <v>0</v>
      </c>
      <c r="E13" s="100">
        <v>1</v>
      </c>
      <c r="F13" s="100">
        <v>0</v>
      </c>
      <c r="G13" s="100">
        <v>0</v>
      </c>
      <c r="H13" s="101">
        <v>0</v>
      </c>
      <c r="I13" s="102">
        <v>0</v>
      </c>
      <c r="J13" s="103">
        <v>0</v>
      </c>
      <c r="K13" s="104">
        <v>0</v>
      </c>
      <c r="L13" s="105">
        <f>F13-K13</f>
        <v>0</v>
      </c>
      <c r="O13" s="107"/>
    </row>
    <row r="14" spans="2:15" x14ac:dyDescent="0.25">
      <c r="B14" s="108"/>
      <c r="C14" s="109"/>
      <c r="D14" s="109"/>
      <c r="E14" s="109"/>
      <c r="F14" s="109"/>
      <c r="G14" s="109"/>
      <c r="H14" s="110"/>
      <c r="I14" s="111"/>
      <c r="J14" s="112"/>
      <c r="K14" s="113"/>
      <c r="L14" s="105">
        <f>F14-K14</f>
        <v>0</v>
      </c>
    </row>
    <row r="15" spans="2:15" ht="25.5" customHeight="1" x14ac:dyDescent="0.25">
      <c r="B15" s="92" t="s">
        <v>234</v>
      </c>
      <c r="C15" s="93"/>
      <c r="D15" s="93"/>
      <c r="E15" s="93"/>
      <c r="F15" s="93">
        <f t="shared" ref="F15:L15" si="1">SUM(F16:F24)</f>
        <v>1025801776.66</v>
      </c>
      <c r="G15" s="93">
        <f t="shared" si="1"/>
        <v>756</v>
      </c>
      <c r="H15" s="93">
        <f t="shared" si="1"/>
        <v>14369164.613958331</v>
      </c>
      <c r="I15" s="93">
        <f t="shared" si="1"/>
        <v>0</v>
      </c>
      <c r="J15" s="93">
        <f t="shared" si="1"/>
        <v>455608299.71000004</v>
      </c>
      <c r="K15" s="93">
        <f t="shared" si="1"/>
        <v>455608299.71000004</v>
      </c>
      <c r="L15" s="93">
        <f t="shared" si="1"/>
        <v>625384717.5</v>
      </c>
    </row>
    <row r="16" spans="2:15" s="121" customFormat="1" ht="24" x14ac:dyDescent="0.25">
      <c r="B16" s="114" t="s">
        <v>235</v>
      </c>
      <c r="C16" s="115">
        <v>43430</v>
      </c>
      <c r="D16" s="115">
        <v>43430</v>
      </c>
      <c r="E16" s="115">
        <v>44469</v>
      </c>
      <c r="F16" s="116">
        <v>108759680.5</v>
      </c>
      <c r="G16" s="116">
        <v>33</v>
      </c>
      <c r="H16" s="117">
        <f>2801385.7+[2]PROYECCIONES!$N$27</f>
        <v>2801385.7</v>
      </c>
      <c r="I16" s="117">
        <v>0</v>
      </c>
      <c r="J16" s="118">
        <v>49930580.479999997</v>
      </c>
      <c r="K16" s="119">
        <f t="shared" ref="K16:K24" si="2">+J16</f>
        <v>49930580.479999997</v>
      </c>
      <c r="L16" s="120">
        <f t="shared" ref="L16:L24" si="3">F16-K16</f>
        <v>58829100.020000003</v>
      </c>
      <c r="O16" s="122"/>
    </row>
    <row r="17" spans="2:15" s="121" customFormat="1" ht="24" x14ac:dyDescent="0.25">
      <c r="B17" s="114" t="s">
        <v>236</v>
      </c>
      <c r="C17" s="115">
        <v>43616</v>
      </c>
      <c r="D17" s="115">
        <v>43616</v>
      </c>
      <c r="E17" s="115">
        <v>44469</v>
      </c>
      <c r="F17" s="116">
        <f>+[3]PROYECCIONES!$N$27</f>
        <v>47997308.780000001</v>
      </c>
      <c r="G17" s="116">
        <v>26</v>
      </c>
      <c r="H17" s="117">
        <v>1476840.27</v>
      </c>
      <c r="I17" s="117">
        <v>0</v>
      </c>
      <c r="J17" s="118">
        <v>16983663.100000001</v>
      </c>
      <c r="K17" s="119">
        <f>+J17</f>
        <v>16983663.100000001</v>
      </c>
      <c r="L17" s="120">
        <f>F17-K17</f>
        <v>31013645.68</v>
      </c>
      <c r="O17" s="122"/>
    </row>
    <row r="18" spans="2:15" s="121" customFormat="1" ht="24" x14ac:dyDescent="0.25">
      <c r="B18" s="114" t="s">
        <v>237</v>
      </c>
      <c r="C18" s="115">
        <v>43637</v>
      </c>
      <c r="D18" s="115">
        <v>43647</v>
      </c>
      <c r="E18" s="115">
        <v>44469</v>
      </c>
      <c r="F18" s="116">
        <v>12540659.220000001</v>
      </c>
      <c r="G18" s="116">
        <v>27</v>
      </c>
      <c r="H18" s="117">
        <v>464468.86</v>
      </c>
      <c r="I18" s="117">
        <v>0</v>
      </c>
      <c r="J18" s="118">
        <v>2786813.1</v>
      </c>
      <c r="K18" s="119">
        <f>+J18</f>
        <v>2786813.1</v>
      </c>
      <c r="L18" s="120">
        <f t="shared" si="3"/>
        <v>9753846.120000001</v>
      </c>
      <c r="O18" s="122"/>
    </row>
    <row r="19" spans="2:15" s="121" customFormat="1" ht="24" x14ac:dyDescent="0.25">
      <c r="B19" s="114" t="s">
        <v>238</v>
      </c>
      <c r="C19" s="115">
        <v>42397</v>
      </c>
      <c r="D19" s="115">
        <v>42397</v>
      </c>
      <c r="E19" s="115">
        <v>47875</v>
      </c>
      <c r="F19" s="116">
        <v>101894400</v>
      </c>
      <c r="G19" s="116">
        <v>180</v>
      </c>
      <c r="H19" s="117">
        <v>638976.17000000004</v>
      </c>
      <c r="I19" s="117">
        <v>0</v>
      </c>
      <c r="J19" s="118">
        <v>27171840</v>
      </c>
      <c r="K19" s="119">
        <f t="shared" si="2"/>
        <v>27171840</v>
      </c>
      <c r="L19" s="123">
        <f t="shared" si="3"/>
        <v>74722560</v>
      </c>
      <c r="O19" s="122"/>
    </row>
    <row r="20" spans="2:15" s="121" customFormat="1" x14ac:dyDescent="0.25">
      <c r="B20" s="114" t="s">
        <v>239</v>
      </c>
      <c r="C20" s="115">
        <v>39238</v>
      </c>
      <c r="D20" s="115">
        <v>39238</v>
      </c>
      <c r="E20" s="115">
        <v>44718</v>
      </c>
      <c r="F20" s="116">
        <v>0</v>
      </c>
      <c r="G20" s="116">
        <v>180</v>
      </c>
      <c r="H20" s="117">
        <v>456591.88715277798</v>
      </c>
      <c r="I20" s="117">
        <v>0</v>
      </c>
      <c r="J20" s="124">
        <v>55191240.549999997</v>
      </c>
      <c r="K20" s="119">
        <f t="shared" si="2"/>
        <v>55191240.549999997</v>
      </c>
      <c r="L20" s="120">
        <v>0</v>
      </c>
      <c r="N20" s="125"/>
      <c r="O20" s="122"/>
    </row>
    <row r="21" spans="2:15" s="121" customFormat="1" x14ac:dyDescent="0.25">
      <c r="B21" s="114" t="s">
        <v>240</v>
      </c>
      <c r="C21" s="115">
        <v>42509</v>
      </c>
      <c r="D21" s="115">
        <v>42522</v>
      </c>
      <c r="E21" s="115">
        <v>44712</v>
      </c>
      <c r="F21" s="116">
        <v>224857080.25</v>
      </c>
      <c r="G21" s="116">
        <v>72</v>
      </c>
      <c r="H21" s="117">
        <f>F21/G21</f>
        <v>3123015.003472222</v>
      </c>
      <c r="I21" s="117">
        <v>0</v>
      </c>
      <c r="J21" s="118">
        <v>134289645.25</v>
      </c>
      <c r="K21" s="119">
        <f t="shared" si="2"/>
        <v>134289645.25</v>
      </c>
      <c r="L21" s="120">
        <f t="shared" si="3"/>
        <v>90567435</v>
      </c>
      <c r="M21" s="126"/>
      <c r="O21" s="122"/>
    </row>
    <row r="22" spans="2:15" s="121" customFormat="1" x14ac:dyDescent="0.25">
      <c r="B22" s="114" t="s">
        <v>241</v>
      </c>
      <c r="C22" s="115">
        <v>43800</v>
      </c>
      <c r="D22" s="115">
        <v>43800</v>
      </c>
      <c r="E22" s="115">
        <v>43738</v>
      </c>
      <c r="F22" s="116">
        <v>7439006.6100000003</v>
      </c>
      <c r="G22" s="116">
        <v>22</v>
      </c>
      <c r="H22" s="117">
        <v>338136.66</v>
      </c>
      <c r="I22" s="117"/>
      <c r="J22" s="118">
        <v>338136.66</v>
      </c>
      <c r="K22" s="119">
        <f t="shared" si="2"/>
        <v>338136.66</v>
      </c>
      <c r="L22" s="120">
        <f t="shared" si="3"/>
        <v>7100869.9500000002</v>
      </c>
      <c r="O22" s="122"/>
    </row>
    <row r="23" spans="2:15" x14ac:dyDescent="0.25">
      <c r="B23" s="114" t="s">
        <v>242</v>
      </c>
      <c r="C23" s="115">
        <v>42397</v>
      </c>
      <c r="D23" s="115">
        <v>42397</v>
      </c>
      <c r="E23" s="115">
        <v>47876</v>
      </c>
      <c r="F23" s="116">
        <v>405823680</v>
      </c>
      <c r="G23" s="116">
        <v>180</v>
      </c>
      <c r="H23" s="117">
        <f>F23/G23</f>
        <v>2254576</v>
      </c>
      <c r="I23" s="117">
        <v>0</v>
      </c>
      <c r="J23" s="118">
        <v>128436119.04000001</v>
      </c>
      <c r="K23" s="119">
        <f t="shared" si="2"/>
        <v>128436119.04000001</v>
      </c>
      <c r="L23" s="120">
        <f t="shared" si="3"/>
        <v>277387560.95999998</v>
      </c>
      <c r="N23" s="127"/>
      <c r="O23" s="122"/>
    </row>
    <row r="24" spans="2:15" x14ac:dyDescent="0.25">
      <c r="B24" s="114" t="s">
        <v>243</v>
      </c>
      <c r="C24" s="115">
        <v>43525</v>
      </c>
      <c r="D24" s="115">
        <v>43525</v>
      </c>
      <c r="E24" s="115">
        <v>44469</v>
      </c>
      <c r="F24" s="116">
        <v>116489961.3</v>
      </c>
      <c r="G24" s="116">
        <v>36</v>
      </c>
      <c r="H24" s="117">
        <v>2815174.0633333302</v>
      </c>
      <c r="I24" s="117">
        <v>0</v>
      </c>
      <c r="J24" s="118">
        <v>40480261.530000001</v>
      </c>
      <c r="K24" s="119">
        <f t="shared" si="2"/>
        <v>40480261.530000001</v>
      </c>
      <c r="L24" s="120">
        <f t="shared" si="3"/>
        <v>76009699.769999996</v>
      </c>
      <c r="M24" s="16"/>
    </row>
    <row r="25" spans="2:15" x14ac:dyDescent="0.25">
      <c r="B25" s="128"/>
      <c r="C25" s="129"/>
      <c r="D25" s="129"/>
      <c r="E25" s="129"/>
      <c r="F25" s="130"/>
      <c r="G25" s="130"/>
      <c r="H25" s="102"/>
      <c r="I25" s="102"/>
      <c r="J25" s="131"/>
      <c r="K25" s="132"/>
      <c r="L25" s="133"/>
    </row>
    <row r="26" spans="2:15" x14ac:dyDescent="0.25">
      <c r="B26" s="108"/>
      <c r="C26" s="109"/>
      <c r="D26" s="109"/>
      <c r="E26" s="109"/>
      <c r="F26" s="109"/>
      <c r="G26" s="109"/>
      <c r="H26" s="110"/>
      <c r="I26" s="111"/>
      <c r="J26" s="134"/>
      <c r="K26" s="113"/>
      <c r="L26" s="110"/>
    </row>
    <row r="27" spans="2:15" ht="24" x14ac:dyDescent="0.25">
      <c r="B27" s="92" t="s">
        <v>244</v>
      </c>
      <c r="C27" s="93"/>
      <c r="D27" s="93"/>
      <c r="E27" s="93"/>
      <c r="F27" s="93">
        <f t="shared" ref="F27:L27" si="4">F9+F15</f>
        <v>1025801776.66</v>
      </c>
      <c r="G27" s="93">
        <f t="shared" si="4"/>
        <v>756</v>
      </c>
      <c r="H27" s="94">
        <f t="shared" si="4"/>
        <v>14369164.613958331</v>
      </c>
      <c r="I27" s="95">
        <f t="shared" si="4"/>
        <v>0</v>
      </c>
      <c r="J27" s="96">
        <f t="shared" si="4"/>
        <v>455608299.71000004</v>
      </c>
      <c r="K27" s="97">
        <f t="shared" si="4"/>
        <v>455608299.71000004</v>
      </c>
      <c r="L27" s="94">
        <f t="shared" si="4"/>
        <v>625384717.5</v>
      </c>
    </row>
    <row r="28" spans="2:15" ht="15.75" thickBot="1" x14ac:dyDescent="0.3">
      <c r="B28" s="135"/>
      <c r="C28" s="136"/>
      <c r="D28" s="136"/>
      <c r="E28" s="136"/>
      <c r="F28" s="136"/>
      <c r="G28" s="136"/>
      <c r="H28" s="137"/>
      <c r="I28" s="137"/>
      <c r="J28" s="138"/>
      <c r="K28" s="139"/>
      <c r="L28" s="137"/>
    </row>
    <row r="29" spans="2:15" x14ac:dyDescent="0.25">
      <c r="B29" s="445" t="s">
        <v>245</v>
      </c>
      <c r="C29" s="445"/>
      <c r="D29" s="445"/>
      <c r="E29" s="445"/>
      <c r="F29" s="445"/>
      <c r="G29" s="445"/>
      <c r="H29" s="445"/>
      <c r="I29" s="445"/>
      <c r="J29" s="445"/>
      <c r="K29" s="445"/>
      <c r="L29" s="445"/>
    </row>
    <row r="30" spans="2:15" x14ac:dyDescent="0.25">
      <c r="B30" s="436" t="s">
        <v>156</v>
      </c>
      <c r="C30" s="436"/>
      <c r="D30" s="436"/>
      <c r="E30" s="436"/>
      <c r="F30" s="436"/>
      <c r="G30" s="436"/>
      <c r="H30" s="436"/>
    </row>
    <row r="31" spans="2:15" ht="25.5" customHeight="1" x14ac:dyDescent="0.25"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</row>
    <row r="32" spans="2:15" ht="26.25" customHeight="1" x14ac:dyDescent="0.25"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</row>
    <row r="33" spans="2:14" ht="15.75" x14ac:dyDescent="0.25">
      <c r="B33" s="140"/>
      <c r="C33" s="437"/>
      <c r="D33" s="437"/>
      <c r="E33" s="437"/>
      <c r="F33" s="140"/>
      <c r="G33" s="438"/>
      <c r="H33" s="438"/>
      <c r="I33" s="438"/>
      <c r="J33" s="140"/>
      <c r="K33" s="140"/>
      <c r="L33" s="140"/>
      <c r="N33" s="83"/>
    </row>
    <row r="34" spans="2:14" ht="15.75" x14ac:dyDescent="0.25">
      <c r="C34" s="434"/>
      <c r="D34" s="434"/>
      <c r="E34" s="434"/>
      <c r="G34" s="435"/>
      <c r="H34" s="435"/>
      <c r="I34" s="435"/>
      <c r="N34" s="83"/>
    </row>
    <row r="35" spans="2:14" x14ac:dyDescent="0.25">
      <c r="N35" s="83"/>
    </row>
    <row r="36" spans="2:14" x14ac:dyDescent="0.25">
      <c r="N36" s="83"/>
    </row>
    <row r="38" spans="2:14" x14ac:dyDescent="0.25">
      <c r="N38" s="141"/>
    </row>
  </sheetData>
  <mergeCells count="12">
    <mergeCell ref="B2:L2"/>
    <mergeCell ref="B3:L3"/>
    <mergeCell ref="B4:L4"/>
    <mergeCell ref="B5:L5"/>
    <mergeCell ref="B29:L29"/>
    <mergeCell ref="C34:E34"/>
    <mergeCell ref="G34:I34"/>
    <mergeCell ref="B30:H30"/>
    <mergeCell ref="B31:L31"/>
    <mergeCell ref="B32:L32"/>
    <mergeCell ref="C33:E33"/>
    <mergeCell ref="G33:I33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86"/>
  <sheetViews>
    <sheetView workbookViewId="0">
      <selection activeCell="E23" sqref="E23"/>
    </sheetView>
  </sheetViews>
  <sheetFormatPr baseColWidth="10" defaultRowHeight="15" x14ac:dyDescent="0.25"/>
  <cols>
    <col min="1" max="1" width="4.85546875" style="142" customWidth="1"/>
    <col min="2" max="2" width="69.7109375" style="142" bestFit="1" customWidth="1"/>
    <col min="3" max="3" width="17.7109375" style="142" customWidth="1"/>
    <col min="4" max="4" width="18" style="142" customWidth="1"/>
    <col min="5" max="5" width="20.85546875" style="142" customWidth="1"/>
  </cols>
  <sheetData>
    <row r="1" spans="1:5" ht="15.75" thickBot="1" x14ac:dyDescent="0.3">
      <c r="A1" s="142" t="s">
        <v>246</v>
      </c>
    </row>
    <row r="2" spans="1:5" x14ac:dyDescent="0.25">
      <c r="B2" s="453" t="s">
        <v>247</v>
      </c>
      <c r="C2" s="454"/>
      <c r="D2" s="454"/>
      <c r="E2" s="455"/>
    </row>
    <row r="3" spans="1:5" x14ac:dyDescent="0.25">
      <c r="B3" s="456" t="s">
        <v>248</v>
      </c>
      <c r="C3" s="457"/>
      <c r="D3" s="457"/>
      <c r="E3" s="458"/>
    </row>
    <row r="4" spans="1:5" x14ac:dyDescent="0.25">
      <c r="B4" s="456" t="s">
        <v>213</v>
      </c>
      <c r="C4" s="457"/>
      <c r="D4" s="457"/>
      <c r="E4" s="458"/>
    </row>
    <row r="5" spans="1:5" ht="15.75" thickBot="1" x14ac:dyDescent="0.3">
      <c r="B5" s="459" t="s">
        <v>3</v>
      </c>
      <c r="C5" s="460"/>
      <c r="D5" s="460"/>
      <c r="E5" s="461"/>
    </row>
    <row r="6" spans="1:5" ht="15.75" thickBot="1" x14ac:dyDescent="0.3">
      <c r="B6" s="143"/>
      <c r="C6" s="143"/>
      <c r="D6" s="143"/>
      <c r="E6" s="143"/>
    </row>
    <row r="7" spans="1:5" x14ac:dyDescent="0.25">
      <c r="B7" s="462" t="s">
        <v>4</v>
      </c>
      <c r="C7" s="144" t="s">
        <v>249</v>
      </c>
      <c r="D7" s="464" t="s">
        <v>250</v>
      </c>
      <c r="E7" s="144" t="s">
        <v>251</v>
      </c>
    </row>
    <row r="8" spans="1:5" ht="15.75" thickBot="1" x14ac:dyDescent="0.3">
      <c r="B8" s="463"/>
      <c r="C8" s="145" t="s">
        <v>252</v>
      </c>
      <c r="D8" s="465"/>
      <c r="E8" s="145" t="s">
        <v>253</v>
      </c>
    </row>
    <row r="9" spans="1:5" x14ac:dyDescent="0.25">
      <c r="B9" s="146" t="s">
        <v>254</v>
      </c>
      <c r="C9" s="147">
        <f>SUM(C10:C12)</f>
        <v>1215839336.0000036</v>
      </c>
      <c r="D9" s="147">
        <f>SUM(D10:D12)</f>
        <v>1484133900.8800001</v>
      </c>
      <c r="E9" s="147">
        <f>SUM(E10:E12)</f>
        <v>1484133900.8800001</v>
      </c>
    </row>
    <row r="10" spans="1:5" x14ac:dyDescent="0.25">
      <c r="B10" s="148" t="s">
        <v>255</v>
      </c>
      <c r="C10" s="149">
        <v>1097403916.0000036</v>
      </c>
      <c r="D10" s="149">
        <v>1270692663.7600002</v>
      </c>
      <c r="E10" s="149">
        <v>1270692663.7600002</v>
      </c>
    </row>
    <row r="11" spans="1:5" x14ac:dyDescent="0.25">
      <c r="B11" s="148" t="s">
        <v>256</v>
      </c>
      <c r="C11" s="149">
        <v>118435420</v>
      </c>
      <c r="D11" s="149">
        <v>213441237.12</v>
      </c>
      <c r="E11" s="149">
        <v>213441237.12</v>
      </c>
    </row>
    <row r="12" spans="1:5" x14ac:dyDescent="0.25">
      <c r="B12" s="148" t="s">
        <v>257</v>
      </c>
      <c r="C12" s="149">
        <v>0</v>
      </c>
      <c r="D12" s="149">
        <v>0</v>
      </c>
      <c r="E12" s="149">
        <v>0</v>
      </c>
    </row>
    <row r="13" spans="1:5" x14ac:dyDescent="0.25">
      <c r="B13" s="146"/>
      <c r="C13" s="150"/>
      <c r="D13" s="150"/>
      <c r="E13" s="150"/>
    </row>
    <row r="14" spans="1:5" x14ac:dyDescent="0.25">
      <c r="B14" s="146" t="s">
        <v>258</v>
      </c>
      <c r="C14" s="147">
        <f>SUM(C15:C16)</f>
        <v>1208021156.0000021</v>
      </c>
      <c r="D14" s="147">
        <f>SUM(D15:D16)</f>
        <v>1318224494.3899996</v>
      </c>
      <c r="E14" s="147">
        <f>SUM(E15:E16)</f>
        <v>1265807458.9099996</v>
      </c>
    </row>
    <row r="15" spans="1:5" x14ac:dyDescent="0.25">
      <c r="B15" s="148" t="s">
        <v>259</v>
      </c>
      <c r="C15" s="149">
        <v>1097403916.0000021</v>
      </c>
      <c r="D15" s="149">
        <v>1112202561.0999997</v>
      </c>
      <c r="E15" s="149">
        <v>1075958036.0199997</v>
      </c>
    </row>
    <row r="16" spans="1:5" x14ac:dyDescent="0.25">
      <c r="B16" s="148" t="s">
        <v>260</v>
      </c>
      <c r="C16" s="149">
        <v>110617240</v>
      </c>
      <c r="D16" s="149">
        <v>206021933.28999999</v>
      </c>
      <c r="E16" s="149">
        <v>189849422.88999996</v>
      </c>
    </row>
    <row r="17" spans="2:5" x14ac:dyDescent="0.25">
      <c r="B17" s="151"/>
      <c r="C17" s="150"/>
      <c r="D17" s="150"/>
      <c r="E17" s="150"/>
    </row>
    <row r="18" spans="2:5" x14ac:dyDescent="0.25">
      <c r="B18" s="146" t="s">
        <v>261</v>
      </c>
      <c r="C18" s="152"/>
      <c r="D18" s="147">
        <f>SUM(D19:D20)</f>
        <v>253264293.31000009</v>
      </c>
      <c r="E18" s="147">
        <f>SUM(E19:E20)</f>
        <v>236912094.97000012</v>
      </c>
    </row>
    <row r="19" spans="2:5" x14ac:dyDescent="0.25">
      <c r="B19" s="148" t="s">
        <v>262</v>
      </c>
      <c r="C19" s="152"/>
      <c r="D19" s="149">
        <v>253164916.45000008</v>
      </c>
      <c r="E19" s="149">
        <v>236812718.1100001</v>
      </c>
    </row>
    <row r="20" spans="2:5" x14ac:dyDescent="0.25">
      <c r="B20" s="148" t="s">
        <v>263</v>
      </c>
      <c r="C20" s="152"/>
      <c r="D20" s="149">
        <v>99376.860000000015</v>
      </c>
      <c r="E20" s="149">
        <v>99376.860000000015</v>
      </c>
    </row>
    <row r="21" spans="2:5" x14ac:dyDescent="0.25">
      <c r="B21" s="151"/>
      <c r="C21" s="150"/>
      <c r="D21" s="150"/>
      <c r="E21" s="150"/>
    </row>
    <row r="22" spans="2:5" x14ac:dyDescent="0.25">
      <c r="B22" s="146" t="s">
        <v>264</v>
      </c>
      <c r="C22" s="147">
        <f>C9-C14+C18</f>
        <v>7818180.0000014305</v>
      </c>
      <c r="D22" s="146">
        <f>D9-D14+D18</f>
        <v>419173699.80000055</v>
      </c>
      <c r="E22" s="146">
        <f>E9-E14+E18</f>
        <v>455238536.94000065</v>
      </c>
    </row>
    <row r="23" spans="2:5" x14ac:dyDescent="0.25">
      <c r="B23" s="146"/>
      <c r="C23" s="150"/>
      <c r="D23" s="151"/>
      <c r="E23" s="151"/>
    </row>
    <row r="24" spans="2:5" x14ac:dyDescent="0.25">
      <c r="B24" s="146" t="s">
        <v>265</v>
      </c>
      <c r="C24" s="147">
        <f>C22-C12</f>
        <v>7818180.0000014305</v>
      </c>
      <c r="D24" s="146">
        <f>D22-D12</f>
        <v>419173699.80000055</v>
      </c>
      <c r="E24" s="146">
        <f>E22-E12</f>
        <v>455238536.94000065</v>
      </c>
    </row>
    <row r="25" spans="2:5" x14ac:dyDescent="0.25">
      <c r="B25" s="146"/>
      <c r="C25" s="150"/>
      <c r="D25" s="151"/>
      <c r="E25" s="151"/>
    </row>
    <row r="26" spans="2:5" ht="25.5" x14ac:dyDescent="0.25">
      <c r="B26" s="146" t="s">
        <v>266</v>
      </c>
      <c r="C26" s="147">
        <f>C24-C18</f>
        <v>7818180.0000014305</v>
      </c>
      <c r="D26" s="147">
        <f>D24-D18</f>
        <v>165909406.49000046</v>
      </c>
      <c r="E26" s="147">
        <f>E24-E18</f>
        <v>218326441.97000054</v>
      </c>
    </row>
    <row r="27" spans="2:5" ht="15.75" thickBot="1" x14ac:dyDescent="0.3">
      <c r="B27" s="153"/>
      <c r="C27" s="154"/>
      <c r="D27" s="154"/>
      <c r="E27" s="154"/>
    </row>
    <row r="28" spans="2:5" ht="15.75" thickBot="1" x14ac:dyDescent="0.3">
      <c r="B28" s="452"/>
      <c r="C28" s="452"/>
      <c r="D28" s="452"/>
      <c r="E28" s="452"/>
    </row>
    <row r="29" spans="2:5" ht="15.75" thickBot="1" x14ac:dyDescent="0.3">
      <c r="B29" s="155" t="s">
        <v>267</v>
      </c>
      <c r="C29" s="156" t="s">
        <v>268</v>
      </c>
      <c r="D29" s="156" t="s">
        <v>250</v>
      </c>
      <c r="E29" s="156" t="s">
        <v>269</v>
      </c>
    </row>
    <row r="30" spans="2:5" x14ac:dyDescent="0.25">
      <c r="B30" s="157"/>
      <c r="C30" s="150"/>
      <c r="D30" s="150"/>
      <c r="E30" s="150"/>
    </row>
    <row r="31" spans="2:5" x14ac:dyDescent="0.25">
      <c r="B31" s="146" t="s">
        <v>270</v>
      </c>
      <c r="C31" s="147">
        <f>SUM(C32:C33)</f>
        <v>7181820</v>
      </c>
      <c r="D31" s="146">
        <f>SUM(D32:D33)</f>
        <v>5109542.92</v>
      </c>
      <c r="E31" s="146">
        <f>SUM(E32:E33)</f>
        <v>5109542.92</v>
      </c>
    </row>
    <row r="32" spans="2:5" x14ac:dyDescent="0.25">
      <c r="B32" s="148" t="s">
        <v>271</v>
      </c>
      <c r="C32" s="149">
        <v>0</v>
      </c>
      <c r="D32" s="158">
        <v>0</v>
      </c>
      <c r="E32" s="158">
        <v>0</v>
      </c>
    </row>
    <row r="33" spans="2:5" x14ac:dyDescent="0.25">
      <c r="B33" s="148" t="s">
        <v>272</v>
      </c>
      <c r="C33" s="149">
        <v>7181820</v>
      </c>
      <c r="D33" s="158">
        <v>5109542.92</v>
      </c>
      <c r="E33" s="158">
        <v>5109542.92</v>
      </c>
    </row>
    <row r="34" spans="2:5" x14ac:dyDescent="0.25">
      <c r="B34" s="146"/>
      <c r="C34" s="150"/>
      <c r="D34" s="150"/>
      <c r="E34" s="150"/>
    </row>
    <row r="35" spans="2:5" x14ac:dyDescent="0.25">
      <c r="B35" s="146" t="s">
        <v>273</v>
      </c>
      <c r="C35" s="147">
        <f>C26+C31</f>
        <v>15000000.000001431</v>
      </c>
      <c r="D35" s="147">
        <f>D26+D31</f>
        <v>171018949.41000044</v>
      </c>
      <c r="E35" s="147">
        <f>E26+E31</f>
        <v>223435984.89000052</v>
      </c>
    </row>
    <row r="36" spans="2:5" ht="15.75" thickBot="1" x14ac:dyDescent="0.3">
      <c r="B36" s="159"/>
      <c r="C36" s="160"/>
      <c r="D36" s="160"/>
      <c r="E36" s="160"/>
    </row>
    <row r="37" spans="2:5" ht="15.75" thickBot="1" x14ac:dyDescent="0.3">
      <c r="B37" s="161"/>
      <c r="C37" s="161"/>
      <c r="D37" s="161"/>
      <c r="E37" s="161"/>
    </row>
    <row r="38" spans="2:5" x14ac:dyDescent="0.25">
      <c r="B38" s="446" t="s">
        <v>267</v>
      </c>
      <c r="C38" s="448" t="s">
        <v>274</v>
      </c>
      <c r="D38" s="450" t="s">
        <v>250</v>
      </c>
      <c r="E38" s="162" t="s">
        <v>251</v>
      </c>
    </row>
    <row r="39" spans="2:5" ht="15.75" thickBot="1" x14ac:dyDescent="0.3">
      <c r="B39" s="447"/>
      <c r="C39" s="449"/>
      <c r="D39" s="451"/>
      <c r="E39" s="163" t="s">
        <v>269</v>
      </c>
    </row>
    <row r="40" spans="2:5" x14ac:dyDescent="0.25">
      <c r="B40" s="164"/>
      <c r="C40" s="165"/>
      <c r="D40" s="165"/>
      <c r="E40" s="165"/>
    </row>
    <row r="41" spans="2:5" x14ac:dyDescent="0.25">
      <c r="B41" s="166" t="s">
        <v>275</v>
      </c>
      <c r="C41" s="167">
        <f>SUM(C42:C43)</f>
        <v>0</v>
      </c>
      <c r="D41" s="167">
        <f>SUM(D42:D43)</f>
        <v>0</v>
      </c>
      <c r="E41" s="167">
        <f>SUM(E42:E43)</f>
        <v>0</v>
      </c>
    </row>
    <row r="42" spans="2:5" x14ac:dyDescent="0.25">
      <c r="B42" s="168" t="s">
        <v>276</v>
      </c>
      <c r="C42" s="169">
        <v>0</v>
      </c>
      <c r="D42" s="170">
        <v>0</v>
      </c>
      <c r="E42" s="170">
        <v>0</v>
      </c>
    </row>
    <row r="43" spans="2:5" x14ac:dyDescent="0.25">
      <c r="B43" s="168" t="s">
        <v>277</v>
      </c>
      <c r="C43" s="169">
        <v>0</v>
      </c>
      <c r="D43" s="170">
        <v>0</v>
      </c>
      <c r="E43" s="170">
        <v>0</v>
      </c>
    </row>
    <row r="44" spans="2:5" x14ac:dyDescent="0.25">
      <c r="B44" s="166" t="s">
        <v>278</v>
      </c>
      <c r="C44" s="167">
        <f>SUM(C45:C46)</f>
        <v>7818180</v>
      </c>
      <c r="D44" s="167">
        <f>SUM(D45:D46)</f>
        <v>7818180</v>
      </c>
      <c r="E44" s="167">
        <f>SUM(E45:E46)</f>
        <v>7818180</v>
      </c>
    </row>
    <row r="45" spans="2:5" x14ac:dyDescent="0.25">
      <c r="B45" s="168" t="s">
        <v>279</v>
      </c>
      <c r="C45" s="169">
        <v>0</v>
      </c>
      <c r="D45" s="170">
        <v>0</v>
      </c>
      <c r="E45" s="170">
        <v>0</v>
      </c>
    </row>
    <row r="46" spans="2:5" x14ac:dyDescent="0.25">
      <c r="B46" s="168" t="s">
        <v>280</v>
      </c>
      <c r="C46" s="169">
        <v>7818180</v>
      </c>
      <c r="D46" s="170">
        <v>7818180</v>
      </c>
      <c r="E46" s="170">
        <v>7818180</v>
      </c>
    </row>
    <row r="47" spans="2:5" x14ac:dyDescent="0.25">
      <c r="B47" s="166"/>
      <c r="C47" s="165"/>
      <c r="D47" s="165"/>
      <c r="E47" s="165"/>
    </row>
    <row r="48" spans="2:5" x14ac:dyDescent="0.25">
      <c r="B48" s="166" t="s">
        <v>281</v>
      </c>
      <c r="C48" s="167">
        <f>C41-C44</f>
        <v>-7818180</v>
      </c>
      <c r="D48" s="166">
        <f>D41-D44</f>
        <v>-7818180</v>
      </c>
      <c r="E48" s="166">
        <f>E41-E44</f>
        <v>-7818180</v>
      </c>
    </row>
    <row r="49" spans="2:5" ht="15.75" thickBot="1" x14ac:dyDescent="0.3">
      <c r="B49" s="171"/>
      <c r="C49" s="172"/>
      <c r="D49" s="171"/>
      <c r="E49" s="171"/>
    </row>
    <row r="50" spans="2:5" ht="15.75" thickBot="1" x14ac:dyDescent="0.3">
      <c r="B50" s="161"/>
      <c r="C50" s="161"/>
      <c r="D50" s="161"/>
      <c r="E50" s="161"/>
    </row>
    <row r="51" spans="2:5" x14ac:dyDescent="0.25">
      <c r="B51" s="446" t="s">
        <v>267</v>
      </c>
      <c r="C51" s="162" t="s">
        <v>249</v>
      </c>
      <c r="D51" s="450" t="s">
        <v>250</v>
      </c>
      <c r="E51" s="162" t="s">
        <v>251</v>
      </c>
    </row>
    <row r="52" spans="2:5" ht="15.75" thickBot="1" x14ac:dyDescent="0.3">
      <c r="B52" s="447"/>
      <c r="C52" s="163" t="s">
        <v>268</v>
      </c>
      <c r="D52" s="451"/>
      <c r="E52" s="163" t="s">
        <v>269</v>
      </c>
    </row>
    <row r="53" spans="2:5" x14ac:dyDescent="0.25">
      <c r="B53" s="164"/>
      <c r="C53" s="165"/>
      <c r="D53" s="165"/>
      <c r="E53" s="165"/>
    </row>
    <row r="54" spans="2:5" x14ac:dyDescent="0.25">
      <c r="B54" s="173" t="s">
        <v>282</v>
      </c>
      <c r="C54" s="165">
        <f>C10</f>
        <v>1097403916.0000036</v>
      </c>
      <c r="D54" s="173">
        <f>D10</f>
        <v>1270692663.7600002</v>
      </c>
      <c r="E54" s="173">
        <f>E10</f>
        <v>1270692663.7600002</v>
      </c>
    </row>
    <row r="55" spans="2:5" x14ac:dyDescent="0.25">
      <c r="B55" s="173"/>
      <c r="C55" s="165"/>
      <c r="D55" s="173"/>
      <c r="E55" s="173"/>
    </row>
    <row r="56" spans="2:5" x14ac:dyDescent="0.25">
      <c r="B56" s="174" t="s">
        <v>283</v>
      </c>
      <c r="C56" s="165">
        <f>C42-C45</f>
        <v>0</v>
      </c>
      <c r="D56" s="173">
        <f>D42-D45</f>
        <v>0</v>
      </c>
      <c r="E56" s="173">
        <f>E42-E45</f>
        <v>0</v>
      </c>
    </row>
    <row r="57" spans="2:5" x14ac:dyDescent="0.25">
      <c r="B57" s="168" t="s">
        <v>276</v>
      </c>
      <c r="C57" s="165">
        <f>C42</f>
        <v>0</v>
      </c>
      <c r="D57" s="173">
        <f>D42</f>
        <v>0</v>
      </c>
      <c r="E57" s="173">
        <f>E42</f>
        <v>0</v>
      </c>
    </row>
    <row r="58" spans="2:5" x14ac:dyDescent="0.25">
      <c r="B58" s="168" t="s">
        <v>279</v>
      </c>
      <c r="C58" s="165">
        <f>C45</f>
        <v>0</v>
      </c>
      <c r="D58" s="173">
        <f>D45</f>
        <v>0</v>
      </c>
      <c r="E58" s="173">
        <f>E45</f>
        <v>0</v>
      </c>
    </row>
    <row r="59" spans="2:5" x14ac:dyDescent="0.25">
      <c r="B59" s="175"/>
      <c r="C59" s="165"/>
      <c r="D59" s="173"/>
      <c r="E59" s="173"/>
    </row>
    <row r="60" spans="2:5" x14ac:dyDescent="0.25">
      <c r="B60" s="175" t="s">
        <v>259</v>
      </c>
      <c r="C60" s="165">
        <f>C15</f>
        <v>1097403916.0000021</v>
      </c>
      <c r="D60" s="165">
        <f>D15</f>
        <v>1112202561.0999997</v>
      </c>
      <c r="E60" s="165">
        <f>E15</f>
        <v>1075958036.0199997</v>
      </c>
    </row>
    <row r="61" spans="2:5" x14ac:dyDescent="0.25">
      <c r="B61" s="175"/>
      <c r="C61" s="165"/>
      <c r="D61" s="165"/>
      <c r="E61" s="165"/>
    </row>
    <row r="62" spans="2:5" x14ac:dyDescent="0.25">
      <c r="B62" s="175" t="s">
        <v>262</v>
      </c>
      <c r="C62" s="176"/>
      <c r="D62" s="165">
        <f>D19</f>
        <v>253164916.45000008</v>
      </c>
      <c r="E62" s="165">
        <f>E19</f>
        <v>236812718.1100001</v>
      </c>
    </row>
    <row r="63" spans="2:5" x14ac:dyDescent="0.25">
      <c r="B63" s="175"/>
      <c r="C63" s="165"/>
      <c r="D63" s="165"/>
      <c r="E63" s="165"/>
    </row>
    <row r="64" spans="2:5" x14ac:dyDescent="0.25">
      <c r="B64" s="177" t="s">
        <v>284</v>
      </c>
      <c r="C64" s="167">
        <f>C54+C56-C60+C62</f>
        <v>1.430511474609375E-6</v>
      </c>
      <c r="D64" s="166">
        <f>D54+D56-D60+D62</f>
        <v>411655019.11000061</v>
      </c>
      <c r="E64" s="166">
        <f>E54+E56-E60+E62</f>
        <v>431547345.85000062</v>
      </c>
    </row>
    <row r="65" spans="2:5" x14ac:dyDescent="0.25">
      <c r="B65" s="177"/>
      <c r="C65" s="167"/>
      <c r="D65" s="166"/>
      <c r="E65" s="166"/>
    </row>
    <row r="66" spans="2:5" ht="25.5" x14ac:dyDescent="0.25">
      <c r="B66" s="178" t="s">
        <v>285</v>
      </c>
      <c r="C66" s="167">
        <f>C64-C56</f>
        <v>1.430511474609375E-6</v>
      </c>
      <c r="D66" s="166">
        <f>D64-D56</f>
        <v>411655019.11000061</v>
      </c>
      <c r="E66" s="166">
        <f>E64-E56</f>
        <v>431547345.85000062</v>
      </c>
    </row>
    <row r="67" spans="2:5" ht="15.75" thickBot="1" x14ac:dyDescent="0.3">
      <c r="B67" s="171"/>
      <c r="C67" s="172"/>
      <c r="D67" s="171"/>
      <c r="E67" s="171"/>
    </row>
    <row r="68" spans="2:5" ht="15.75" thickBot="1" x14ac:dyDescent="0.3">
      <c r="B68" s="161"/>
      <c r="C68" s="161"/>
      <c r="D68" s="161"/>
      <c r="E68" s="161"/>
    </row>
    <row r="69" spans="2:5" x14ac:dyDescent="0.25">
      <c r="B69" s="446" t="s">
        <v>267</v>
      </c>
      <c r="C69" s="448" t="s">
        <v>274</v>
      </c>
      <c r="D69" s="450" t="s">
        <v>250</v>
      </c>
      <c r="E69" s="162" t="s">
        <v>251</v>
      </c>
    </row>
    <row r="70" spans="2:5" ht="15.75" thickBot="1" x14ac:dyDescent="0.3">
      <c r="B70" s="447"/>
      <c r="C70" s="449"/>
      <c r="D70" s="451"/>
      <c r="E70" s="163" t="s">
        <v>269</v>
      </c>
    </row>
    <row r="71" spans="2:5" x14ac:dyDescent="0.25">
      <c r="B71" s="164"/>
      <c r="C71" s="165"/>
      <c r="D71" s="165"/>
      <c r="E71" s="165"/>
    </row>
    <row r="72" spans="2:5" x14ac:dyDescent="0.25">
      <c r="B72" s="173" t="s">
        <v>256</v>
      </c>
      <c r="C72" s="165">
        <f>C11</f>
        <v>118435420</v>
      </c>
      <c r="D72" s="173">
        <f>D11</f>
        <v>213441237.12</v>
      </c>
      <c r="E72" s="173">
        <f>E11</f>
        <v>213441237.12</v>
      </c>
    </row>
    <row r="73" spans="2:5" x14ac:dyDescent="0.25">
      <c r="B73" s="173"/>
      <c r="C73" s="165"/>
      <c r="D73" s="173"/>
      <c r="E73" s="173"/>
    </row>
    <row r="74" spans="2:5" ht="25.5" x14ac:dyDescent="0.25">
      <c r="B74" s="179" t="s">
        <v>286</v>
      </c>
      <c r="C74" s="165">
        <f>C75-C76</f>
        <v>-7818180</v>
      </c>
      <c r="D74" s="173">
        <f>D75-D76</f>
        <v>-7818180</v>
      </c>
      <c r="E74" s="173">
        <f>E75-E76</f>
        <v>-7818180</v>
      </c>
    </row>
    <row r="75" spans="2:5" x14ac:dyDescent="0.25">
      <c r="B75" s="168" t="s">
        <v>277</v>
      </c>
      <c r="C75" s="165">
        <f>C43</f>
        <v>0</v>
      </c>
      <c r="D75" s="173">
        <f>D43</f>
        <v>0</v>
      </c>
      <c r="E75" s="173">
        <f>E43</f>
        <v>0</v>
      </c>
    </row>
    <row r="76" spans="2:5" x14ac:dyDescent="0.25">
      <c r="B76" s="168" t="s">
        <v>280</v>
      </c>
      <c r="C76" s="165">
        <f>C46</f>
        <v>7818180</v>
      </c>
      <c r="D76" s="173">
        <f>D46</f>
        <v>7818180</v>
      </c>
      <c r="E76" s="173">
        <f>E46</f>
        <v>7818180</v>
      </c>
    </row>
    <row r="77" spans="2:5" x14ac:dyDescent="0.25">
      <c r="B77" s="175"/>
      <c r="C77" s="165"/>
      <c r="D77" s="173"/>
      <c r="E77" s="173"/>
    </row>
    <row r="78" spans="2:5" x14ac:dyDescent="0.25">
      <c r="B78" s="175" t="s">
        <v>287</v>
      </c>
      <c r="C78" s="165">
        <f>C16</f>
        <v>110617240</v>
      </c>
      <c r="D78" s="165">
        <f>D16</f>
        <v>206021933.28999999</v>
      </c>
      <c r="E78" s="165">
        <f>E16</f>
        <v>189849422.88999996</v>
      </c>
    </row>
    <row r="79" spans="2:5" x14ac:dyDescent="0.25">
      <c r="B79" s="175"/>
      <c r="C79" s="165"/>
      <c r="D79" s="165"/>
      <c r="E79" s="165"/>
    </row>
    <row r="80" spans="2:5" x14ac:dyDescent="0.25">
      <c r="B80" s="175" t="s">
        <v>263</v>
      </c>
      <c r="C80" s="176"/>
      <c r="D80" s="165">
        <f>D20</f>
        <v>99376.860000000015</v>
      </c>
      <c r="E80" s="165">
        <f>E20</f>
        <v>99376.860000000015</v>
      </c>
    </row>
    <row r="81" spans="2:5" x14ac:dyDescent="0.25">
      <c r="B81" s="175"/>
      <c r="C81" s="165"/>
      <c r="D81" s="165"/>
      <c r="E81" s="165"/>
    </row>
    <row r="82" spans="2:5" x14ac:dyDescent="0.25">
      <c r="B82" s="177" t="s">
        <v>288</v>
      </c>
      <c r="C82" s="167">
        <f>C72+C74-C78+C80</f>
        <v>0</v>
      </c>
      <c r="D82" s="166">
        <f>D72+D74-D78+D80</f>
        <v>-299499.3099999869</v>
      </c>
      <c r="E82" s="166">
        <f>E72+E74-E78+E80</f>
        <v>15873011.090000048</v>
      </c>
    </row>
    <row r="83" spans="2:5" x14ac:dyDescent="0.25">
      <c r="B83" s="177"/>
      <c r="C83" s="167"/>
      <c r="D83" s="166"/>
      <c r="E83" s="166"/>
    </row>
    <row r="84" spans="2:5" ht="25.5" x14ac:dyDescent="0.25">
      <c r="B84" s="178" t="s">
        <v>289</v>
      </c>
      <c r="C84" s="167">
        <f>C82-C74</f>
        <v>7818180</v>
      </c>
      <c r="D84" s="166">
        <f>D82-D74</f>
        <v>7518680.6900000134</v>
      </c>
      <c r="E84" s="166">
        <f>E82-E74</f>
        <v>23691191.090000048</v>
      </c>
    </row>
    <row r="85" spans="2:5" ht="15.75" thickBot="1" x14ac:dyDescent="0.3">
      <c r="B85" s="171"/>
      <c r="C85" s="172"/>
      <c r="D85" s="171"/>
      <c r="E85" s="171"/>
    </row>
    <row r="86" spans="2:5" x14ac:dyDescent="0.25">
      <c r="B86" s="180" t="s">
        <v>290</v>
      </c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9"/>
  <sheetViews>
    <sheetView view="pageBreakPreview" zoomScale="80" zoomScaleNormal="100" zoomScaleSheetLayoutView="80" workbookViewId="0">
      <pane ySplit="8" topLeftCell="A52" activePane="bottomLeft" state="frozen"/>
      <selection activeCell="E23" sqref="E23"/>
      <selection pane="bottomLeft" activeCell="E23" sqref="E23"/>
    </sheetView>
  </sheetViews>
  <sheetFormatPr baseColWidth="10" defaultColWidth="11" defaultRowHeight="12.75" x14ac:dyDescent="0.2"/>
  <cols>
    <col min="1" max="1" width="2.140625" style="142" customWidth="1"/>
    <col min="2" max="2" width="38.7109375" style="142" customWidth="1"/>
    <col min="3" max="3" width="18.140625" style="181" customWidth="1"/>
    <col min="4" max="4" width="18" style="142" customWidth="1"/>
    <col min="5" max="5" width="14.7109375" style="181" customWidth="1"/>
    <col min="6" max="6" width="13.85546875" style="142" customWidth="1"/>
    <col min="7" max="7" width="14.85546875" style="142" customWidth="1"/>
    <col min="8" max="8" width="13.7109375" style="181" customWidth="1"/>
    <col min="9" max="16384" width="11" style="142"/>
  </cols>
  <sheetData>
    <row r="1" spans="2:8" ht="13.5" thickBot="1" x14ac:dyDescent="0.25"/>
    <row r="2" spans="2:8" x14ac:dyDescent="0.2">
      <c r="B2" s="466" t="s">
        <v>291</v>
      </c>
      <c r="C2" s="467"/>
      <c r="D2" s="467"/>
      <c r="E2" s="467"/>
      <c r="F2" s="467"/>
      <c r="G2" s="467"/>
      <c r="H2" s="468"/>
    </row>
    <row r="3" spans="2:8" x14ac:dyDescent="0.2">
      <c r="B3" s="456" t="s">
        <v>292</v>
      </c>
      <c r="C3" s="457"/>
      <c r="D3" s="457"/>
      <c r="E3" s="457"/>
      <c r="F3" s="457"/>
      <c r="G3" s="457"/>
      <c r="H3" s="458"/>
    </row>
    <row r="4" spans="2:8" x14ac:dyDescent="0.2">
      <c r="B4" s="456" t="s">
        <v>213</v>
      </c>
      <c r="C4" s="457"/>
      <c r="D4" s="457"/>
      <c r="E4" s="457"/>
      <c r="F4" s="457"/>
      <c r="G4" s="457"/>
      <c r="H4" s="458"/>
    </row>
    <row r="5" spans="2:8" ht="13.5" thickBot="1" x14ac:dyDescent="0.25">
      <c r="B5" s="459" t="s">
        <v>3</v>
      </c>
      <c r="C5" s="460"/>
      <c r="D5" s="460"/>
      <c r="E5" s="460"/>
      <c r="F5" s="460"/>
      <c r="G5" s="460"/>
      <c r="H5" s="461"/>
    </row>
    <row r="6" spans="2:8" ht="13.5" thickBot="1" x14ac:dyDescent="0.25">
      <c r="B6" s="182"/>
      <c r="C6" s="469" t="s">
        <v>293</v>
      </c>
      <c r="D6" s="470"/>
      <c r="E6" s="470"/>
      <c r="F6" s="470"/>
      <c r="G6" s="471"/>
      <c r="H6" s="472" t="s">
        <v>294</v>
      </c>
    </row>
    <row r="7" spans="2:8" x14ac:dyDescent="0.2">
      <c r="B7" s="183" t="s">
        <v>267</v>
      </c>
      <c r="C7" s="472" t="s">
        <v>295</v>
      </c>
      <c r="D7" s="464" t="s">
        <v>296</v>
      </c>
      <c r="E7" s="472" t="s">
        <v>297</v>
      </c>
      <c r="F7" s="472" t="s">
        <v>250</v>
      </c>
      <c r="G7" s="472" t="s">
        <v>298</v>
      </c>
      <c r="H7" s="473"/>
    </row>
    <row r="8" spans="2:8" ht="13.5" thickBot="1" x14ac:dyDescent="0.25">
      <c r="B8" s="184" t="s">
        <v>167</v>
      </c>
      <c r="C8" s="474"/>
      <c r="D8" s="465"/>
      <c r="E8" s="474"/>
      <c r="F8" s="474"/>
      <c r="G8" s="474"/>
      <c r="H8" s="474"/>
    </row>
    <row r="9" spans="2:8" x14ac:dyDescent="0.2">
      <c r="B9" s="166" t="s">
        <v>299</v>
      </c>
      <c r="C9" s="185"/>
      <c r="D9" s="186"/>
      <c r="E9" s="185"/>
      <c r="F9" s="186"/>
      <c r="G9" s="186"/>
      <c r="H9" s="185"/>
    </row>
    <row r="10" spans="2:8" x14ac:dyDescent="0.2">
      <c r="B10" s="175" t="s">
        <v>300</v>
      </c>
      <c r="C10" s="186">
        <v>601798021</v>
      </c>
      <c r="D10" s="186">
        <v>106490052.7</v>
      </c>
      <c r="E10" s="185">
        <f>C10+D10</f>
        <v>708288073.70000005</v>
      </c>
      <c r="F10" s="186">
        <v>708288073.70000005</v>
      </c>
      <c r="G10" s="186">
        <v>708288073.70000005</v>
      </c>
      <c r="H10" s="185">
        <f>G10-C10</f>
        <v>106490052.70000005</v>
      </c>
    </row>
    <row r="11" spans="2:8" x14ac:dyDescent="0.2">
      <c r="B11" s="175" t="s">
        <v>301</v>
      </c>
      <c r="C11" s="186">
        <v>0</v>
      </c>
      <c r="D11" s="186">
        <v>0</v>
      </c>
      <c r="E11" s="185">
        <f t="shared" ref="E11:E40" si="0">C11+D11</f>
        <v>0</v>
      </c>
      <c r="F11" s="186">
        <v>0</v>
      </c>
      <c r="G11" s="186">
        <v>0</v>
      </c>
      <c r="H11" s="185">
        <f t="shared" ref="H11:H16" si="1">G11-C11</f>
        <v>0</v>
      </c>
    </row>
    <row r="12" spans="2:8" x14ac:dyDescent="0.2">
      <c r="B12" s="175" t="s">
        <v>302</v>
      </c>
      <c r="C12" s="186">
        <v>0</v>
      </c>
      <c r="D12" s="186">
        <v>0</v>
      </c>
      <c r="E12" s="185">
        <f t="shared" si="0"/>
        <v>0</v>
      </c>
      <c r="F12" s="186">
        <v>0</v>
      </c>
      <c r="G12" s="186">
        <v>0</v>
      </c>
      <c r="H12" s="185">
        <f t="shared" si="1"/>
        <v>0</v>
      </c>
    </row>
    <row r="13" spans="2:8" x14ac:dyDescent="0.2">
      <c r="B13" s="175" t="s">
        <v>303</v>
      </c>
      <c r="C13" s="186">
        <v>148421904</v>
      </c>
      <c r="D13" s="186">
        <v>-820564.4</v>
      </c>
      <c r="E13" s="185">
        <f t="shared" si="0"/>
        <v>147601339.59999999</v>
      </c>
      <c r="F13" s="186">
        <f>+'[4]LDF 2019'!$I$16</f>
        <v>147601339.59999999</v>
      </c>
      <c r="G13" s="186">
        <f>+'[4]LDF 2019'!$I$16</f>
        <v>147601339.59999999</v>
      </c>
      <c r="H13" s="185">
        <f t="shared" si="1"/>
        <v>-820564.40000000596</v>
      </c>
    </row>
    <row r="14" spans="2:8" x14ac:dyDescent="0.2">
      <c r="B14" s="175" t="s">
        <v>304</v>
      </c>
      <c r="C14" s="186">
        <v>17463348</v>
      </c>
      <c r="D14" s="186">
        <v>14188994.99</v>
      </c>
      <c r="E14" s="185">
        <f t="shared" si="0"/>
        <v>31652342.990000002</v>
      </c>
      <c r="F14" s="186">
        <v>31652342.989999998</v>
      </c>
      <c r="G14" s="186">
        <v>31652342.989999998</v>
      </c>
      <c r="H14" s="185">
        <f t="shared" si="1"/>
        <v>14188994.989999998</v>
      </c>
    </row>
    <row r="15" spans="2:8" x14ac:dyDescent="0.2">
      <c r="B15" s="175" t="s">
        <v>305</v>
      </c>
      <c r="C15" s="186">
        <v>29109911</v>
      </c>
      <c r="D15" s="186">
        <v>19496915.469999999</v>
      </c>
      <c r="E15" s="185">
        <f t="shared" si="0"/>
        <v>48606826.469999999</v>
      </c>
      <c r="F15" s="186">
        <v>48606826.469999999</v>
      </c>
      <c r="G15" s="186">
        <v>48606826.469999999</v>
      </c>
      <c r="H15" s="185">
        <f t="shared" si="1"/>
        <v>19496915.469999999</v>
      </c>
    </row>
    <row r="16" spans="2:8" x14ac:dyDescent="0.2">
      <c r="B16" s="175" t="s">
        <v>306</v>
      </c>
      <c r="C16" s="186">
        <v>0</v>
      </c>
      <c r="D16" s="186">
        <v>0</v>
      </c>
      <c r="E16" s="185">
        <f t="shared" si="0"/>
        <v>0</v>
      </c>
      <c r="F16" s="186">
        <v>0</v>
      </c>
      <c r="G16" s="186">
        <v>0</v>
      </c>
      <c r="H16" s="185">
        <f t="shared" si="1"/>
        <v>0</v>
      </c>
    </row>
    <row r="17" spans="2:8" ht="25.5" x14ac:dyDescent="0.2">
      <c r="B17" s="179" t="s">
        <v>307</v>
      </c>
      <c r="C17" s="187">
        <f t="shared" ref="C17:H17" si="2">SUM(C18:C28)</f>
        <v>295343849</v>
      </c>
      <c r="D17" s="187">
        <f t="shared" si="2"/>
        <v>33555341</v>
      </c>
      <c r="E17" s="187">
        <f t="shared" si="2"/>
        <v>328899190</v>
      </c>
      <c r="F17" s="187">
        <f t="shared" si="2"/>
        <v>328899190</v>
      </c>
      <c r="G17" s="187">
        <f>SUM(G18:G28)</f>
        <v>328899190</v>
      </c>
      <c r="H17" s="187">
        <f t="shared" si="2"/>
        <v>33555341</v>
      </c>
    </row>
    <row r="18" spans="2:8" x14ac:dyDescent="0.2">
      <c r="B18" s="188" t="s">
        <v>308</v>
      </c>
      <c r="C18" s="186">
        <v>165089002</v>
      </c>
      <c r="D18" s="186">
        <v>14627977</v>
      </c>
      <c r="E18" s="185">
        <f t="shared" ref="E18:E24" si="3">C18+D18</f>
        <v>179716979</v>
      </c>
      <c r="F18" s="186">
        <v>179716979</v>
      </c>
      <c r="G18" s="186">
        <v>179716979</v>
      </c>
      <c r="H18" s="185">
        <f t="shared" ref="H18:H40" si="4">G18-C18</f>
        <v>14627977</v>
      </c>
    </row>
    <row r="19" spans="2:8" x14ac:dyDescent="0.2">
      <c r="B19" s="188" t="s">
        <v>309</v>
      </c>
      <c r="C19" s="186">
        <v>51995693</v>
      </c>
      <c r="D19" s="186">
        <v>2325877</v>
      </c>
      <c r="E19" s="185">
        <f t="shared" si="3"/>
        <v>54321570</v>
      </c>
      <c r="F19" s="186">
        <v>54321570</v>
      </c>
      <c r="G19" s="186">
        <v>54321570</v>
      </c>
      <c r="H19" s="185">
        <f t="shared" si="4"/>
        <v>2325877</v>
      </c>
    </row>
    <row r="20" spans="2:8" x14ac:dyDescent="0.2">
      <c r="B20" s="188" t="s">
        <v>310</v>
      </c>
      <c r="C20" s="186">
        <v>10201671</v>
      </c>
      <c r="D20" s="186">
        <v>1442405</v>
      </c>
      <c r="E20" s="185">
        <f t="shared" si="3"/>
        <v>11644076</v>
      </c>
      <c r="F20" s="186">
        <v>11644076</v>
      </c>
      <c r="G20" s="186">
        <v>11644076</v>
      </c>
      <c r="H20" s="185">
        <f t="shared" si="4"/>
        <v>1442405</v>
      </c>
    </row>
    <row r="21" spans="2:8" x14ac:dyDescent="0.2">
      <c r="B21" s="188" t="s">
        <v>311</v>
      </c>
      <c r="C21" s="186">
        <v>0</v>
      </c>
      <c r="D21" s="186">
        <v>0</v>
      </c>
      <c r="E21" s="185">
        <f t="shared" si="3"/>
        <v>0</v>
      </c>
      <c r="F21" s="186">
        <v>0</v>
      </c>
      <c r="G21" s="186">
        <v>0</v>
      </c>
      <c r="H21" s="185">
        <f t="shared" si="4"/>
        <v>0</v>
      </c>
    </row>
    <row r="22" spans="2:8" x14ac:dyDescent="0.2">
      <c r="B22" s="188" t="s">
        <v>312</v>
      </c>
      <c r="C22" s="186">
        <v>0</v>
      </c>
      <c r="D22" s="186">
        <v>0</v>
      </c>
      <c r="E22" s="185">
        <f t="shared" si="3"/>
        <v>0</v>
      </c>
      <c r="F22" s="186">
        <v>0</v>
      </c>
      <c r="G22" s="186">
        <v>0</v>
      </c>
      <c r="H22" s="185">
        <f t="shared" si="4"/>
        <v>0</v>
      </c>
    </row>
    <row r="23" spans="2:8" ht="25.5" x14ac:dyDescent="0.2">
      <c r="B23" s="189" t="s">
        <v>313</v>
      </c>
      <c r="C23" s="186">
        <v>3929433</v>
      </c>
      <c r="D23" s="186">
        <v>2242881</v>
      </c>
      <c r="E23" s="185">
        <f t="shared" si="3"/>
        <v>6172314</v>
      </c>
      <c r="F23" s="186">
        <v>6172314</v>
      </c>
      <c r="G23" s="186">
        <v>6172314</v>
      </c>
      <c r="H23" s="185">
        <f t="shared" si="4"/>
        <v>2242881</v>
      </c>
    </row>
    <row r="24" spans="2:8" ht="25.5" x14ac:dyDescent="0.2">
      <c r="B24" s="189" t="s">
        <v>314</v>
      </c>
      <c r="C24" s="186">
        <v>0</v>
      </c>
      <c r="D24" s="186">
        <v>0</v>
      </c>
      <c r="E24" s="185">
        <f t="shared" si="3"/>
        <v>0</v>
      </c>
      <c r="F24" s="186">
        <v>0</v>
      </c>
      <c r="G24" s="186">
        <v>0</v>
      </c>
      <c r="H24" s="185">
        <f t="shared" si="4"/>
        <v>0</v>
      </c>
    </row>
    <row r="25" spans="2:8" x14ac:dyDescent="0.2">
      <c r="B25" s="188" t="s">
        <v>315</v>
      </c>
      <c r="C25" s="186">
        <v>0</v>
      </c>
      <c r="D25" s="186">
        <v>0</v>
      </c>
      <c r="E25" s="185">
        <f t="shared" si="0"/>
        <v>0</v>
      </c>
      <c r="F25" s="186">
        <v>0</v>
      </c>
      <c r="G25" s="186">
        <v>0</v>
      </c>
      <c r="H25" s="185">
        <f t="shared" si="4"/>
        <v>0</v>
      </c>
    </row>
    <row r="26" spans="2:8" x14ac:dyDescent="0.2">
      <c r="B26" s="188" t="s">
        <v>316</v>
      </c>
      <c r="C26" s="186">
        <v>11916954</v>
      </c>
      <c r="D26" s="186">
        <v>-1653017</v>
      </c>
      <c r="E26" s="185">
        <f t="shared" si="0"/>
        <v>10263937</v>
      </c>
      <c r="F26" s="186">
        <v>10263937</v>
      </c>
      <c r="G26" s="186">
        <v>10263937</v>
      </c>
      <c r="H26" s="185">
        <f t="shared" si="4"/>
        <v>-1653017</v>
      </c>
    </row>
    <row r="27" spans="2:8" x14ac:dyDescent="0.2">
      <c r="B27" s="188" t="s">
        <v>317</v>
      </c>
      <c r="C27" s="186">
        <v>52211096</v>
      </c>
      <c r="D27" s="186">
        <v>14569218</v>
      </c>
      <c r="E27" s="185">
        <f t="shared" si="0"/>
        <v>66780314</v>
      </c>
      <c r="F27" s="186">
        <v>66780314</v>
      </c>
      <c r="G27" s="186">
        <v>66780314</v>
      </c>
      <c r="H27" s="185">
        <f t="shared" si="4"/>
        <v>14569218</v>
      </c>
    </row>
    <row r="28" spans="2:8" ht="25.5" x14ac:dyDescent="0.2">
      <c r="B28" s="189" t="s">
        <v>318</v>
      </c>
      <c r="C28" s="186">
        <v>0</v>
      </c>
      <c r="D28" s="186">
        <v>0</v>
      </c>
      <c r="E28" s="185">
        <f t="shared" si="0"/>
        <v>0</v>
      </c>
      <c r="F28" s="186">
        <v>0</v>
      </c>
      <c r="G28" s="186">
        <v>0</v>
      </c>
      <c r="H28" s="185">
        <f t="shared" si="4"/>
        <v>0</v>
      </c>
    </row>
    <row r="29" spans="2:8" ht="25.5" x14ac:dyDescent="0.2">
      <c r="B29" s="179" t="s">
        <v>319</v>
      </c>
      <c r="C29" s="185">
        <f t="shared" ref="C29:H29" si="5">SUM(C30:C34)</f>
        <v>4849295</v>
      </c>
      <c r="D29" s="185">
        <f t="shared" si="5"/>
        <v>404580</v>
      </c>
      <c r="E29" s="185">
        <f t="shared" si="5"/>
        <v>5253875</v>
      </c>
      <c r="F29" s="185">
        <f t="shared" si="5"/>
        <v>5253875</v>
      </c>
      <c r="G29" s="185">
        <f>SUM(G30:G34)</f>
        <v>5253875</v>
      </c>
      <c r="H29" s="185">
        <f t="shared" si="5"/>
        <v>404580</v>
      </c>
    </row>
    <row r="30" spans="2:8" x14ac:dyDescent="0.2">
      <c r="B30" s="188" t="s">
        <v>320</v>
      </c>
      <c r="C30" s="186">
        <v>0</v>
      </c>
      <c r="D30" s="186">
        <v>2155</v>
      </c>
      <c r="E30" s="185">
        <f t="shared" si="0"/>
        <v>2155</v>
      </c>
      <c r="F30" s="186">
        <v>2155</v>
      </c>
      <c r="G30" s="186">
        <v>2155</v>
      </c>
      <c r="H30" s="185">
        <f t="shared" si="4"/>
        <v>2155</v>
      </c>
    </row>
    <row r="31" spans="2:8" x14ac:dyDescent="0.2">
      <c r="B31" s="188" t="s">
        <v>321</v>
      </c>
      <c r="C31" s="186">
        <v>0</v>
      </c>
      <c r="D31" s="186">
        <v>0</v>
      </c>
      <c r="E31" s="185">
        <f t="shared" si="0"/>
        <v>0</v>
      </c>
      <c r="F31" s="186">
        <v>0</v>
      </c>
      <c r="G31" s="186">
        <v>0</v>
      </c>
      <c r="H31" s="185">
        <f t="shared" si="4"/>
        <v>0</v>
      </c>
    </row>
    <row r="32" spans="2:8" x14ac:dyDescent="0.2">
      <c r="B32" s="188" t="s">
        <v>322</v>
      </c>
      <c r="C32" s="186">
        <v>4849295</v>
      </c>
      <c r="D32" s="186">
        <v>402425</v>
      </c>
      <c r="E32" s="185">
        <f t="shared" si="0"/>
        <v>5251720</v>
      </c>
      <c r="F32" s="186">
        <v>5251720</v>
      </c>
      <c r="G32" s="186">
        <v>5251720</v>
      </c>
      <c r="H32" s="185">
        <f t="shared" si="4"/>
        <v>402425</v>
      </c>
    </row>
    <row r="33" spans="2:8" ht="25.5" x14ac:dyDescent="0.2">
      <c r="B33" s="189" t="s">
        <v>323</v>
      </c>
      <c r="C33" s="186">
        <v>0</v>
      </c>
      <c r="D33" s="186">
        <v>0</v>
      </c>
      <c r="E33" s="185">
        <f t="shared" si="0"/>
        <v>0</v>
      </c>
      <c r="F33" s="186">
        <v>0</v>
      </c>
      <c r="G33" s="186">
        <v>0</v>
      </c>
      <c r="H33" s="185">
        <f t="shared" si="4"/>
        <v>0</v>
      </c>
    </row>
    <row r="34" spans="2:8" x14ac:dyDescent="0.2">
      <c r="B34" s="188" t="s">
        <v>324</v>
      </c>
      <c r="C34" s="186">
        <v>0</v>
      </c>
      <c r="D34" s="186">
        <v>0</v>
      </c>
      <c r="E34" s="185">
        <f t="shared" si="0"/>
        <v>0</v>
      </c>
      <c r="F34" s="186">
        <v>0</v>
      </c>
      <c r="G34" s="186">
        <v>0</v>
      </c>
      <c r="H34" s="185">
        <f t="shared" si="4"/>
        <v>0</v>
      </c>
    </row>
    <row r="35" spans="2:8" x14ac:dyDescent="0.2">
      <c r="B35" s="175" t="s">
        <v>325</v>
      </c>
      <c r="C35" s="186">
        <v>0</v>
      </c>
      <c r="D35" s="186">
        <v>0</v>
      </c>
      <c r="E35" s="185">
        <f t="shared" si="0"/>
        <v>0</v>
      </c>
      <c r="F35" s="186">
        <v>0</v>
      </c>
      <c r="G35" s="186">
        <v>0</v>
      </c>
      <c r="H35" s="185">
        <f t="shared" si="4"/>
        <v>0</v>
      </c>
    </row>
    <row r="36" spans="2:8" x14ac:dyDescent="0.2">
      <c r="B36" s="175" t="s">
        <v>326</v>
      </c>
      <c r="C36" s="186">
        <v>0</v>
      </c>
      <c r="D36" s="186">
        <v>0</v>
      </c>
      <c r="E36" s="185">
        <f>E37</f>
        <v>0</v>
      </c>
      <c r="F36" s="185">
        <f>F37</f>
        <v>0</v>
      </c>
      <c r="G36" s="185">
        <f>G37</f>
        <v>0</v>
      </c>
      <c r="H36" s="185">
        <f>H37</f>
        <v>0</v>
      </c>
    </row>
    <row r="37" spans="2:8" x14ac:dyDescent="0.2">
      <c r="B37" s="188" t="s">
        <v>327</v>
      </c>
      <c r="C37" s="186">
        <v>0</v>
      </c>
      <c r="D37" s="186">
        <v>0</v>
      </c>
      <c r="E37" s="185">
        <f t="shared" si="0"/>
        <v>0</v>
      </c>
      <c r="F37" s="186">
        <v>0</v>
      </c>
      <c r="G37" s="186">
        <v>0</v>
      </c>
      <c r="H37" s="185">
        <f t="shared" si="4"/>
        <v>0</v>
      </c>
    </row>
    <row r="38" spans="2:8" x14ac:dyDescent="0.2">
      <c r="B38" s="175" t="s">
        <v>328</v>
      </c>
      <c r="C38" s="185">
        <f>+C39+C40</f>
        <v>417588</v>
      </c>
      <c r="D38" s="185">
        <f>D39+D40</f>
        <v>-26572</v>
      </c>
      <c r="E38" s="185">
        <f>E39+E40</f>
        <v>391016</v>
      </c>
      <c r="F38" s="185">
        <f>F39+F40</f>
        <v>391016</v>
      </c>
      <c r="G38" s="185">
        <f>G39+G40</f>
        <v>391016</v>
      </c>
      <c r="H38" s="185">
        <f>H39+H40</f>
        <v>-26572</v>
      </c>
    </row>
    <row r="39" spans="2:8" x14ac:dyDescent="0.2">
      <c r="B39" s="188" t="s">
        <v>329</v>
      </c>
      <c r="C39" s="186">
        <v>0</v>
      </c>
      <c r="D39" s="186">
        <v>0</v>
      </c>
      <c r="E39" s="186">
        <f t="shared" si="0"/>
        <v>0</v>
      </c>
      <c r="F39" s="186">
        <v>0</v>
      </c>
      <c r="G39" s="186">
        <v>0</v>
      </c>
      <c r="H39" s="185">
        <f t="shared" si="4"/>
        <v>0</v>
      </c>
    </row>
    <row r="40" spans="2:8" x14ac:dyDescent="0.2">
      <c r="B40" s="188" t="s">
        <v>330</v>
      </c>
      <c r="C40" s="185">
        <v>417588</v>
      </c>
      <c r="D40" s="185">
        <f>+'[4]LDF 2019'!$G$45</f>
        <v>-26572</v>
      </c>
      <c r="E40" s="185">
        <f t="shared" si="0"/>
        <v>391016</v>
      </c>
      <c r="F40" s="186">
        <v>391016</v>
      </c>
      <c r="G40" s="186">
        <v>391016</v>
      </c>
      <c r="H40" s="185">
        <f t="shared" si="4"/>
        <v>-26572</v>
      </c>
    </row>
    <row r="41" spans="2:8" x14ac:dyDescent="0.2">
      <c r="B41" s="190"/>
      <c r="C41" s="186"/>
      <c r="D41" s="186"/>
      <c r="E41" s="185"/>
      <c r="F41" s="186"/>
      <c r="G41" s="186"/>
      <c r="H41" s="185"/>
    </row>
    <row r="42" spans="2:8" ht="25.5" x14ac:dyDescent="0.2">
      <c r="B42" s="146" t="s">
        <v>331</v>
      </c>
      <c r="C42" s="191">
        <f t="shared" ref="C42:H42" si="6">C10+C11+C12+C13+C14+C15+C16+C17+C29+C35+C36+C38</f>
        <v>1097403916</v>
      </c>
      <c r="D42" s="191">
        <f t="shared" si="6"/>
        <v>173288747.75999999</v>
      </c>
      <c r="E42" s="191">
        <f t="shared" si="6"/>
        <v>1270692663.7600002</v>
      </c>
      <c r="F42" s="191">
        <f t="shared" si="6"/>
        <v>1270692663.7600002</v>
      </c>
      <c r="G42" s="191">
        <f t="shared" si="6"/>
        <v>1270692663.7600002</v>
      </c>
      <c r="H42" s="191">
        <f t="shared" si="6"/>
        <v>173288747.76000005</v>
      </c>
    </row>
    <row r="43" spans="2:8" x14ac:dyDescent="0.2">
      <c r="B43" s="173"/>
      <c r="C43" s="185"/>
      <c r="D43" s="173"/>
      <c r="E43" s="192"/>
      <c r="F43" s="173"/>
      <c r="G43" s="173"/>
      <c r="H43" s="192"/>
    </row>
    <row r="44" spans="2:8" ht="25.5" x14ac:dyDescent="0.2">
      <c r="B44" s="146" t="s">
        <v>332</v>
      </c>
      <c r="C44" s="193"/>
      <c r="D44" s="194"/>
      <c r="E44" s="193"/>
      <c r="F44" s="194"/>
      <c r="G44" s="194"/>
      <c r="H44" s="185"/>
    </row>
    <row r="45" spans="2:8" x14ac:dyDescent="0.2">
      <c r="B45" s="190"/>
      <c r="C45" s="185"/>
      <c r="D45" s="195"/>
      <c r="E45" s="185"/>
      <c r="F45" s="195"/>
      <c r="G45" s="195"/>
      <c r="H45" s="185"/>
    </row>
    <row r="46" spans="2:8" x14ac:dyDescent="0.2">
      <c r="B46" s="166" t="s">
        <v>333</v>
      </c>
      <c r="C46" s="185"/>
      <c r="D46" s="186"/>
      <c r="E46" s="185"/>
      <c r="F46" s="186"/>
      <c r="G46" s="186"/>
      <c r="H46" s="185"/>
    </row>
    <row r="47" spans="2:8" x14ac:dyDescent="0.2">
      <c r="B47" s="175" t="s">
        <v>334</v>
      </c>
      <c r="C47" s="185">
        <f t="shared" ref="C47:H47" si="7">SUM(C48:C55)</f>
        <v>118435420</v>
      </c>
      <c r="D47" s="185">
        <f t="shared" si="7"/>
        <v>17423084.150000002</v>
      </c>
      <c r="E47" s="185">
        <f t="shared" si="7"/>
        <v>135858504.15000001</v>
      </c>
      <c r="F47" s="185">
        <f t="shared" si="7"/>
        <v>135858504.15000001</v>
      </c>
      <c r="G47" s="185">
        <f t="shared" si="7"/>
        <v>135858504.15000001</v>
      </c>
      <c r="H47" s="185">
        <f t="shared" si="7"/>
        <v>17423084.149999995</v>
      </c>
    </row>
    <row r="48" spans="2:8" ht="25.5" x14ac:dyDescent="0.2">
      <c r="B48" s="189" t="s">
        <v>335</v>
      </c>
      <c r="C48" s="185"/>
      <c r="D48" s="186"/>
      <c r="E48" s="185">
        <f t="shared" ref="E48:E65" si="8">C48+D48</f>
        <v>0</v>
      </c>
      <c r="F48" s="186"/>
      <c r="G48" s="186"/>
      <c r="H48" s="185">
        <f t="shared" ref="H48:H65" si="9">G48-C48</f>
        <v>0</v>
      </c>
    </row>
    <row r="49" spans="2:8" ht="25.5" x14ac:dyDescent="0.2">
      <c r="B49" s="189" t="s">
        <v>336</v>
      </c>
      <c r="C49" s="185"/>
      <c r="D49" s="186"/>
      <c r="E49" s="185">
        <f t="shared" si="8"/>
        <v>0</v>
      </c>
      <c r="F49" s="186"/>
      <c r="G49" s="186"/>
      <c r="H49" s="185">
        <f t="shared" si="9"/>
        <v>0</v>
      </c>
    </row>
    <row r="50" spans="2:8" ht="25.5" x14ac:dyDescent="0.2">
      <c r="B50" s="189" t="s">
        <v>337</v>
      </c>
      <c r="C50" s="185">
        <v>10140091</v>
      </c>
      <c r="D50" s="186">
        <v>1527353.27</v>
      </c>
      <c r="E50" s="185">
        <f t="shared" si="8"/>
        <v>11667444.27</v>
      </c>
      <c r="F50" s="186">
        <v>11667444.27</v>
      </c>
      <c r="G50" s="186">
        <v>11667444.27</v>
      </c>
      <c r="H50" s="185">
        <f t="shared" si="9"/>
        <v>1527353.2699999996</v>
      </c>
    </row>
    <row r="51" spans="2:8" ht="38.25" x14ac:dyDescent="0.2">
      <c r="B51" s="189" t="s">
        <v>338</v>
      </c>
      <c r="C51" s="185">
        <v>108295329</v>
      </c>
      <c r="D51" s="186">
        <v>15895730.880000001</v>
      </c>
      <c r="E51" s="185">
        <f t="shared" si="8"/>
        <v>124191059.88</v>
      </c>
      <c r="F51" s="186">
        <v>124191059.88</v>
      </c>
      <c r="G51" s="186">
        <v>124191059.88</v>
      </c>
      <c r="H51" s="185">
        <f t="shared" si="9"/>
        <v>15895730.879999995</v>
      </c>
    </row>
    <row r="52" spans="2:8" x14ac:dyDescent="0.2">
      <c r="B52" s="189" t="s">
        <v>339</v>
      </c>
      <c r="C52" s="185"/>
      <c r="D52" s="186"/>
      <c r="E52" s="185">
        <f t="shared" si="8"/>
        <v>0</v>
      </c>
      <c r="F52" s="186"/>
      <c r="G52" s="186"/>
      <c r="H52" s="185">
        <f t="shared" si="9"/>
        <v>0</v>
      </c>
    </row>
    <row r="53" spans="2:8" ht="25.5" x14ac:dyDescent="0.2">
      <c r="B53" s="189" t="s">
        <v>340</v>
      </c>
      <c r="C53" s="185"/>
      <c r="D53" s="186"/>
      <c r="E53" s="185">
        <f t="shared" si="8"/>
        <v>0</v>
      </c>
      <c r="F53" s="186"/>
      <c r="G53" s="186"/>
      <c r="H53" s="185">
        <f t="shared" si="9"/>
        <v>0</v>
      </c>
    </row>
    <row r="54" spans="2:8" ht="25.5" x14ac:dyDescent="0.2">
      <c r="B54" s="189" t="s">
        <v>341</v>
      </c>
      <c r="C54" s="185"/>
      <c r="D54" s="186"/>
      <c r="E54" s="185">
        <f t="shared" si="8"/>
        <v>0</v>
      </c>
      <c r="F54" s="186"/>
      <c r="G54" s="186"/>
      <c r="H54" s="185">
        <f t="shared" si="9"/>
        <v>0</v>
      </c>
    </row>
    <row r="55" spans="2:8" ht="25.5" x14ac:dyDescent="0.2">
      <c r="B55" s="189" t="s">
        <v>342</v>
      </c>
      <c r="C55" s="185"/>
      <c r="D55" s="186"/>
      <c r="E55" s="185">
        <f t="shared" si="8"/>
        <v>0</v>
      </c>
      <c r="F55" s="186"/>
      <c r="G55" s="186"/>
      <c r="H55" s="185">
        <f t="shared" si="9"/>
        <v>0</v>
      </c>
    </row>
    <row r="56" spans="2:8" x14ac:dyDescent="0.2">
      <c r="B56" s="179" t="s">
        <v>343</v>
      </c>
      <c r="C56" s="185">
        <f t="shared" ref="C56:H56" si="10">SUM(C57:C60)</f>
        <v>0</v>
      </c>
      <c r="D56" s="185">
        <f t="shared" si="10"/>
        <v>77582732.969999999</v>
      </c>
      <c r="E56" s="185">
        <f t="shared" si="10"/>
        <v>77582732.969999999</v>
      </c>
      <c r="F56" s="185">
        <f t="shared" si="10"/>
        <v>77582732.969999999</v>
      </c>
      <c r="G56" s="185">
        <f t="shared" si="10"/>
        <v>77582732.969999999</v>
      </c>
      <c r="H56" s="185">
        <f t="shared" si="10"/>
        <v>77582732.969999999</v>
      </c>
    </row>
    <row r="57" spans="2:8" x14ac:dyDescent="0.2">
      <c r="B57" s="189" t="s">
        <v>344</v>
      </c>
      <c r="C57" s="185"/>
      <c r="D57" s="186"/>
      <c r="E57" s="185">
        <f t="shared" si="8"/>
        <v>0</v>
      </c>
      <c r="F57" s="186"/>
      <c r="G57" s="186"/>
      <c r="H57" s="185">
        <f t="shared" si="9"/>
        <v>0</v>
      </c>
    </row>
    <row r="58" spans="2:8" x14ac:dyDescent="0.2">
      <c r="B58" s="189" t="s">
        <v>345</v>
      </c>
      <c r="C58" s="185"/>
      <c r="D58" s="186"/>
      <c r="E58" s="185">
        <f t="shared" si="8"/>
        <v>0</v>
      </c>
      <c r="F58" s="186"/>
      <c r="G58" s="186"/>
      <c r="H58" s="185">
        <f t="shared" si="9"/>
        <v>0</v>
      </c>
    </row>
    <row r="59" spans="2:8" x14ac:dyDescent="0.2">
      <c r="B59" s="189" t="s">
        <v>346</v>
      </c>
      <c r="C59" s="185"/>
      <c r="D59" s="186"/>
      <c r="E59" s="185">
        <f t="shared" si="8"/>
        <v>0</v>
      </c>
      <c r="F59" s="186"/>
      <c r="G59" s="186"/>
      <c r="H59" s="185">
        <f t="shared" si="9"/>
        <v>0</v>
      </c>
    </row>
    <row r="60" spans="2:8" x14ac:dyDescent="0.2">
      <c r="B60" s="189" t="s">
        <v>347</v>
      </c>
      <c r="C60" s="185"/>
      <c r="D60" s="186">
        <v>77582732.969999999</v>
      </c>
      <c r="E60" s="186">
        <f t="shared" si="8"/>
        <v>77582732.969999999</v>
      </c>
      <c r="F60" s="186">
        <v>77582732.969999999</v>
      </c>
      <c r="G60" s="186">
        <v>77582732.969999999</v>
      </c>
      <c r="H60" s="186">
        <f t="shared" si="9"/>
        <v>77582732.969999999</v>
      </c>
    </row>
    <row r="61" spans="2:8" x14ac:dyDescent="0.2">
      <c r="B61" s="179" t="s">
        <v>348</v>
      </c>
      <c r="C61" s="185">
        <f t="shared" ref="C61:H61" si="11">C62+C63</f>
        <v>0</v>
      </c>
      <c r="D61" s="185">
        <f t="shared" si="11"/>
        <v>0</v>
      </c>
      <c r="E61" s="185">
        <f t="shared" si="11"/>
        <v>0</v>
      </c>
      <c r="F61" s="185">
        <f t="shared" si="11"/>
        <v>0</v>
      </c>
      <c r="G61" s="185">
        <f t="shared" si="11"/>
        <v>0</v>
      </c>
      <c r="H61" s="185">
        <f t="shared" si="11"/>
        <v>0</v>
      </c>
    </row>
    <row r="62" spans="2:8" ht="25.5" x14ac:dyDescent="0.2">
      <c r="B62" s="189" t="s">
        <v>349</v>
      </c>
      <c r="C62" s="185"/>
      <c r="D62" s="186"/>
      <c r="E62" s="185">
        <f t="shared" si="8"/>
        <v>0</v>
      </c>
      <c r="F62" s="186"/>
      <c r="G62" s="186"/>
      <c r="H62" s="185">
        <f t="shared" si="9"/>
        <v>0</v>
      </c>
    </row>
    <row r="63" spans="2:8" x14ac:dyDescent="0.2">
      <c r="B63" s="189" t="s">
        <v>350</v>
      </c>
      <c r="C63" s="185"/>
      <c r="D63" s="186"/>
      <c r="E63" s="185">
        <f t="shared" si="8"/>
        <v>0</v>
      </c>
      <c r="F63" s="186"/>
      <c r="G63" s="186"/>
      <c r="H63" s="185">
        <f t="shared" si="9"/>
        <v>0</v>
      </c>
    </row>
    <row r="64" spans="2:8" ht="38.25" x14ac:dyDescent="0.2">
      <c r="B64" s="179" t="s">
        <v>351</v>
      </c>
      <c r="C64" s="185"/>
      <c r="D64" s="186"/>
      <c r="E64" s="185">
        <f t="shared" si="8"/>
        <v>0</v>
      </c>
      <c r="F64" s="186"/>
      <c r="G64" s="186"/>
      <c r="H64" s="185">
        <f t="shared" si="9"/>
        <v>0</v>
      </c>
    </row>
    <row r="65" spans="2:8" x14ac:dyDescent="0.2">
      <c r="B65" s="196" t="s">
        <v>352</v>
      </c>
      <c r="C65" s="197"/>
      <c r="D65" s="198"/>
      <c r="E65" s="197">
        <f t="shared" si="8"/>
        <v>0</v>
      </c>
      <c r="F65" s="198"/>
      <c r="G65" s="198"/>
      <c r="H65" s="197">
        <f t="shared" si="9"/>
        <v>0</v>
      </c>
    </row>
    <row r="66" spans="2:8" x14ac:dyDescent="0.2">
      <c r="B66" s="190"/>
      <c r="C66" s="185"/>
      <c r="D66" s="195"/>
      <c r="E66" s="185"/>
      <c r="F66" s="195"/>
      <c r="G66" s="195"/>
      <c r="H66" s="185"/>
    </row>
    <row r="67" spans="2:8" ht="25.5" x14ac:dyDescent="0.2">
      <c r="B67" s="146" t="s">
        <v>353</v>
      </c>
      <c r="C67" s="199">
        <f t="shared" ref="C67:H67" si="12">C47+C56+C61+C64+C65</f>
        <v>118435420</v>
      </c>
      <c r="D67" s="199">
        <f t="shared" si="12"/>
        <v>95005817.120000005</v>
      </c>
      <c r="E67" s="199">
        <f t="shared" si="12"/>
        <v>213441237.12</v>
      </c>
      <c r="F67" s="199">
        <f t="shared" si="12"/>
        <v>213441237.12</v>
      </c>
      <c r="G67" s="199">
        <f t="shared" si="12"/>
        <v>213441237.12</v>
      </c>
      <c r="H67" s="199">
        <f t="shared" si="12"/>
        <v>95005817.11999999</v>
      </c>
    </row>
    <row r="68" spans="2:8" x14ac:dyDescent="0.2">
      <c r="B68" s="200"/>
      <c r="C68" s="185"/>
      <c r="D68" s="195"/>
      <c r="E68" s="185"/>
      <c r="F68" s="195"/>
      <c r="G68" s="195"/>
      <c r="H68" s="185"/>
    </row>
    <row r="69" spans="2:8" ht="25.5" x14ac:dyDescent="0.2">
      <c r="B69" s="146" t="s">
        <v>354</v>
      </c>
      <c r="C69" s="199">
        <f t="shared" ref="C69:H69" si="13">C70</f>
        <v>0</v>
      </c>
      <c r="D69" s="199">
        <f t="shared" si="13"/>
        <v>0</v>
      </c>
      <c r="E69" s="199">
        <f t="shared" si="13"/>
        <v>0</v>
      </c>
      <c r="F69" s="199">
        <f t="shared" si="13"/>
        <v>0</v>
      </c>
      <c r="G69" s="199">
        <f t="shared" si="13"/>
        <v>0</v>
      </c>
      <c r="H69" s="199">
        <f t="shared" si="13"/>
        <v>0</v>
      </c>
    </row>
    <row r="70" spans="2:8" x14ac:dyDescent="0.2">
      <c r="B70" s="200" t="s">
        <v>355</v>
      </c>
      <c r="C70" s="185"/>
      <c r="D70" s="186"/>
      <c r="E70" s="185">
        <f>C70+D70</f>
        <v>0</v>
      </c>
      <c r="F70" s="186"/>
      <c r="G70" s="186"/>
      <c r="H70" s="185">
        <f>G70-C70</f>
        <v>0</v>
      </c>
    </row>
    <row r="71" spans="2:8" x14ac:dyDescent="0.2">
      <c r="B71" s="200"/>
      <c r="C71" s="185"/>
      <c r="D71" s="186"/>
      <c r="E71" s="185"/>
      <c r="F71" s="186"/>
      <c r="G71" s="186"/>
      <c r="H71" s="185"/>
    </row>
    <row r="72" spans="2:8" x14ac:dyDescent="0.2">
      <c r="B72" s="146" t="s">
        <v>356</v>
      </c>
      <c r="C72" s="199">
        <f t="shared" ref="C72:H72" si="14">C42+C67+C69</f>
        <v>1215839336</v>
      </c>
      <c r="D72" s="199">
        <f t="shared" si="14"/>
        <v>268294564.88</v>
      </c>
      <c r="E72" s="199">
        <f t="shared" si="14"/>
        <v>1484133900.8800001</v>
      </c>
      <c r="F72" s="199">
        <f t="shared" si="14"/>
        <v>1484133900.8800001</v>
      </c>
      <c r="G72" s="199">
        <f t="shared" si="14"/>
        <v>1484133900.8800001</v>
      </c>
      <c r="H72" s="199">
        <f t="shared" si="14"/>
        <v>268294564.88000005</v>
      </c>
    </row>
    <row r="73" spans="2:8" x14ac:dyDescent="0.2">
      <c r="B73" s="200"/>
      <c r="C73" s="185"/>
      <c r="D73" s="186"/>
      <c r="E73" s="185"/>
      <c r="F73" s="186"/>
      <c r="G73" s="186"/>
      <c r="H73" s="185"/>
    </row>
    <row r="74" spans="2:8" x14ac:dyDescent="0.2">
      <c r="B74" s="146" t="s">
        <v>357</v>
      </c>
      <c r="C74" s="185"/>
      <c r="D74" s="186"/>
      <c r="E74" s="185"/>
      <c r="F74" s="186"/>
      <c r="G74" s="186"/>
      <c r="H74" s="185"/>
    </row>
    <row r="75" spans="2:8" ht="25.5" x14ac:dyDescent="0.2">
      <c r="B75" s="200" t="s">
        <v>358</v>
      </c>
      <c r="C75" s="185">
        <f>+C72*0.06</f>
        <v>72950360.159999996</v>
      </c>
      <c r="D75" s="186"/>
      <c r="E75" s="185">
        <f>C75+D75</f>
        <v>72950360.159999996</v>
      </c>
      <c r="F75" s="186"/>
      <c r="G75" s="186"/>
      <c r="H75" s="185">
        <f>G75-C75</f>
        <v>-72950360.159999996</v>
      </c>
    </row>
    <row r="76" spans="2:8" ht="25.5" x14ac:dyDescent="0.2">
      <c r="B76" s="200" t="s">
        <v>359</v>
      </c>
      <c r="C76" s="185"/>
      <c r="D76" s="186"/>
      <c r="E76" s="185">
        <f>C76+D76</f>
        <v>0</v>
      </c>
      <c r="F76" s="186"/>
      <c r="G76" s="186"/>
      <c r="H76" s="185">
        <f>G76-C76</f>
        <v>0</v>
      </c>
    </row>
    <row r="77" spans="2:8" ht="25.5" x14ac:dyDescent="0.2">
      <c r="B77" s="146" t="s">
        <v>360</v>
      </c>
      <c r="C77" s="199">
        <f t="shared" ref="C77:H77" si="15">SUM(C75:C76)</f>
        <v>72950360.159999996</v>
      </c>
      <c r="D77" s="199">
        <f t="shared" si="15"/>
        <v>0</v>
      </c>
      <c r="E77" s="199">
        <f t="shared" si="15"/>
        <v>72950360.159999996</v>
      </c>
      <c r="F77" s="199">
        <f t="shared" si="15"/>
        <v>0</v>
      </c>
      <c r="G77" s="199">
        <f t="shared" si="15"/>
        <v>0</v>
      </c>
      <c r="H77" s="199">
        <f t="shared" si="15"/>
        <v>-72950360.159999996</v>
      </c>
    </row>
    <row r="78" spans="2:8" ht="13.5" thickBot="1" x14ac:dyDescent="0.25">
      <c r="B78" s="201"/>
      <c r="C78" s="202"/>
      <c r="D78" s="203"/>
      <c r="E78" s="202"/>
      <c r="F78" s="203"/>
      <c r="G78" s="203"/>
      <c r="H78" s="202"/>
    </row>
    <row r="79" spans="2:8" x14ac:dyDescent="0.2">
      <c r="B79" s="421" t="s">
        <v>156</v>
      </c>
      <c r="C79" s="421"/>
      <c r="D79" s="421"/>
      <c r="E79" s="421"/>
      <c r="F79" s="421"/>
      <c r="G79" s="421"/>
      <c r="H79" s="421"/>
    </row>
  </sheetData>
  <mergeCells count="12">
    <mergeCell ref="B79:H79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92" fitToHeight="0" orientation="landscape" r:id="rId1"/>
  <rowBreaks count="3" manualBreakCount="3">
    <brk id="38" min="1" max="7" man="1"/>
    <brk id="63" min="1" max="7" man="1"/>
    <brk id="79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workbookViewId="0">
      <selection activeCell="E23" sqref="E23"/>
    </sheetView>
  </sheetViews>
  <sheetFormatPr baseColWidth="10" defaultRowHeight="15" x14ac:dyDescent="0.25"/>
  <cols>
    <col min="1" max="1" width="2.7109375" customWidth="1"/>
    <col min="3" max="3" width="46.42578125" customWidth="1"/>
    <col min="4" max="4" width="16" customWidth="1"/>
    <col min="5" max="5" width="19.140625" customWidth="1"/>
    <col min="6" max="6" width="13.5703125" customWidth="1"/>
    <col min="7" max="7" width="13.140625" customWidth="1"/>
    <col min="8" max="8" width="14.7109375" customWidth="1"/>
    <col min="9" max="9" width="15.28515625" bestFit="1" customWidth="1"/>
  </cols>
  <sheetData>
    <row r="1" spans="2:9" x14ac:dyDescent="0.25">
      <c r="B1" s="453" t="s">
        <v>247</v>
      </c>
      <c r="C1" s="454"/>
      <c r="D1" s="454"/>
      <c r="E1" s="454"/>
      <c r="F1" s="454"/>
      <c r="G1" s="454"/>
      <c r="H1" s="454"/>
      <c r="I1" s="477"/>
    </row>
    <row r="2" spans="2:9" x14ac:dyDescent="0.25">
      <c r="B2" s="456" t="s">
        <v>361</v>
      </c>
      <c r="C2" s="457"/>
      <c r="D2" s="457"/>
      <c r="E2" s="457"/>
      <c r="F2" s="457"/>
      <c r="G2" s="457"/>
      <c r="H2" s="457"/>
      <c r="I2" s="478"/>
    </row>
    <row r="3" spans="2:9" x14ac:dyDescent="0.25">
      <c r="B3" s="456" t="s">
        <v>362</v>
      </c>
      <c r="C3" s="457"/>
      <c r="D3" s="457"/>
      <c r="E3" s="457"/>
      <c r="F3" s="457"/>
      <c r="G3" s="457"/>
      <c r="H3" s="457"/>
      <c r="I3" s="478"/>
    </row>
    <row r="4" spans="2:9" x14ac:dyDescent="0.25">
      <c r="B4" s="456" t="s">
        <v>213</v>
      </c>
      <c r="C4" s="457"/>
      <c r="D4" s="457"/>
      <c r="E4" s="457"/>
      <c r="F4" s="457"/>
      <c r="G4" s="457"/>
      <c r="H4" s="457"/>
      <c r="I4" s="478"/>
    </row>
    <row r="5" spans="2:9" ht="15.75" thickBot="1" x14ac:dyDescent="0.3">
      <c r="B5" s="459" t="s">
        <v>3</v>
      </c>
      <c r="C5" s="460"/>
      <c r="D5" s="460"/>
      <c r="E5" s="460"/>
      <c r="F5" s="460"/>
      <c r="G5" s="460"/>
      <c r="H5" s="460"/>
      <c r="I5" s="479"/>
    </row>
    <row r="6" spans="2:9" x14ac:dyDescent="0.25">
      <c r="B6" s="466" t="s">
        <v>4</v>
      </c>
      <c r="C6" s="468"/>
      <c r="D6" s="466" t="s">
        <v>363</v>
      </c>
      <c r="E6" s="467"/>
      <c r="F6" s="467"/>
      <c r="G6" s="467"/>
      <c r="H6" s="468"/>
      <c r="I6" s="472" t="s">
        <v>364</v>
      </c>
    </row>
    <row r="7" spans="2:9" ht="15.75" thickBot="1" x14ac:dyDescent="0.3">
      <c r="B7" s="456"/>
      <c r="C7" s="458"/>
      <c r="D7" s="459"/>
      <c r="E7" s="460"/>
      <c r="F7" s="460"/>
      <c r="G7" s="460"/>
      <c r="H7" s="461"/>
      <c r="I7" s="473"/>
    </row>
    <row r="8" spans="2:9" ht="26.25" thickBot="1" x14ac:dyDescent="0.3">
      <c r="B8" s="459"/>
      <c r="C8" s="461"/>
      <c r="D8" s="204" t="s">
        <v>252</v>
      </c>
      <c r="E8" s="145" t="s">
        <v>365</v>
      </c>
      <c r="F8" s="204" t="s">
        <v>366</v>
      </c>
      <c r="G8" s="204" t="s">
        <v>250</v>
      </c>
      <c r="H8" s="204" t="s">
        <v>253</v>
      </c>
      <c r="I8" s="474"/>
    </row>
    <row r="9" spans="2:9" x14ac:dyDescent="0.25">
      <c r="B9" s="205" t="s">
        <v>367</v>
      </c>
      <c r="C9" s="206"/>
      <c r="D9" s="207">
        <f t="shared" ref="D9:I9" si="0">D10+D18+D28+D38+D48+D58+D71+D75+D62</f>
        <v>1097403916</v>
      </c>
      <c r="E9" s="207">
        <f t="shared" si="0"/>
        <v>492764412.18000013</v>
      </c>
      <c r="F9" s="207">
        <f t="shared" si="0"/>
        <v>1590168328.1800001</v>
      </c>
      <c r="G9" s="207">
        <f t="shared" si="0"/>
        <v>1365367477.55</v>
      </c>
      <c r="H9" s="207">
        <f t="shared" si="0"/>
        <v>1312770754.1299999</v>
      </c>
      <c r="I9" s="207">
        <f t="shared" si="0"/>
        <v>224800850.63000003</v>
      </c>
    </row>
    <row r="10" spans="2:9" x14ac:dyDescent="0.25">
      <c r="B10" s="208" t="s">
        <v>368</v>
      </c>
      <c r="C10" s="209"/>
      <c r="D10" s="192">
        <f>SUM(D11:D17)</f>
        <v>455112048.21999997</v>
      </c>
      <c r="E10" s="192">
        <f>SUM(E11:E17)</f>
        <v>-1907323.6099999845</v>
      </c>
      <c r="F10" s="192">
        <f>D10+E10</f>
        <v>453204724.61000001</v>
      </c>
      <c r="G10" s="192">
        <f>SUM(G11:G17)</f>
        <v>453156351.94999987</v>
      </c>
      <c r="H10" s="192">
        <f>SUM(H11:H17)</f>
        <v>440048480.28999996</v>
      </c>
      <c r="I10" s="192">
        <f>SUM(I11:I17)</f>
        <v>48372.659999899566</v>
      </c>
    </row>
    <row r="11" spans="2:9" x14ac:dyDescent="0.25">
      <c r="B11" s="210" t="s">
        <v>369</v>
      </c>
      <c r="C11" s="211"/>
      <c r="D11" s="212">
        <v>289476239.44999999</v>
      </c>
      <c r="E11" s="213">
        <v>10644624.250000004</v>
      </c>
      <c r="F11" s="185">
        <f t="shared" ref="F11:F17" si="1">D11+E11</f>
        <v>300120863.69999999</v>
      </c>
      <c r="G11" s="213">
        <v>300120863.69999993</v>
      </c>
      <c r="H11" s="213">
        <v>300120863.69999993</v>
      </c>
      <c r="I11" s="185">
        <f>F11-G11</f>
        <v>0</v>
      </c>
    </row>
    <row r="12" spans="2:9" x14ac:dyDescent="0.25">
      <c r="B12" s="210" t="s">
        <v>370</v>
      </c>
      <c r="C12" s="211"/>
      <c r="D12" s="212">
        <v>0</v>
      </c>
      <c r="E12" s="213">
        <v>0</v>
      </c>
      <c r="F12" s="185">
        <f t="shared" si="1"/>
        <v>0</v>
      </c>
      <c r="G12" s="213">
        <v>0</v>
      </c>
      <c r="H12" s="213">
        <v>0</v>
      </c>
      <c r="I12" s="185">
        <f t="shared" ref="I12:I17" si="2">F12-G12</f>
        <v>0</v>
      </c>
    </row>
    <row r="13" spans="2:9" x14ac:dyDescent="0.25">
      <c r="B13" s="210" t="s">
        <v>371</v>
      </c>
      <c r="C13" s="211"/>
      <c r="D13" s="212">
        <v>86616256.699999914</v>
      </c>
      <c r="E13" s="213">
        <v>-26389558.049999997</v>
      </c>
      <c r="F13" s="185">
        <f t="shared" si="1"/>
        <v>60226698.649999917</v>
      </c>
      <c r="G13" s="213">
        <v>60226698.650000006</v>
      </c>
      <c r="H13" s="213">
        <v>60226698.650000006</v>
      </c>
      <c r="I13" s="185">
        <f>F13-G13</f>
        <v>-8.9406967163085938E-8</v>
      </c>
    </row>
    <row r="14" spans="2:9" x14ac:dyDescent="0.25">
      <c r="B14" s="210" t="s">
        <v>372</v>
      </c>
      <c r="C14" s="211"/>
      <c r="D14" s="212">
        <v>40286368.240000002</v>
      </c>
      <c r="E14" s="213">
        <v>2685708.1700000013</v>
      </c>
      <c r="F14" s="185">
        <f t="shared" si="1"/>
        <v>42972076.410000004</v>
      </c>
      <c r="G14" s="213">
        <v>42972076.409999989</v>
      </c>
      <c r="H14" s="213">
        <v>39235409.740000002</v>
      </c>
      <c r="I14" s="185">
        <f t="shared" si="2"/>
        <v>0</v>
      </c>
    </row>
    <row r="15" spans="2:9" x14ac:dyDescent="0.25">
      <c r="B15" s="210" t="s">
        <v>373</v>
      </c>
      <c r="C15" s="211"/>
      <c r="D15" s="212">
        <v>32888178.359999999</v>
      </c>
      <c r="E15" s="213">
        <v>12148068.120000007</v>
      </c>
      <c r="F15" s="185">
        <f t="shared" si="1"/>
        <v>45036246.480000004</v>
      </c>
      <c r="G15" s="213">
        <v>44987873.820000015</v>
      </c>
      <c r="H15" s="213">
        <v>35616668.830000013</v>
      </c>
      <c r="I15" s="185">
        <f>F15-G15</f>
        <v>48372.659999988973</v>
      </c>
    </row>
    <row r="16" spans="2:9" x14ac:dyDescent="0.25">
      <c r="B16" s="210" t="s">
        <v>374</v>
      </c>
      <c r="C16" s="211"/>
      <c r="D16" s="212">
        <v>3000000</v>
      </c>
      <c r="E16" s="213">
        <v>-3000000</v>
      </c>
      <c r="F16" s="185">
        <f t="shared" si="1"/>
        <v>0</v>
      </c>
      <c r="G16" s="213">
        <v>0</v>
      </c>
      <c r="H16" s="213">
        <v>0</v>
      </c>
      <c r="I16" s="185">
        <f t="shared" si="2"/>
        <v>0</v>
      </c>
    </row>
    <row r="17" spans="2:9" x14ac:dyDescent="0.25">
      <c r="B17" s="210" t="s">
        <v>375</v>
      </c>
      <c r="C17" s="211"/>
      <c r="D17" s="212">
        <v>2845005.4699999997</v>
      </c>
      <c r="E17" s="213">
        <v>2003833.9000000004</v>
      </c>
      <c r="F17" s="185">
        <f t="shared" si="1"/>
        <v>4848839.37</v>
      </c>
      <c r="G17" s="213">
        <v>4848839.3699999992</v>
      </c>
      <c r="H17" s="213">
        <v>4848839.3699999992</v>
      </c>
      <c r="I17" s="185">
        <f t="shared" si="2"/>
        <v>0</v>
      </c>
    </row>
    <row r="18" spans="2:9" x14ac:dyDescent="0.25">
      <c r="B18" s="208" t="s">
        <v>376</v>
      </c>
      <c r="C18" s="209"/>
      <c r="D18" s="192">
        <f t="shared" ref="D18:I18" si="3">SUM(D19:D27)</f>
        <v>77990209.409999996</v>
      </c>
      <c r="E18" s="192">
        <f t="shared" si="3"/>
        <v>30979028.219999999</v>
      </c>
      <c r="F18" s="192">
        <f t="shared" si="3"/>
        <v>108969237.63000001</v>
      </c>
      <c r="G18" s="192">
        <f t="shared" si="3"/>
        <v>108969237.63</v>
      </c>
      <c r="H18" s="192">
        <f t="shared" si="3"/>
        <v>107060589.32000001</v>
      </c>
      <c r="I18" s="192">
        <f t="shared" si="3"/>
        <v>0</v>
      </c>
    </row>
    <row r="19" spans="2:9" x14ac:dyDescent="0.25">
      <c r="B19" s="210" t="s">
        <v>377</v>
      </c>
      <c r="C19" s="211"/>
      <c r="D19" s="212">
        <v>6274759.9199999999</v>
      </c>
      <c r="E19" s="213">
        <v>3596222.2999999989</v>
      </c>
      <c r="F19" s="192">
        <f t="shared" ref="F19:F27" si="4">D19+E19</f>
        <v>9870982.2199999988</v>
      </c>
      <c r="G19" s="213">
        <v>9870982.2200000007</v>
      </c>
      <c r="H19" s="213">
        <v>9870982.2200000007</v>
      </c>
      <c r="I19" s="185">
        <f>F19-G19</f>
        <v>0</v>
      </c>
    </row>
    <row r="20" spans="2:9" x14ac:dyDescent="0.25">
      <c r="B20" s="210" t="s">
        <v>378</v>
      </c>
      <c r="C20" s="211"/>
      <c r="D20" s="212">
        <v>1051598.8799999999</v>
      </c>
      <c r="E20" s="213">
        <v>170099.83000000002</v>
      </c>
      <c r="F20" s="192">
        <f t="shared" si="4"/>
        <v>1221698.71</v>
      </c>
      <c r="G20" s="213">
        <v>1221698.7099999995</v>
      </c>
      <c r="H20" s="213">
        <v>1198795.2699999996</v>
      </c>
      <c r="I20" s="185">
        <f t="shared" ref="I20:I82" si="5">F20-G20</f>
        <v>0</v>
      </c>
    </row>
    <row r="21" spans="2:9" x14ac:dyDescent="0.25">
      <c r="B21" s="210" t="s">
        <v>379</v>
      </c>
      <c r="C21" s="211"/>
      <c r="D21" s="212">
        <v>321012.31</v>
      </c>
      <c r="E21" s="213">
        <v>123345.05</v>
      </c>
      <c r="F21" s="192">
        <f t="shared" si="4"/>
        <v>444357.36</v>
      </c>
      <c r="G21" s="213">
        <v>444357.36</v>
      </c>
      <c r="H21" s="213">
        <v>444357.36</v>
      </c>
      <c r="I21" s="185">
        <f t="shared" si="5"/>
        <v>0</v>
      </c>
    </row>
    <row r="22" spans="2:9" x14ac:dyDescent="0.25">
      <c r="B22" s="210" t="s">
        <v>380</v>
      </c>
      <c r="C22" s="211"/>
      <c r="D22" s="212">
        <v>22304435.34</v>
      </c>
      <c r="E22" s="213">
        <v>13377573.799999997</v>
      </c>
      <c r="F22" s="192">
        <f t="shared" si="4"/>
        <v>35682009.140000001</v>
      </c>
      <c r="G22" s="213">
        <v>35682009.139999993</v>
      </c>
      <c r="H22" s="213">
        <v>35682009.139999993</v>
      </c>
      <c r="I22" s="185">
        <f t="shared" si="5"/>
        <v>0</v>
      </c>
    </row>
    <row r="23" spans="2:9" x14ac:dyDescent="0.25">
      <c r="B23" s="210" t="s">
        <v>381</v>
      </c>
      <c r="C23" s="211"/>
      <c r="D23" s="212">
        <v>2811922.15</v>
      </c>
      <c r="E23" s="213">
        <v>1182198.3599999999</v>
      </c>
      <c r="F23" s="192">
        <f t="shared" si="4"/>
        <v>3994120.51</v>
      </c>
      <c r="G23" s="213">
        <v>3994120.51</v>
      </c>
      <c r="H23" s="213">
        <v>3962163.52</v>
      </c>
      <c r="I23" s="185">
        <f t="shared" si="5"/>
        <v>0</v>
      </c>
    </row>
    <row r="24" spans="2:9" x14ac:dyDescent="0.25">
      <c r="B24" s="210" t="s">
        <v>382</v>
      </c>
      <c r="C24" s="211"/>
      <c r="D24" s="212">
        <v>32399184.360000003</v>
      </c>
      <c r="E24" s="213">
        <v>1209018.2099999981</v>
      </c>
      <c r="F24" s="192">
        <f t="shared" si="4"/>
        <v>33608202.57</v>
      </c>
      <c r="G24" s="213">
        <v>33608202.57</v>
      </c>
      <c r="H24" s="213">
        <v>31754414.690000005</v>
      </c>
      <c r="I24" s="185">
        <f t="shared" si="5"/>
        <v>0</v>
      </c>
    </row>
    <row r="25" spans="2:9" x14ac:dyDescent="0.25">
      <c r="B25" s="210" t="s">
        <v>383</v>
      </c>
      <c r="C25" s="211"/>
      <c r="D25" s="212">
        <v>2033876.2</v>
      </c>
      <c r="E25" s="213">
        <v>5483211.7600000007</v>
      </c>
      <c r="F25" s="192">
        <f t="shared" si="4"/>
        <v>7517087.9600000009</v>
      </c>
      <c r="G25" s="213">
        <v>7517087.959999999</v>
      </c>
      <c r="H25" s="213">
        <v>7517087.959999999</v>
      </c>
      <c r="I25" s="185">
        <f t="shared" si="5"/>
        <v>0</v>
      </c>
    </row>
    <row r="26" spans="2:9" x14ac:dyDescent="0.25">
      <c r="B26" s="210" t="s">
        <v>384</v>
      </c>
      <c r="C26" s="211"/>
      <c r="D26" s="212">
        <v>2000000</v>
      </c>
      <c r="E26" s="213">
        <v>-1710892.02</v>
      </c>
      <c r="F26" s="192">
        <f t="shared" si="4"/>
        <v>289107.98</v>
      </c>
      <c r="G26" s="213">
        <v>289107.98</v>
      </c>
      <c r="H26" s="213">
        <v>289107.98</v>
      </c>
      <c r="I26" s="185">
        <f t="shared" si="5"/>
        <v>0</v>
      </c>
    </row>
    <row r="27" spans="2:9" x14ac:dyDescent="0.25">
      <c r="B27" s="210" t="s">
        <v>385</v>
      </c>
      <c r="C27" s="211"/>
      <c r="D27" s="212">
        <v>8793420.25</v>
      </c>
      <c r="E27" s="213">
        <v>7548250.9300000016</v>
      </c>
      <c r="F27" s="192">
        <f t="shared" si="4"/>
        <v>16341671.180000002</v>
      </c>
      <c r="G27" s="213">
        <v>16341671.180000005</v>
      </c>
      <c r="H27" s="213">
        <v>16341671.180000005</v>
      </c>
      <c r="I27" s="185">
        <f t="shared" si="5"/>
        <v>0</v>
      </c>
    </row>
    <row r="28" spans="2:9" x14ac:dyDescent="0.25">
      <c r="B28" s="208" t="s">
        <v>386</v>
      </c>
      <c r="C28" s="209"/>
      <c r="D28" s="192">
        <f t="shared" ref="D28:I28" si="6">SUM(D29:D37)</f>
        <v>310987352.41999996</v>
      </c>
      <c r="E28" s="192">
        <f t="shared" si="6"/>
        <v>125271460.27</v>
      </c>
      <c r="F28" s="192">
        <f t="shared" si="6"/>
        <v>436258812.69</v>
      </c>
      <c r="G28" s="192">
        <f t="shared" si="6"/>
        <v>435420990.85000008</v>
      </c>
      <c r="H28" s="192">
        <f t="shared" si="6"/>
        <v>416417367.31</v>
      </c>
      <c r="I28" s="192">
        <f t="shared" si="6"/>
        <v>837821.84000002244</v>
      </c>
    </row>
    <row r="29" spans="2:9" x14ac:dyDescent="0.25">
      <c r="B29" s="210" t="s">
        <v>387</v>
      </c>
      <c r="C29" s="211"/>
      <c r="D29" s="212">
        <v>33638276.709999993</v>
      </c>
      <c r="E29" s="213">
        <v>2910240.4799999925</v>
      </c>
      <c r="F29" s="192">
        <f t="shared" ref="F29:F37" si="7">D29+E29</f>
        <v>36548517.189999983</v>
      </c>
      <c r="G29" s="213">
        <v>36548517.189999998</v>
      </c>
      <c r="H29" s="213">
        <v>36247448.949999988</v>
      </c>
      <c r="I29" s="185">
        <f t="shared" si="5"/>
        <v>0</v>
      </c>
    </row>
    <row r="30" spans="2:9" x14ac:dyDescent="0.25">
      <c r="B30" s="210" t="s">
        <v>388</v>
      </c>
      <c r="C30" s="211"/>
      <c r="D30" s="212">
        <v>48493884.339999996</v>
      </c>
      <c r="E30" s="213">
        <v>36242832.049999997</v>
      </c>
      <c r="F30" s="192">
        <f t="shared" si="7"/>
        <v>84736716.389999986</v>
      </c>
      <c r="G30" s="213">
        <v>84736716.390000001</v>
      </c>
      <c r="H30" s="213">
        <v>84522464.390000001</v>
      </c>
      <c r="I30" s="185">
        <f t="shared" si="5"/>
        <v>0</v>
      </c>
    </row>
    <row r="31" spans="2:9" x14ac:dyDescent="0.25">
      <c r="B31" s="210" t="s">
        <v>389</v>
      </c>
      <c r="C31" s="211"/>
      <c r="D31" s="212">
        <v>84980778.290000007</v>
      </c>
      <c r="E31" s="213">
        <v>55320856</v>
      </c>
      <c r="F31" s="192">
        <f t="shared" si="7"/>
        <v>140301634.29000002</v>
      </c>
      <c r="G31" s="213">
        <v>140181867.40000001</v>
      </c>
      <c r="H31" s="213">
        <v>132820956.92999999</v>
      </c>
      <c r="I31" s="185">
        <f t="shared" si="5"/>
        <v>119766.8900000155</v>
      </c>
    </row>
    <row r="32" spans="2:9" x14ac:dyDescent="0.25">
      <c r="B32" s="210" t="s">
        <v>390</v>
      </c>
      <c r="C32" s="211"/>
      <c r="D32" s="212">
        <v>18665796.020000007</v>
      </c>
      <c r="E32" s="213">
        <v>2707963.4799999986</v>
      </c>
      <c r="F32" s="192">
        <f t="shared" si="7"/>
        <v>21373759.500000007</v>
      </c>
      <c r="G32" s="213">
        <v>20676322.550000001</v>
      </c>
      <c r="H32" s="213">
        <v>19990182.550000001</v>
      </c>
      <c r="I32" s="185">
        <f t="shared" si="5"/>
        <v>697436.95000000671</v>
      </c>
    </row>
    <row r="33" spans="2:9" x14ac:dyDescent="0.25">
      <c r="B33" s="210" t="s">
        <v>391</v>
      </c>
      <c r="C33" s="211"/>
      <c r="D33" s="212">
        <v>72586350.479999989</v>
      </c>
      <c r="E33" s="213">
        <v>11597205.090000002</v>
      </c>
      <c r="F33" s="192">
        <f t="shared" si="7"/>
        <v>84183555.569999993</v>
      </c>
      <c r="G33" s="213">
        <v>84183555.570000038</v>
      </c>
      <c r="H33" s="213">
        <v>80744225.010000005</v>
      </c>
      <c r="I33" s="185">
        <f t="shared" si="5"/>
        <v>0</v>
      </c>
    </row>
    <row r="34" spans="2:9" x14ac:dyDescent="0.25">
      <c r="B34" s="210" t="s">
        <v>392</v>
      </c>
      <c r="C34" s="211"/>
      <c r="D34" s="212">
        <v>9286560</v>
      </c>
      <c r="E34" s="213">
        <v>8737021.4299999997</v>
      </c>
      <c r="F34" s="192">
        <f t="shared" si="7"/>
        <v>18023581.43</v>
      </c>
      <c r="G34" s="213">
        <v>18023581.43</v>
      </c>
      <c r="H34" s="213">
        <v>16787858.489999998</v>
      </c>
      <c r="I34" s="185">
        <f t="shared" si="5"/>
        <v>0</v>
      </c>
    </row>
    <row r="35" spans="2:9" x14ac:dyDescent="0.25">
      <c r="B35" s="210" t="s">
        <v>393</v>
      </c>
      <c r="C35" s="211"/>
      <c r="D35" s="212">
        <v>1653708</v>
      </c>
      <c r="E35" s="213">
        <v>-107414.93</v>
      </c>
      <c r="F35" s="192">
        <f t="shared" si="7"/>
        <v>1546293.07</v>
      </c>
      <c r="G35" s="213">
        <v>1525675.0699999998</v>
      </c>
      <c r="H35" s="213">
        <v>1525675.0699999998</v>
      </c>
      <c r="I35" s="185">
        <f t="shared" si="5"/>
        <v>20618.000000000233</v>
      </c>
    </row>
    <row r="36" spans="2:9" x14ac:dyDescent="0.25">
      <c r="B36" s="210" t="s">
        <v>394</v>
      </c>
      <c r="C36" s="211"/>
      <c r="D36" s="212">
        <v>13194809.299999999</v>
      </c>
      <c r="E36" s="213">
        <v>7546895.3699999992</v>
      </c>
      <c r="F36" s="192">
        <f t="shared" si="7"/>
        <v>20741704.669999998</v>
      </c>
      <c r="G36" s="213">
        <v>20741704.670000006</v>
      </c>
      <c r="H36" s="213">
        <v>20628604.670000006</v>
      </c>
      <c r="I36" s="185">
        <f t="shared" si="5"/>
        <v>0</v>
      </c>
    </row>
    <row r="37" spans="2:9" x14ac:dyDescent="0.25">
      <c r="B37" s="210" t="s">
        <v>395</v>
      </c>
      <c r="C37" s="211"/>
      <c r="D37" s="212">
        <v>28487189.280000001</v>
      </c>
      <c r="E37" s="213">
        <v>315861.3000000004</v>
      </c>
      <c r="F37" s="192">
        <f t="shared" si="7"/>
        <v>28803050.580000002</v>
      </c>
      <c r="G37" s="213">
        <v>28803050.580000009</v>
      </c>
      <c r="H37" s="213">
        <v>23149951.250000004</v>
      </c>
      <c r="I37" s="185">
        <f t="shared" si="5"/>
        <v>0</v>
      </c>
    </row>
    <row r="38" spans="2:9" x14ac:dyDescent="0.25">
      <c r="B38" s="475" t="s">
        <v>396</v>
      </c>
      <c r="C38" s="476"/>
      <c r="D38" s="192">
        <f t="shared" ref="D38:I38" si="8">SUM(D39:D47)</f>
        <v>106596088.22999999</v>
      </c>
      <c r="E38" s="192">
        <f t="shared" si="8"/>
        <v>21761820.679999992</v>
      </c>
      <c r="F38" s="192">
        <f>SUM(F39:F47)</f>
        <v>128357908.91</v>
      </c>
      <c r="G38" s="192">
        <f t="shared" si="8"/>
        <v>115347430.00999999</v>
      </c>
      <c r="H38" s="192">
        <f t="shared" si="8"/>
        <v>111339431.61</v>
      </c>
      <c r="I38" s="192">
        <f t="shared" si="8"/>
        <v>13010478.899999999</v>
      </c>
    </row>
    <row r="39" spans="2:9" x14ac:dyDescent="0.25">
      <c r="B39" s="210" t="s">
        <v>397</v>
      </c>
      <c r="C39" s="211"/>
      <c r="D39" s="212">
        <v>39442291.229999997</v>
      </c>
      <c r="E39" s="213">
        <v>10100</v>
      </c>
      <c r="F39" s="192">
        <f t="shared" ref="F39:F47" si="9">D39+E39</f>
        <v>39452391.229999997</v>
      </c>
      <c r="G39" s="213">
        <v>39452391.229999997</v>
      </c>
      <c r="H39" s="213">
        <v>39452391.229999997</v>
      </c>
      <c r="I39" s="185">
        <f t="shared" si="5"/>
        <v>0</v>
      </c>
    </row>
    <row r="40" spans="2:9" x14ac:dyDescent="0.25">
      <c r="B40" s="210" t="s">
        <v>398</v>
      </c>
      <c r="C40" s="211"/>
      <c r="D40" s="212">
        <v>0</v>
      </c>
      <c r="E40" s="213">
        <v>0</v>
      </c>
      <c r="F40" s="192">
        <f t="shared" si="9"/>
        <v>0</v>
      </c>
      <c r="G40" s="213">
        <v>0</v>
      </c>
      <c r="H40" s="213">
        <v>0</v>
      </c>
      <c r="I40" s="185">
        <f t="shared" si="5"/>
        <v>0</v>
      </c>
    </row>
    <row r="41" spans="2:9" x14ac:dyDescent="0.25">
      <c r="B41" s="210" t="s">
        <v>399</v>
      </c>
      <c r="C41" s="211"/>
      <c r="D41" s="212">
        <v>5552000</v>
      </c>
      <c r="E41" s="213">
        <v>3692697.74</v>
      </c>
      <c r="F41" s="192">
        <f t="shared" si="9"/>
        <v>9244697.7400000002</v>
      </c>
      <c r="G41" s="213">
        <v>9244697.7400000002</v>
      </c>
      <c r="H41" s="213">
        <v>8736697.7400000002</v>
      </c>
      <c r="I41" s="185">
        <f t="shared" si="5"/>
        <v>0</v>
      </c>
    </row>
    <row r="42" spans="2:9" x14ac:dyDescent="0.25">
      <c r="B42" s="210" t="s">
        <v>400</v>
      </c>
      <c r="C42" s="211"/>
      <c r="D42" s="212">
        <v>48849556</v>
      </c>
      <c r="E42" s="213">
        <v>19947610.719999995</v>
      </c>
      <c r="F42" s="192">
        <f t="shared" si="9"/>
        <v>68797166.719999999</v>
      </c>
      <c r="G42" s="213">
        <v>55786687.82</v>
      </c>
      <c r="H42" s="213">
        <v>52286689.420000002</v>
      </c>
      <c r="I42" s="185">
        <f t="shared" si="5"/>
        <v>13010478.899999999</v>
      </c>
    </row>
    <row r="43" spans="2:9" x14ac:dyDescent="0.25">
      <c r="B43" s="210" t="s">
        <v>401</v>
      </c>
      <c r="C43" s="211"/>
      <c r="D43" s="212">
        <v>12752241</v>
      </c>
      <c r="E43" s="213">
        <v>-2038587.78</v>
      </c>
      <c r="F43" s="192">
        <f t="shared" si="9"/>
        <v>10713653.220000001</v>
      </c>
      <c r="G43" s="213">
        <v>10713653.219999999</v>
      </c>
      <c r="H43" s="213">
        <v>10713653.219999999</v>
      </c>
      <c r="I43" s="185">
        <f t="shared" si="5"/>
        <v>0</v>
      </c>
    </row>
    <row r="44" spans="2:9" x14ac:dyDescent="0.25">
      <c r="B44" s="210" t="s">
        <v>402</v>
      </c>
      <c r="C44" s="211"/>
      <c r="D44" s="212">
        <v>0</v>
      </c>
      <c r="E44" s="213">
        <v>0</v>
      </c>
      <c r="F44" s="192">
        <f t="shared" si="9"/>
        <v>0</v>
      </c>
      <c r="G44" s="213">
        <v>0</v>
      </c>
      <c r="H44" s="213">
        <v>0</v>
      </c>
      <c r="I44" s="185">
        <f t="shared" si="5"/>
        <v>0</v>
      </c>
    </row>
    <row r="45" spans="2:9" x14ac:dyDescent="0.25">
      <c r="B45" s="210" t="s">
        <v>403</v>
      </c>
      <c r="C45" s="211"/>
      <c r="D45" s="212">
        <v>0</v>
      </c>
      <c r="E45" s="213">
        <v>0</v>
      </c>
      <c r="F45" s="192">
        <f t="shared" si="9"/>
        <v>0</v>
      </c>
      <c r="G45" s="213">
        <v>0</v>
      </c>
      <c r="H45" s="213">
        <v>0</v>
      </c>
      <c r="I45" s="185">
        <f t="shared" si="5"/>
        <v>0</v>
      </c>
    </row>
    <row r="46" spans="2:9" x14ac:dyDescent="0.25">
      <c r="B46" s="210" t="s">
        <v>404</v>
      </c>
      <c r="C46" s="211"/>
      <c r="D46" s="212">
        <v>0</v>
      </c>
      <c r="E46" s="213">
        <v>150000</v>
      </c>
      <c r="F46" s="192">
        <f t="shared" si="9"/>
        <v>150000</v>
      </c>
      <c r="G46" s="213">
        <v>150000</v>
      </c>
      <c r="H46" s="213">
        <v>150000</v>
      </c>
      <c r="I46" s="185">
        <f t="shared" si="5"/>
        <v>0</v>
      </c>
    </row>
    <row r="47" spans="2:9" x14ac:dyDescent="0.25">
      <c r="B47" s="210" t="s">
        <v>405</v>
      </c>
      <c r="C47" s="211"/>
      <c r="D47" s="212">
        <v>0</v>
      </c>
      <c r="E47" s="213">
        <v>0</v>
      </c>
      <c r="F47" s="192">
        <f t="shared" si="9"/>
        <v>0</v>
      </c>
      <c r="G47" s="213">
        <v>0</v>
      </c>
      <c r="H47" s="213">
        <v>0</v>
      </c>
      <c r="I47" s="185">
        <f t="shared" si="5"/>
        <v>0</v>
      </c>
    </row>
    <row r="48" spans="2:9" x14ac:dyDescent="0.25">
      <c r="B48" s="475" t="s">
        <v>406</v>
      </c>
      <c r="C48" s="476"/>
      <c r="D48" s="192">
        <f t="shared" ref="D48:I48" si="10">SUM(D49:D57)</f>
        <v>50212954.780000001</v>
      </c>
      <c r="E48" s="192">
        <f t="shared" si="10"/>
        <v>-5605471.4300000016</v>
      </c>
      <c r="F48" s="192">
        <f t="shared" si="10"/>
        <v>44607483.350000001</v>
      </c>
      <c r="G48" s="192">
        <f t="shared" si="10"/>
        <v>44107483.350000001</v>
      </c>
      <c r="H48" s="192">
        <f t="shared" si="10"/>
        <v>38732483.350000001</v>
      </c>
      <c r="I48" s="192">
        <f t="shared" si="10"/>
        <v>499999.99999999866</v>
      </c>
    </row>
    <row r="49" spans="2:9" x14ac:dyDescent="0.25">
      <c r="B49" s="210" t="s">
        <v>407</v>
      </c>
      <c r="C49" s="211"/>
      <c r="D49" s="212">
        <v>7470886.2300000014</v>
      </c>
      <c r="E49" s="213">
        <v>2255352.61</v>
      </c>
      <c r="F49" s="192">
        <f t="shared" ref="F49:F57" si="11">D49+E49</f>
        <v>9726238.8400000017</v>
      </c>
      <c r="G49" s="213">
        <v>9726238.8399999999</v>
      </c>
      <c r="H49" s="213">
        <v>9726238.8399999999</v>
      </c>
      <c r="I49" s="185">
        <f t="shared" si="5"/>
        <v>0</v>
      </c>
    </row>
    <row r="50" spans="2:9" x14ac:dyDescent="0.25">
      <c r="B50" s="210" t="s">
        <v>408</v>
      </c>
      <c r="C50" s="211"/>
      <c r="D50" s="212">
        <v>183353.62</v>
      </c>
      <c r="E50" s="213">
        <v>4298352.9700000007</v>
      </c>
      <c r="F50" s="192">
        <f t="shared" si="11"/>
        <v>4481706.5900000008</v>
      </c>
      <c r="G50" s="213">
        <v>4481706.5900000008</v>
      </c>
      <c r="H50" s="213">
        <v>4481706.5900000008</v>
      </c>
      <c r="I50" s="185">
        <f t="shared" si="5"/>
        <v>0</v>
      </c>
    </row>
    <row r="51" spans="2:9" x14ac:dyDescent="0.25">
      <c r="B51" s="210" t="s">
        <v>409</v>
      </c>
      <c r="C51" s="211"/>
      <c r="D51" s="212">
        <v>560255.98</v>
      </c>
      <c r="E51" s="213">
        <v>-407024.7</v>
      </c>
      <c r="F51" s="192">
        <f t="shared" si="11"/>
        <v>153231.27999999997</v>
      </c>
      <c r="G51" s="213">
        <v>153231.28</v>
      </c>
      <c r="H51" s="213">
        <v>153231.28</v>
      </c>
      <c r="I51" s="185">
        <f t="shared" si="5"/>
        <v>0</v>
      </c>
    </row>
    <row r="52" spans="2:9" x14ac:dyDescent="0.25">
      <c r="B52" s="210" t="s">
        <v>410</v>
      </c>
      <c r="C52" s="211"/>
      <c r="D52" s="212">
        <v>15000000</v>
      </c>
      <c r="E52" s="213">
        <v>-14686707.440000001</v>
      </c>
      <c r="F52" s="192">
        <f t="shared" si="11"/>
        <v>313292.55999999866</v>
      </c>
      <c r="G52" s="213">
        <v>313292.56</v>
      </c>
      <c r="H52" s="213">
        <v>313292.56</v>
      </c>
      <c r="I52" s="185">
        <f t="shared" si="5"/>
        <v>-1.3387762010097504E-9</v>
      </c>
    </row>
    <row r="53" spans="2:9" x14ac:dyDescent="0.25">
      <c r="B53" s="210" t="s">
        <v>411</v>
      </c>
      <c r="C53" s="211"/>
      <c r="D53" s="212">
        <v>2000000</v>
      </c>
      <c r="E53" s="213">
        <v>-1751760</v>
      </c>
      <c r="F53" s="192">
        <f t="shared" si="11"/>
        <v>248240</v>
      </c>
      <c r="G53" s="213">
        <v>248240</v>
      </c>
      <c r="H53" s="213">
        <v>248240</v>
      </c>
      <c r="I53" s="185">
        <f t="shared" si="5"/>
        <v>0</v>
      </c>
    </row>
    <row r="54" spans="2:9" x14ac:dyDescent="0.25">
      <c r="B54" s="210" t="s">
        <v>412</v>
      </c>
      <c r="C54" s="211"/>
      <c r="D54" s="212">
        <v>8918315.3000000007</v>
      </c>
      <c r="E54" s="213">
        <v>2858092.67</v>
      </c>
      <c r="F54" s="192">
        <f t="shared" si="11"/>
        <v>11776407.970000001</v>
      </c>
      <c r="G54" s="213">
        <v>11776407.970000001</v>
      </c>
      <c r="H54" s="213">
        <v>11776407.970000001</v>
      </c>
      <c r="I54" s="185">
        <f t="shared" si="5"/>
        <v>0</v>
      </c>
    </row>
    <row r="55" spans="2:9" x14ac:dyDescent="0.25">
      <c r="B55" s="210" t="s">
        <v>413</v>
      </c>
      <c r="C55" s="211"/>
      <c r="D55" s="212">
        <v>330000</v>
      </c>
      <c r="E55" s="213">
        <v>-330000</v>
      </c>
      <c r="F55" s="192">
        <f t="shared" si="11"/>
        <v>0</v>
      </c>
      <c r="G55" s="213">
        <v>0</v>
      </c>
      <c r="H55" s="213">
        <v>0</v>
      </c>
      <c r="I55" s="185">
        <f t="shared" si="5"/>
        <v>0</v>
      </c>
    </row>
    <row r="56" spans="2:9" x14ac:dyDescent="0.25">
      <c r="B56" s="210" t="s">
        <v>414</v>
      </c>
      <c r="C56" s="211"/>
      <c r="D56" s="212">
        <v>0</v>
      </c>
      <c r="E56" s="213">
        <v>9016050</v>
      </c>
      <c r="F56" s="192">
        <f t="shared" si="11"/>
        <v>9016050</v>
      </c>
      <c r="G56" s="213">
        <v>8516050</v>
      </c>
      <c r="H56" s="213">
        <v>3141050</v>
      </c>
      <c r="I56" s="185">
        <f t="shared" si="5"/>
        <v>500000</v>
      </c>
    </row>
    <row r="57" spans="2:9" x14ac:dyDescent="0.25">
      <c r="B57" s="210" t="s">
        <v>415</v>
      </c>
      <c r="C57" s="211"/>
      <c r="D57" s="212">
        <v>15750143.65</v>
      </c>
      <c r="E57" s="213">
        <v>-6857827.5399999991</v>
      </c>
      <c r="F57" s="192">
        <f t="shared" si="11"/>
        <v>8892316.1100000013</v>
      </c>
      <c r="G57" s="213">
        <v>8892316.1099999994</v>
      </c>
      <c r="H57" s="213">
        <v>8892316.1099999994</v>
      </c>
      <c r="I57" s="185">
        <f t="shared" si="5"/>
        <v>0</v>
      </c>
    </row>
    <row r="58" spans="2:9" x14ac:dyDescent="0.25">
      <c r="B58" s="208" t="s">
        <v>416</v>
      </c>
      <c r="C58" s="209"/>
      <c r="D58" s="192">
        <f>SUM(D59:D61)</f>
        <v>94505262.939999998</v>
      </c>
      <c r="E58" s="192">
        <f>SUM(E59:E61)</f>
        <v>277996609.0800001</v>
      </c>
      <c r="F58" s="192">
        <f>SUM(F59:F61)</f>
        <v>372501872.0200001</v>
      </c>
      <c r="G58" s="192">
        <f>SUM(G59:G61)</f>
        <v>162097694.78999999</v>
      </c>
      <c r="H58" s="192">
        <f>SUM(H59:H61)</f>
        <v>162097694.78999999</v>
      </c>
      <c r="I58" s="185">
        <f t="shared" si="5"/>
        <v>210404177.23000011</v>
      </c>
    </row>
    <row r="59" spans="2:9" x14ac:dyDescent="0.25">
      <c r="B59" s="210" t="s">
        <v>417</v>
      </c>
      <c r="C59" s="211"/>
      <c r="D59" s="212">
        <v>94505262.939999998</v>
      </c>
      <c r="E59" s="213">
        <v>277996609.0800001</v>
      </c>
      <c r="F59" s="192">
        <f>D59+E59</f>
        <v>372501872.0200001</v>
      </c>
      <c r="G59" s="213">
        <v>162097694.78999999</v>
      </c>
      <c r="H59" s="213">
        <v>162097694.78999999</v>
      </c>
      <c r="I59" s="185">
        <f t="shared" si="5"/>
        <v>210404177.23000011</v>
      </c>
    </row>
    <row r="60" spans="2:9" x14ac:dyDescent="0.25">
      <c r="B60" s="210" t="s">
        <v>418</v>
      </c>
      <c r="C60" s="211"/>
      <c r="D60" s="212">
        <v>0</v>
      </c>
      <c r="E60" s="213">
        <v>0</v>
      </c>
      <c r="F60" s="192">
        <f>D60+E60</f>
        <v>0</v>
      </c>
      <c r="G60" s="213">
        <v>0</v>
      </c>
      <c r="H60" s="213">
        <v>0</v>
      </c>
      <c r="I60" s="185">
        <f t="shared" si="5"/>
        <v>0</v>
      </c>
    </row>
    <row r="61" spans="2:9" x14ac:dyDescent="0.25">
      <c r="B61" s="210" t="s">
        <v>419</v>
      </c>
      <c r="C61" s="211"/>
      <c r="D61" s="212">
        <v>0</v>
      </c>
      <c r="E61" s="213">
        <v>0</v>
      </c>
      <c r="F61" s="192">
        <f>D61+E61</f>
        <v>0</v>
      </c>
      <c r="G61" s="213">
        <v>0</v>
      </c>
      <c r="H61" s="213">
        <v>0</v>
      </c>
      <c r="I61" s="185">
        <f t="shared" si="5"/>
        <v>0</v>
      </c>
    </row>
    <row r="62" spans="2:9" x14ac:dyDescent="0.25">
      <c r="B62" s="475" t="s">
        <v>420</v>
      </c>
      <c r="C62" s="476"/>
      <c r="D62" s="192">
        <f>SUM(D63:D70)</f>
        <v>0</v>
      </c>
      <c r="E62" s="192">
        <f>SUM(E63:E70)</f>
        <v>5923231.1900000004</v>
      </c>
      <c r="F62" s="192">
        <f>SUM(F63:F70)</f>
        <v>5923231.1900000004</v>
      </c>
      <c r="G62" s="192">
        <f>SUM(G63:G70)</f>
        <v>5923231.1900000004</v>
      </c>
      <c r="H62" s="192">
        <f>SUM(H63:H70)</f>
        <v>5923231.1900000004</v>
      </c>
      <c r="I62" s="185">
        <f t="shared" si="5"/>
        <v>0</v>
      </c>
    </row>
    <row r="63" spans="2:9" x14ac:dyDescent="0.25">
      <c r="B63" s="210" t="s">
        <v>421</v>
      </c>
      <c r="C63" s="211"/>
      <c r="D63" s="212">
        <v>0</v>
      </c>
      <c r="E63" s="213">
        <v>0</v>
      </c>
      <c r="F63" s="192">
        <f t="shared" ref="F63:F70" si="12">D63+E63</f>
        <v>0</v>
      </c>
      <c r="G63" s="213">
        <v>0</v>
      </c>
      <c r="H63" s="213">
        <v>0</v>
      </c>
      <c r="I63" s="185">
        <f t="shared" si="5"/>
        <v>0</v>
      </c>
    </row>
    <row r="64" spans="2:9" x14ac:dyDescent="0.25">
      <c r="B64" s="210" t="s">
        <v>422</v>
      </c>
      <c r="C64" s="211"/>
      <c r="D64" s="212">
        <v>0</v>
      </c>
      <c r="E64" s="213">
        <v>0</v>
      </c>
      <c r="F64" s="192">
        <f t="shared" si="12"/>
        <v>0</v>
      </c>
      <c r="G64" s="213">
        <v>0</v>
      </c>
      <c r="H64" s="213">
        <v>0</v>
      </c>
      <c r="I64" s="185">
        <f t="shared" si="5"/>
        <v>0</v>
      </c>
    </row>
    <row r="65" spans="2:9" x14ac:dyDescent="0.25">
      <c r="B65" s="210" t="s">
        <v>423</v>
      </c>
      <c r="C65" s="211"/>
      <c r="D65" s="212">
        <v>0</v>
      </c>
      <c r="E65" s="213">
        <v>0</v>
      </c>
      <c r="F65" s="192">
        <f t="shared" si="12"/>
        <v>0</v>
      </c>
      <c r="G65" s="213">
        <v>0</v>
      </c>
      <c r="H65" s="213">
        <v>0</v>
      </c>
      <c r="I65" s="185">
        <f t="shared" si="5"/>
        <v>0</v>
      </c>
    </row>
    <row r="66" spans="2:9" x14ac:dyDescent="0.25">
      <c r="B66" s="210" t="s">
        <v>424</v>
      </c>
      <c r="C66" s="211"/>
      <c r="D66" s="212">
        <v>0</v>
      </c>
      <c r="E66" s="213">
        <v>0</v>
      </c>
      <c r="F66" s="192">
        <f t="shared" si="12"/>
        <v>0</v>
      </c>
      <c r="G66" s="213">
        <v>0</v>
      </c>
      <c r="H66" s="213">
        <v>0</v>
      </c>
      <c r="I66" s="185">
        <f t="shared" si="5"/>
        <v>0</v>
      </c>
    </row>
    <row r="67" spans="2:9" x14ac:dyDescent="0.25">
      <c r="B67" s="210" t="s">
        <v>425</v>
      </c>
      <c r="C67" s="211"/>
      <c r="D67" s="212">
        <v>0</v>
      </c>
      <c r="E67" s="213">
        <v>5923231.1900000004</v>
      </c>
      <c r="F67" s="192">
        <f t="shared" si="12"/>
        <v>5923231.1900000004</v>
      </c>
      <c r="G67" s="213">
        <v>5923231.1900000004</v>
      </c>
      <c r="H67" s="213">
        <v>5923231.1900000004</v>
      </c>
      <c r="I67" s="185">
        <f t="shared" si="5"/>
        <v>0</v>
      </c>
    </row>
    <row r="68" spans="2:9" x14ac:dyDescent="0.25">
      <c r="B68" s="210" t="s">
        <v>426</v>
      </c>
      <c r="C68" s="211"/>
      <c r="D68" s="212">
        <v>0</v>
      </c>
      <c r="E68" s="213">
        <v>0</v>
      </c>
      <c r="F68" s="192">
        <f t="shared" si="12"/>
        <v>0</v>
      </c>
      <c r="G68" s="213">
        <v>0</v>
      </c>
      <c r="H68" s="213">
        <v>0</v>
      </c>
      <c r="I68" s="185">
        <f t="shared" si="5"/>
        <v>0</v>
      </c>
    </row>
    <row r="69" spans="2:9" x14ac:dyDescent="0.25">
      <c r="B69" s="210" t="s">
        <v>427</v>
      </c>
      <c r="C69" s="211"/>
      <c r="D69" s="212">
        <v>0</v>
      </c>
      <c r="E69" s="213">
        <v>0</v>
      </c>
      <c r="F69" s="192">
        <f t="shared" si="12"/>
        <v>0</v>
      </c>
      <c r="G69" s="213">
        <v>0</v>
      </c>
      <c r="H69" s="213">
        <v>0</v>
      </c>
      <c r="I69" s="185">
        <f t="shared" si="5"/>
        <v>0</v>
      </c>
    </row>
    <row r="70" spans="2:9" x14ac:dyDescent="0.25">
      <c r="B70" s="210" t="s">
        <v>428</v>
      </c>
      <c r="C70" s="211"/>
      <c r="D70" s="212">
        <v>0</v>
      </c>
      <c r="E70" s="213">
        <v>0</v>
      </c>
      <c r="F70" s="192">
        <f t="shared" si="12"/>
        <v>0</v>
      </c>
      <c r="G70" s="213">
        <v>0</v>
      </c>
      <c r="H70" s="213">
        <v>0</v>
      </c>
      <c r="I70" s="185">
        <f t="shared" si="5"/>
        <v>0</v>
      </c>
    </row>
    <row r="71" spans="2:9" x14ac:dyDescent="0.25">
      <c r="B71" s="208" t="s">
        <v>429</v>
      </c>
      <c r="C71" s="209"/>
      <c r="D71" s="192">
        <f>SUM(D72:D74)</f>
        <v>0</v>
      </c>
      <c r="E71" s="192">
        <f>SUM(E72:E74)</f>
        <v>0</v>
      </c>
      <c r="F71" s="192">
        <f>SUM(F72:F74)</f>
        <v>0</v>
      </c>
      <c r="G71" s="192">
        <f>SUM(G72:G74)</f>
        <v>0</v>
      </c>
      <c r="H71" s="192">
        <f>SUM(H72:H74)</f>
        <v>0</v>
      </c>
      <c r="I71" s="185">
        <f t="shared" si="5"/>
        <v>0</v>
      </c>
    </row>
    <row r="72" spans="2:9" x14ac:dyDescent="0.25">
      <c r="B72" s="210" t="s">
        <v>430</v>
      </c>
      <c r="C72" s="211"/>
      <c r="D72" s="212">
        <v>0</v>
      </c>
      <c r="E72" s="213">
        <v>0</v>
      </c>
      <c r="F72" s="192">
        <f>D72+E72</f>
        <v>0</v>
      </c>
      <c r="G72" s="213">
        <v>0</v>
      </c>
      <c r="H72" s="213">
        <v>0</v>
      </c>
      <c r="I72" s="185">
        <f t="shared" si="5"/>
        <v>0</v>
      </c>
    </row>
    <row r="73" spans="2:9" x14ac:dyDescent="0.25">
      <c r="B73" s="210" t="s">
        <v>431</v>
      </c>
      <c r="C73" s="211"/>
      <c r="D73" s="212">
        <v>0</v>
      </c>
      <c r="E73" s="213">
        <v>0</v>
      </c>
      <c r="F73" s="192">
        <f>D73+E73</f>
        <v>0</v>
      </c>
      <c r="G73" s="213">
        <v>0</v>
      </c>
      <c r="H73" s="213">
        <v>0</v>
      </c>
      <c r="I73" s="185">
        <f t="shared" si="5"/>
        <v>0</v>
      </c>
    </row>
    <row r="74" spans="2:9" x14ac:dyDescent="0.25">
      <c r="B74" s="210" t="s">
        <v>432</v>
      </c>
      <c r="C74" s="211"/>
      <c r="D74" s="212">
        <v>0</v>
      </c>
      <c r="E74" s="213">
        <v>0</v>
      </c>
      <c r="F74" s="192">
        <f>D74+E74</f>
        <v>0</v>
      </c>
      <c r="G74" s="213">
        <v>0</v>
      </c>
      <c r="H74" s="213">
        <v>0</v>
      </c>
      <c r="I74" s="185">
        <f t="shared" si="5"/>
        <v>0</v>
      </c>
    </row>
    <row r="75" spans="2:9" x14ac:dyDescent="0.25">
      <c r="B75" s="208" t="s">
        <v>433</v>
      </c>
      <c r="C75" s="209"/>
      <c r="D75" s="192">
        <f>SUM(D76:D82)</f>
        <v>2000000</v>
      </c>
      <c r="E75" s="192">
        <f>SUM(E76:E82)</f>
        <v>38345057.780000001</v>
      </c>
      <c r="F75" s="192">
        <f>SUM(F76:F82)</f>
        <v>40345057.780000001</v>
      </c>
      <c r="G75" s="192">
        <f>SUM(G76:G82)</f>
        <v>40345057.780000009</v>
      </c>
      <c r="H75" s="192">
        <f>SUM(H76:H82)</f>
        <v>31151476.270000007</v>
      </c>
      <c r="I75" s="185">
        <f t="shared" si="5"/>
        <v>0</v>
      </c>
    </row>
    <row r="76" spans="2:9" x14ac:dyDescent="0.25">
      <c r="B76" s="210" t="s">
        <v>434</v>
      </c>
      <c r="C76" s="211"/>
      <c r="D76" s="212">
        <v>0</v>
      </c>
      <c r="E76" s="213">
        <v>0</v>
      </c>
      <c r="F76" s="192">
        <f t="shared" ref="F76:F82" si="13">D76+E76</f>
        <v>0</v>
      </c>
      <c r="G76" s="213">
        <v>0</v>
      </c>
      <c r="H76" s="213">
        <v>0</v>
      </c>
      <c r="I76" s="185">
        <f t="shared" si="5"/>
        <v>0</v>
      </c>
    </row>
    <row r="77" spans="2:9" x14ac:dyDescent="0.25">
      <c r="B77" s="210" t="s">
        <v>435</v>
      </c>
      <c r="C77" s="211"/>
      <c r="D77" s="212">
        <v>0</v>
      </c>
      <c r="E77" s="213">
        <v>0</v>
      </c>
      <c r="F77" s="192">
        <f t="shared" si="13"/>
        <v>0</v>
      </c>
      <c r="G77" s="213">
        <v>0</v>
      </c>
      <c r="H77" s="213">
        <v>0</v>
      </c>
      <c r="I77" s="185">
        <f t="shared" si="5"/>
        <v>0</v>
      </c>
    </row>
    <row r="78" spans="2:9" x14ac:dyDescent="0.25">
      <c r="B78" s="210" t="s">
        <v>436</v>
      </c>
      <c r="C78" s="211"/>
      <c r="D78" s="212">
        <v>0</v>
      </c>
      <c r="E78" s="213">
        <v>0</v>
      </c>
      <c r="F78" s="192">
        <f t="shared" si="13"/>
        <v>0</v>
      </c>
      <c r="G78" s="213">
        <v>0</v>
      </c>
      <c r="H78" s="213">
        <v>0</v>
      </c>
      <c r="I78" s="185">
        <f t="shared" si="5"/>
        <v>0</v>
      </c>
    </row>
    <row r="79" spans="2:9" x14ac:dyDescent="0.25">
      <c r="B79" s="210" t="s">
        <v>437</v>
      </c>
      <c r="C79" s="211"/>
      <c r="D79" s="212">
        <v>0</v>
      </c>
      <c r="E79" s="213">
        <v>0</v>
      </c>
      <c r="F79" s="192">
        <f t="shared" si="13"/>
        <v>0</v>
      </c>
      <c r="G79" s="213">
        <v>0</v>
      </c>
      <c r="H79" s="213">
        <v>0</v>
      </c>
      <c r="I79" s="185">
        <f t="shared" si="5"/>
        <v>0</v>
      </c>
    </row>
    <row r="80" spans="2:9" x14ac:dyDescent="0.25">
      <c r="B80" s="210" t="s">
        <v>438</v>
      </c>
      <c r="C80" s="211"/>
      <c r="D80" s="212">
        <v>2000000</v>
      </c>
      <c r="E80" s="213">
        <v>-1827900</v>
      </c>
      <c r="F80" s="192">
        <f t="shared" si="13"/>
        <v>172100</v>
      </c>
      <c r="G80" s="213">
        <v>172100</v>
      </c>
      <c r="H80" s="213">
        <v>172100</v>
      </c>
      <c r="I80" s="185">
        <f t="shared" si="5"/>
        <v>0</v>
      </c>
    </row>
    <row r="81" spans="2:9" x14ac:dyDescent="0.25">
      <c r="B81" s="210" t="s">
        <v>439</v>
      </c>
      <c r="C81" s="211"/>
      <c r="D81" s="212">
        <v>0</v>
      </c>
      <c r="E81" s="213">
        <v>0</v>
      </c>
      <c r="F81" s="192">
        <f t="shared" si="13"/>
        <v>0</v>
      </c>
      <c r="G81" s="213">
        <v>0</v>
      </c>
      <c r="H81" s="213">
        <v>0</v>
      </c>
      <c r="I81" s="185">
        <f t="shared" si="5"/>
        <v>0</v>
      </c>
    </row>
    <row r="82" spans="2:9" x14ac:dyDescent="0.25">
      <c r="B82" s="210" t="s">
        <v>440</v>
      </c>
      <c r="C82" s="211"/>
      <c r="D82" s="212">
        <v>0</v>
      </c>
      <c r="E82" s="213">
        <v>40172957.780000001</v>
      </c>
      <c r="F82" s="192">
        <f t="shared" si="13"/>
        <v>40172957.780000001</v>
      </c>
      <c r="G82" s="213">
        <v>40172957.780000009</v>
      </c>
      <c r="H82" s="213">
        <v>30979376.270000007</v>
      </c>
      <c r="I82" s="185">
        <f t="shared" si="5"/>
        <v>0</v>
      </c>
    </row>
    <row r="83" spans="2:9" x14ac:dyDescent="0.25">
      <c r="B83" s="214"/>
      <c r="C83" s="215"/>
      <c r="D83" s="216"/>
      <c r="E83" s="197"/>
      <c r="F83" s="197"/>
      <c r="G83" s="197"/>
      <c r="H83" s="197"/>
      <c r="I83" s="197"/>
    </row>
    <row r="84" spans="2:9" x14ac:dyDescent="0.25">
      <c r="B84" s="217" t="s">
        <v>441</v>
      </c>
      <c r="C84" s="218"/>
      <c r="D84" s="219">
        <f t="shared" ref="D84:I84" si="14">D85+D103+D93+D113+D123+D133+D137+D146+D150</f>
        <v>118435420</v>
      </c>
      <c r="E84" s="219">
        <f>E85+E103+E93+E113+E123+E133+E137+E146+E150</f>
        <v>112422959.61</v>
      </c>
      <c r="F84" s="219">
        <f t="shared" si="14"/>
        <v>230858379.60999998</v>
      </c>
      <c r="G84" s="219">
        <f>G85+G103+G93+G113+G123+G133+G137+G146+G150</f>
        <v>213939490.15000001</v>
      </c>
      <c r="H84" s="219">
        <f>H85+H103+H93+H113+H123+H133+H137+H146+H150</f>
        <v>197766979.74999997</v>
      </c>
      <c r="I84" s="219">
        <f t="shared" si="14"/>
        <v>16918889.459999997</v>
      </c>
    </row>
    <row r="85" spans="2:9" x14ac:dyDescent="0.25">
      <c r="B85" s="208" t="s">
        <v>368</v>
      </c>
      <c r="C85" s="209"/>
      <c r="D85" s="192">
        <f>SUM(D86:D92)</f>
        <v>25819150.199999999</v>
      </c>
      <c r="E85" s="192">
        <f>SUM(E86:E92)</f>
        <v>1907323.6099999952</v>
      </c>
      <c r="F85" s="192">
        <f>SUM(F86:F92)</f>
        <v>27726473.809999995</v>
      </c>
      <c r="G85" s="192">
        <f>SUM(G86:G92)</f>
        <v>27726473.809999995</v>
      </c>
      <c r="H85" s="192">
        <f>SUM(H86:H92)</f>
        <v>27726473.809999995</v>
      </c>
      <c r="I85" s="185">
        <f t="shared" ref="I85:I148" si="15">F85-G85</f>
        <v>0</v>
      </c>
    </row>
    <row r="86" spans="2:9" x14ac:dyDescent="0.25">
      <c r="B86" s="210" t="s">
        <v>369</v>
      </c>
      <c r="C86" s="211"/>
      <c r="D86" s="212">
        <v>25819150.199999999</v>
      </c>
      <c r="E86" s="213">
        <v>-24480648.699999999</v>
      </c>
      <c r="F86" s="192">
        <f t="shared" ref="F86:F92" si="16">D86+E86</f>
        <v>1338501.5</v>
      </c>
      <c r="G86" s="213">
        <v>1338501.5</v>
      </c>
      <c r="H86" s="213">
        <v>1338501.5</v>
      </c>
      <c r="I86" s="185">
        <f t="shared" si="15"/>
        <v>0</v>
      </c>
    </row>
    <row r="87" spans="2:9" x14ac:dyDescent="0.25">
      <c r="B87" s="210" t="s">
        <v>370</v>
      </c>
      <c r="C87" s="211"/>
      <c r="D87" s="212">
        <v>0</v>
      </c>
      <c r="E87" s="213">
        <v>0</v>
      </c>
      <c r="F87" s="192">
        <f t="shared" si="16"/>
        <v>0</v>
      </c>
      <c r="G87" s="213">
        <v>0</v>
      </c>
      <c r="H87" s="213">
        <v>0</v>
      </c>
      <c r="I87" s="185">
        <f t="shared" si="15"/>
        <v>0</v>
      </c>
    </row>
    <row r="88" spans="2:9" x14ac:dyDescent="0.25">
      <c r="B88" s="210" t="s">
        <v>371</v>
      </c>
      <c r="C88" s="211"/>
      <c r="D88" s="212">
        <v>0</v>
      </c>
      <c r="E88" s="213">
        <v>24329253.489999995</v>
      </c>
      <c r="F88" s="192">
        <f t="shared" si="16"/>
        <v>24329253.489999995</v>
      </c>
      <c r="G88" s="213">
        <v>24329253.489999995</v>
      </c>
      <c r="H88" s="213">
        <v>24329253.489999995</v>
      </c>
      <c r="I88" s="185">
        <f t="shared" si="15"/>
        <v>0</v>
      </c>
    </row>
    <row r="89" spans="2:9" x14ac:dyDescent="0.25">
      <c r="B89" s="210" t="s">
        <v>372</v>
      </c>
      <c r="C89" s="211"/>
      <c r="D89" s="212">
        <v>0</v>
      </c>
      <c r="E89" s="213">
        <v>1907636.46</v>
      </c>
      <c r="F89" s="192">
        <f t="shared" si="16"/>
        <v>1907636.46</v>
      </c>
      <c r="G89" s="213">
        <v>1907636.46</v>
      </c>
      <c r="H89" s="213">
        <v>1907636.46</v>
      </c>
      <c r="I89" s="185">
        <f t="shared" si="15"/>
        <v>0</v>
      </c>
    </row>
    <row r="90" spans="2:9" x14ac:dyDescent="0.25">
      <c r="B90" s="210" t="s">
        <v>373</v>
      </c>
      <c r="C90" s="211"/>
      <c r="D90" s="212">
        <v>0</v>
      </c>
      <c r="E90" s="213">
        <v>151082.35999999987</v>
      </c>
      <c r="F90" s="192">
        <f t="shared" si="16"/>
        <v>151082.35999999987</v>
      </c>
      <c r="G90" s="213">
        <v>151082.35999999999</v>
      </c>
      <c r="H90" s="213">
        <v>151082.35999999999</v>
      </c>
      <c r="I90" s="185">
        <f t="shared" si="15"/>
        <v>0</v>
      </c>
    </row>
    <row r="91" spans="2:9" x14ac:dyDescent="0.25">
      <c r="B91" s="210" t="s">
        <v>374</v>
      </c>
      <c r="C91" s="211"/>
      <c r="D91" s="212">
        <v>0</v>
      </c>
      <c r="E91" s="213">
        <v>0</v>
      </c>
      <c r="F91" s="192">
        <f t="shared" si="16"/>
        <v>0</v>
      </c>
      <c r="G91" s="213">
        <v>0</v>
      </c>
      <c r="H91" s="213">
        <v>0</v>
      </c>
      <c r="I91" s="185">
        <f t="shared" si="15"/>
        <v>0</v>
      </c>
    </row>
    <row r="92" spans="2:9" x14ac:dyDescent="0.25">
      <c r="B92" s="210" t="s">
        <v>375</v>
      </c>
      <c r="C92" s="211"/>
      <c r="D92" s="212">
        <v>0</v>
      </c>
      <c r="E92" s="213">
        <v>0</v>
      </c>
      <c r="F92" s="192">
        <f t="shared" si="16"/>
        <v>0</v>
      </c>
      <c r="G92" s="213">
        <v>0</v>
      </c>
      <c r="H92" s="213">
        <v>0</v>
      </c>
      <c r="I92" s="185">
        <f t="shared" si="15"/>
        <v>0</v>
      </c>
    </row>
    <row r="93" spans="2:9" x14ac:dyDescent="0.25">
      <c r="B93" s="208" t="s">
        <v>376</v>
      </c>
      <c r="C93" s="209"/>
      <c r="D93" s="192">
        <f>SUM(D94:D102)</f>
        <v>0</v>
      </c>
      <c r="E93" s="192">
        <f>SUM(E94:E102)</f>
        <v>20077294.219999999</v>
      </c>
      <c r="F93" s="192">
        <f>SUM(F94:F102)</f>
        <v>20077294.219999999</v>
      </c>
      <c r="G93" s="192">
        <f>SUM(G94:G102)</f>
        <v>19757185.260000002</v>
      </c>
      <c r="H93" s="192">
        <f>SUM(H94:H102)</f>
        <v>19757185.260000002</v>
      </c>
      <c r="I93" s="185">
        <f t="shared" si="15"/>
        <v>320108.95999999717</v>
      </c>
    </row>
    <row r="94" spans="2:9" x14ac:dyDescent="0.25">
      <c r="B94" s="210" t="s">
        <v>377</v>
      </c>
      <c r="C94" s="211"/>
      <c r="D94" s="212">
        <v>0</v>
      </c>
      <c r="E94" s="213">
        <v>220636.88</v>
      </c>
      <c r="F94" s="192">
        <f t="shared" ref="F94:F102" si="17">D94+E94</f>
        <v>220636.88</v>
      </c>
      <c r="G94" s="213">
        <v>220636.88</v>
      </c>
      <c r="H94" s="213">
        <v>220636.88</v>
      </c>
      <c r="I94" s="185">
        <f t="shared" si="15"/>
        <v>0</v>
      </c>
    </row>
    <row r="95" spans="2:9" x14ac:dyDescent="0.25">
      <c r="B95" s="210" t="s">
        <v>378</v>
      </c>
      <c r="C95" s="211"/>
      <c r="D95" s="212">
        <v>0</v>
      </c>
      <c r="E95" s="213">
        <v>0</v>
      </c>
      <c r="F95" s="192">
        <f t="shared" si="17"/>
        <v>0</v>
      </c>
      <c r="G95" s="213">
        <v>0</v>
      </c>
      <c r="H95" s="213">
        <v>0</v>
      </c>
      <c r="I95" s="185">
        <f t="shared" si="15"/>
        <v>0</v>
      </c>
    </row>
    <row r="96" spans="2:9" x14ac:dyDescent="0.25">
      <c r="B96" s="210" t="s">
        <v>379</v>
      </c>
      <c r="C96" s="211"/>
      <c r="D96" s="212">
        <v>0</v>
      </c>
      <c r="E96" s="213">
        <v>0</v>
      </c>
      <c r="F96" s="192">
        <f t="shared" si="17"/>
        <v>0</v>
      </c>
      <c r="G96" s="213">
        <v>0</v>
      </c>
      <c r="H96" s="213">
        <v>0</v>
      </c>
      <c r="I96" s="185">
        <f t="shared" si="15"/>
        <v>0</v>
      </c>
    </row>
    <row r="97" spans="2:9" x14ac:dyDescent="0.25">
      <c r="B97" s="210" t="s">
        <v>380</v>
      </c>
      <c r="C97" s="211"/>
      <c r="D97" s="212">
        <v>0</v>
      </c>
      <c r="E97" s="213">
        <v>234937.72999999998</v>
      </c>
      <c r="F97" s="192">
        <f t="shared" si="17"/>
        <v>234937.72999999998</v>
      </c>
      <c r="G97" s="213">
        <v>234937.72999999998</v>
      </c>
      <c r="H97" s="213">
        <v>234937.72999999998</v>
      </c>
      <c r="I97" s="185">
        <f t="shared" si="15"/>
        <v>0</v>
      </c>
    </row>
    <row r="98" spans="2:9" x14ac:dyDescent="0.25">
      <c r="B98" s="210" t="s">
        <v>381</v>
      </c>
      <c r="C98" s="211"/>
      <c r="D98" s="212">
        <v>0</v>
      </c>
      <c r="E98" s="213">
        <v>0</v>
      </c>
      <c r="F98" s="192">
        <f t="shared" si="17"/>
        <v>0</v>
      </c>
      <c r="G98" s="213">
        <v>0</v>
      </c>
      <c r="H98" s="213">
        <v>0</v>
      </c>
      <c r="I98" s="185">
        <f t="shared" si="15"/>
        <v>0</v>
      </c>
    </row>
    <row r="99" spans="2:9" x14ac:dyDescent="0.25">
      <c r="B99" s="210" t="s">
        <v>382</v>
      </c>
      <c r="C99" s="211"/>
      <c r="D99" s="212">
        <v>0</v>
      </c>
      <c r="E99" s="213">
        <v>12384292.230000002</v>
      </c>
      <c r="F99" s="192">
        <f t="shared" si="17"/>
        <v>12384292.230000002</v>
      </c>
      <c r="G99" s="213">
        <v>12384292.230000002</v>
      </c>
      <c r="H99" s="213">
        <v>12384292.230000002</v>
      </c>
      <c r="I99" s="185">
        <f t="shared" si="15"/>
        <v>0</v>
      </c>
    </row>
    <row r="100" spans="2:9" x14ac:dyDescent="0.25">
      <c r="B100" s="210" t="s">
        <v>383</v>
      </c>
      <c r="C100" s="211"/>
      <c r="D100" s="212">
        <v>0</v>
      </c>
      <c r="E100" s="213">
        <v>4884870.5199999996</v>
      </c>
      <c r="F100" s="192">
        <f t="shared" si="17"/>
        <v>4884870.5199999996</v>
      </c>
      <c r="G100" s="213">
        <v>4564761.5600000005</v>
      </c>
      <c r="H100" s="213">
        <v>4564761.5600000005</v>
      </c>
      <c r="I100" s="185">
        <f t="shared" si="15"/>
        <v>320108.95999999903</v>
      </c>
    </row>
    <row r="101" spans="2:9" x14ac:dyDescent="0.25">
      <c r="B101" s="210" t="s">
        <v>384</v>
      </c>
      <c r="C101" s="211"/>
      <c r="D101" s="212">
        <v>0</v>
      </c>
      <c r="E101" s="213">
        <v>2209800</v>
      </c>
      <c r="F101" s="192">
        <f t="shared" si="17"/>
        <v>2209800</v>
      </c>
      <c r="G101" s="213">
        <v>2209800</v>
      </c>
      <c r="H101" s="213">
        <v>2209800</v>
      </c>
      <c r="I101" s="185">
        <f t="shared" si="15"/>
        <v>0</v>
      </c>
    </row>
    <row r="102" spans="2:9" x14ac:dyDescent="0.25">
      <c r="B102" s="210" t="s">
        <v>385</v>
      </c>
      <c r="C102" s="211"/>
      <c r="D102" s="212">
        <v>0</v>
      </c>
      <c r="E102" s="213">
        <v>142756.85999999999</v>
      </c>
      <c r="F102" s="192">
        <f t="shared" si="17"/>
        <v>142756.85999999999</v>
      </c>
      <c r="G102" s="213">
        <v>142756.85999999999</v>
      </c>
      <c r="H102" s="213">
        <v>142756.85999999999</v>
      </c>
      <c r="I102" s="185">
        <f t="shared" si="15"/>
        <v>0</v>
      </c>
    </row>
    <row r="103" spans="2:9" x14ac:dyDescent="0.25">
      <c r="B103" s="208" t="s">
        <v>386</v>
      </c>
      <c r="C103" s="209"/>
      <c r="D103" s="192">
        <f>SUM(D104:D112)</f>
        <v>3876888.41</v>
      </c>
      <c r="E103" s="192">
        <f>SUM(E104:E112)</f>
        <v>20855214.98</v>
      </c>
      <c r="F103" s="192">
        <f>SUM(F104:F112)</f>
        <v>24732103.390000001</v>
      </c>
      <c r="G103" s="192">
        <f>SUM(G104:G112)</f>
        <v>24539705.880000003</v>
      </c>
      <c r="H103" s="192">
        <f>SUM(H104:H112)</f>
        <v>20902197.990000002</v>
      </c>
      <c r="I103" s="185">
        <f t="shared" si="15"/>
        <v>192397.50999999791</v>
      </c>
    </row>
    <row r="104" spans="2:9" x14ac:dyDescent="0.25">
      <c r="B104" s="210" t="s">
        <v>387</v>
      </c>
      <c r="C104" s="211"/>
      <c r="D104" s="212">
        <v>0</v>
      </c>
      <c r="E104" s="213">
        <v>356983</v>
      </c>
      <c r="F104" s="185">
        <f t="shared" ref="F104:F112" si="18">D104+E104</f>
        <v>356983</v>
      </c>
      <c r="G104" s="213">
        <v>356983</v>
      </c>
      <c r="H104" s="213">
        <v>356983</v>
      </c>
      <c r="I104" s="185">
        <f t="shared" si="15"/>
        <v>0</v>
      </c>
    </row>
    <row r="105" spans="2:9" x14ac:dyDescent="0.25">
      <c r="B105" s="210" t="s">
        <v>388</v>
      </c>
      <c r="C105" s="211"/>
      <c r="D105" s="212">
        <v>0</v>
      </c>
      <c r="E105" s="213">
        <v>0</v>
      </c>
      <c r="F105" s="185">
        <f t="shared" si="18"/>
        <v>0</v>
      </c>
      <c r="G105" s="213">
        <v>0</v>
      </c>
      <c r="H105" s="213">
        <v>0</v>
      </c>
      <c r="I105" s="185">
        <f t="shared" si="15"/>
        <v>0</v>
      </c>
    </row>
    <row r="106" spans="2:9" x14ac:dyDescent="0.25">
      <c r="B106" s="210" t="s">
        <v>389</v>
      </c>
      <c r="C106" s="211"/>
      <c r="D106" s="212">
        <v>0</v>
      </c>
      <c r="E106" s="213">
        <v>16559976.73</v>
      </c>
      <c r="F106" s="185">
        <f t="shared" si="18"/>
        <v>16559976.73</v>
      </c>
      <c r="G106" s="213">
        <v>16559976.73</v>
      </c>
      <c r="H106" s="213">
        <v>16559976.73</v>
      </c>
      <c r="I106" s="185">
        <f t="shared" si="15"/>
        <v>0</v>
      </c>
    </row>
    <row r="107" spans="2:9" x14ac:dyDescent="0.25">
      <c r="B107" s="210" t="s">
        <v>390</v>
      </c>
      <c r="C107" s="211"/>
      <c r="D107" s="212">
        <v>0</v>
      </c>
      <c r="E107" s="213">
        <v>192397.51000000004</v>
      </c>
      <c r="F107" s="185">
        <f t="shared" si="18"/>
        <v>192397.51000000004</v>
      </c>
      <c r="G107" s="213">
        <v>0</v>
      </c>
      <c r="H107" s="213">
        <v>0</v>
      </c>
      <c r="I107" s="185">
        <f t="shared" si="15"/>
        <v>192397.51000000004</v>
      </c>
    </row>
    <row r="108" spans="2:9" x14ac:dyDescent="0.25">
      <c r="B108" s="210" t="s">
        <v>391</v>
      </c>
      <c r="C108" s="211"/>
      <c r="D108" s="212">
        <v>3876888.41</v>
      </c>
      <c r="E108" s="213">
        <v>3200722.7399999998</v>
      </c>
      <c r="F108" s="185">
        <f t="shared" si="18"/>
        <v>7077611.1500000004</v>
      </c>
      <c r="G108" s="213">
        <v>7077611.1500000004</v>
      </c>
      <c r="H108" s="213">
        <v>3440103.2600000002</v>
      </c>
      <c r="I108" s="185">
        <f t="shared" si="15"/>
        <v>0</v>
      </c>
    </row>
    <row r="109" spans="2:9" x14ac:dyDescent="0.25">
      <c r="B109" s="210" t="s">
        <v>392</v>
      </c>
      <c r="C109" s="211"/>
      <c r="D109" s="212">
        <v>0</v>
      </c>
      <c r="E109" s="213">
        <v>0</v>
      </c>
      <c r="F109" s="185">
        <f t="shared" si="18"/>
        <v>0</v>
      </c>
      <c r="G109" s="213">
        <v>0</v>
      </c>
      <c r="H109" s="213">
        <v>0</v>
      </c>
      <c r="I109" s="185">
        <f t="shared" si="15"/>
        <v>0</v>
      </c>
    </row>
    <row r="110" spans="2:9" x14ac:dyDescent="0.25">
      <c r="B110" s="210" t="s">
        <v>393</v>
      </c>
      <c r="C110" s="211"/>
      <c r="D110" s="212">
        <v>0</v>
      </c>
      <c r="E110" s="213">
        <v>0</v>
      </c>
      <c r="F110" s="185">
        <f t="shared" si="18"/>
        <v>0</v>
      </c>
      <c r="G110" s="213">
        <v>0</v>
      </c>
      <c r="H110" s="213">
        <v>0</v>
      </c>
      <c r="I110" s="185">
        <f t="shared" si="15"/>
        <v>0</v>
      </c>
    </row>
    <row r="111" spans="2:9" x14ac:dyDescent="0.25">
      <c r="B111" s="210" t="s">
        <v>394</v>
      </c>
      <c r="C111" s="211"/>
      <c r="D111" s="212">
        <v>0</v>
      </c>
      <c r="E111" s="213">
        <v>0</v>
      </c>
      <c r="F111" s="185">
        <f t="shared" si="18"/>
        <v>0</v>
      </c>
      <c r="G111" s="213">
        <v>0</v>
      </c>
      <c r="H111" s="213">
        <v>0</v>
      </c>
      <c r="I111" s="185">
        <f t="shared" si="15"/>
        <v>0</v>
      </c>
    </row>
    <row r="112" spans="2:9" x14ac:dyDescent="0.25">
      <c r="B112" s="210" t="s">
        <v>395</v>
      </c>
      <c r="C112" s="211"/>
      <c r="D112" s="212">
        <v>0</v>
      </c>
      <c r="E112" s="213">
        <v>545135</v>
      </c>
      <c r="F112" s="185">
        <f t="shared" si="18"/>
        <v>545135</v>
      </c>
      <c r="G112" s="213">
        <v>545135</v>
      </c>
      <c r="H112" s="213">
        <v>545135</v>
      </c>
      <c r="I112" s="185">
        <f t="shared" si="15"/>
        <v>0</v>
      </c>
    </row>
    <row r="113" spans="2:9" x14ac:dyDescent="0.25">
      <c r="B113" s="475" t="s">
        <v>396</v>
      </c>
      <c r="C113" s="476"/>
      <c r="D113" s="192">
        <f>SUM(D114:D122)</f>
        <v>0</v>
      </c>
      <c r="E113" s="192">
        <f>SUM(E114:E122)</f>
        <v>2099999.02</v>
      </c>
      <c r="F113" s="192">
        <f>SUM(F114:F122)</f>
        <v>2099999.02</v>
      </c>
      <c r="G113" s="192">
        <f>SUM(G114:G122)</f>
        <v>2099999.02</v>
      </c>
      <c r="H113" s="192">
        <f>SUM(H114:H122)</f>
        <v>2099999.02</v>
      </c>
      <c r="I113" s="185">
        <f t="shared" si="15"/>
        <v>0</v>
      </c>
    </row>
    <row r="114" spans="2:9" x14ac:dyDescent="0.25">
      <c r="B114" s="210" t="s">
        <v>397</v>
      </c>
      <c r="C114" s="211"/>
      <c r="D114" s="212">
        <v>0</v>
      </c>
      <c r="E114" s="213">
        <v>0</v>
      </c>
      <c r="F114" s="185">
        <f t="shared" ref="F114:F122" si="19">D114+E114</f>
        <v>0</v>
      </c>
      <c r="G114" s="213">
        <v>0</v>
      </c>
      <c r="H114" s="213">
        <v>0</v>
      </c>
      <c r="I114" s="185">
        <f t="shared" si="15"/>
        <v>0</v>
      </c>
    </row>
    <row r="115" spans="2:9" x14ac:dyDescent="0.25">
      <c r="B115" s="210" t="s">
        <v>398</v>
      </c>
      <c r="C115" s="211"/>
      <c r="D115" s="212">
        <v>0</v>
      </c>
      <c r="E115" s="213">
        <v>0</v>
      </c>
      <c r="F115" s="185">
        <f t="shared" si="19"/>
        <v>0</v>
      </c>
      <c r="G115" s="213">
        <v>0</v>
      </c>
      <c r="H115" s="213">
        <v>0</v>
      </c>
      <c r="I115" s="185">
        <f t="shared" si="15"/>
        <v>0</v>
      </c>
    </row>
    <row r="116" spans="2:9" x14ac:dyDescent="0.25">
      <c r="B116" s="210" t="s">
        <v>399</v>
      </c>
      <c r="C116" s="211"/>
      <c r="D116" s="212">
        <v>0</v>
      </c>
      <c r="E116" s="213">
        <v>0</v>
      </c>
      <c r="F116" s="185">
        <f t="shared" si="19"/>
        <v>0</v>
      </c>
      <c r="G116" s="213">
        <v>0</v>
      </c>
      <c r="H116" s="213">
        <v>0</v>
      </c>
      <c r="I116" s="185">
        <f t="shared" si="15"/>
        <v>0</v>
      </c>
    </row>
    <row r="117" spans="2:9" x14ac:dyDescent="0.25">
      <c r="B117" s="210" t="s">
        <v>400</v>
      </c>
      <c r="C117" s="211"/>
      <c r="D117" s="212">
        <v>0</v>
      </c>
      <c r="E117" s="213">
        <v>2099999.02</v>
      </c>
      <c r="F117" s="185">
        <f t="shared" si="19"/>
        <v>2099999.02</v>
      </c>
      <c r="G117" s="213">
        <v>2099999.02</v>
      </c>
      <c r="H117" s="213">
        <v>2099999.02</v>
      </c>
      <c r="I117" s="185">
        <f t="shared" si="15"/>
        <v>0</v>
      </c>
    </row>
    <row r="118" spans="2:9" x14ac:dyDescent="0.25">
      <c r="B118" s="210" t="s">
        <v>401</v>
      </c>
      <c r="C118" s="211"/>
      <c r="D118" s="212">
        <v>0</v>
      </c>
      <c r="E118" s="213">
        <v>0</v>
      </c>
      <c r="F118" s="185">
        <f t="shared" si="19"/>
        <v>0</v>
      </c>
      <c r="G118" s="213">
        <v>0</v>
      </c>
      <c r="H118" s="213">
        <v>0</v>
      </c>
      <c r="I118" s="185">
        <f t="shared" si="15"/>
        <v>0</v>
      </c>
    </row>
    <row r="119" spans="2:9" x14ac:dyDescent="0.25">
      <c r="B119" s="210" t="s">
        <v>402</v>
      </c>
      <c r="C119" s="211"/>
      <c r="D119" s="212">
        <v>0</v>
      </c>
      <c r="E119" s="213">
        <v>0</v>
      </c>
      <c r="F119" s="185">
        <f t="shared" si="19"/>
        <v>0</v>
      </c>
      <c r="G119" s="213">
        <v>0</v>
      </c>
      <c r="H119" s="213">
        <v>0</v>
      </c>
      <c r="I119" s="185">
        <f t="shared" si="15"/>
        <v>0</v>
      </c>
    </row>
    <row r="120" spans="2:9" x14ac:dyDescent="0.25">
      <c r="B120" s="210" t="s">
        <v>403</v>
      </c>
      <c r="C120" s="211"/>
      <c r="D120" s="212">
        <v>0</v>
      </c>
      <c r="E120" s="213">
        <v>0</v>
      </c>
      <c r="F120" s="185">
        <f t="shared" si="19"/>
        <v>0</v>
      </c>
      <c r="G120" s="213">
        <v>0</v>
      </c>
      <c r="H120" s="213">
        <v>0</v>
      </c>
      <c r="I120" s="185">
        <f t="shared" si="15"/>
        <v>0</v>
      </c>
    </row>
    <row r="121" spans="2:9" x14ac:dyDescent="0.25">
      <c r="B121" s="210" t="s">
        <v>404</v>
      </c>
      <c r="C121" s="211"/>
      <c r="D121" s="212">
        <v>0</v>
      </c>
      <c r="E121" s="213">
        <v>0</v>
      </c>
      <c r="F121" s="185">
        <f t="shared" si="19"/>
        <v>0</v>
      </c>
      <c r="G121" s="213">
        <v>0</v>
      </c>
      <c r="H121" s="213">
        <v>0</v>
      </c>
      <c r="I121" s="185">
        <f t="shared" si="15"/>
        <v>0</v>
      </c>
    </row>
    <row r="122" spans="2:9" x14ac:dyDescent="0.25">
      <c r="B122" s="210" t="s">
        <v>405</v>
      </c>
      <c r="C122" s="211"/>
      <c r="D122" s="212">
        <v>0</v>
      </c>
      <c r="E122" s="213">
        <v>0</v>
      </c>
      <c r="F122" s="185">
        <f t="shared" si="19"/>
        <v>0</v>
      </c>
      <c r="G122" s="213">
        <v>0</v>
      </c>
      <c r="H122" s="213">
        <v>0</v>
      </c>
      <c r="I122" s="185">
        <f t="shared" si="15"/>
        <v>0</v>
      </c>
    </row>
    <row r="123" spans="2:9" x14ac:dyDescent="0.25">
      <c r="B123" s="208" t="s">
        <v>406</v>
      </c>
      <c r="C123" s="209"/>
      <c r="D123" s="192">
        <f>SUM(D124:D132)</f>
        <v>0</v>
      </c>
      <c r="E123" s="192">
        <f>SUM(E124:E132)</f>
        <v>22136925.890000001</v>
      </c>
      <c r="F123" s="192">
        <f>SUM(F124:F132)</f>
        <v>22136925.890000001</v>
      </c>
      <c r="G123" s="192">
        <f>SUM(G124:G132)</f>
        <v>20615694.619999997</v>
      </c>
      <c r="H123" s="192">
        <f>SUM(H124:H132)</f>
        <v>13473441.219999999</v>
      </c>
      <c r="I123" s="185">
        <f t="shared" si="15"/>
        <v>1521231.2700000033</v>
      </c>
    </row>
    <row r="124" spans="2:9" x14ac:dyDescent="0.25">
      <c r="B124" s="210" t="s">
        <v>407</v>
      </c>
      <c r="C124" s="211"/>
      <c r="D124" s="212">
        <v>0</v>
      </c>
      <c r="E124" s="213">
        <v>8652962.8899999987</v>
      </c>
      <c r="F124" s="185">
        <f t="shared" ref="F124:F132" si="20">D124+E124</f>
        <v>8652962.8899999987</v>
      </c>
      <c r="G124" s="213">
        <v>8523731.6199999992</v>
      </c>
      <c r="H124" s="213">
        <v>1596292.8199999998</v>
      </c>
      <c r="I124" s="185">
        <f t="shared" si="15"/>
        <v>129231.26999999955</v>
      </c>
    </row>
    <row r="125" spans="2:9" x14ac:dyDescent="0.25">
      <c r="B125" s="210" t="s">
        <v>408</v>
      </c>
      <c r="C125" s="211"/>
      <c r="D125" s="212">
        <v>0</v>
      </c>
      <c r="E125" s="213">
        <v>2497051.2399999998</v>
      </c>
      <c r="F125" s="185">
        <f t="shared" si="20"/>
        <v>2497051.2399999998</v>
      </c>
      <c r="G125" s="213">
        <v>1105051.24</v>
      </c>
      <c r="H125" s="213">
        <v>1105051.24</v>
      </c>
      <c r="I125" s="185">
        <f t="shared" si="15"/>
        <v>1391999.9999999998</v>
      </c>
    </row>
    <row r="126" spans="2:9" x14ac:dyDescent="0.25">
      <c r="B126" s="210" t="s">
        <v>409</v>
      </c>
      <c r="C126" s="211"/>
      <c r="D126" s="212">
        <v>0</v>
      </c>
      <c r="E126" s="213">
        <v>0</v>
      </c>
      <c r="F126" s="185">
        <f t="shared" si="20"/>
        <v>0</v>
      </c>
      <c r="G126" s="213">
        <v>0</v>
      </c>
      <c r="H126" s="213">
        <v>0</v>
      </c>
      <c r="I126" s="185">
        <f t="shared" si="15"/>
        <v>0</v>
      </c>
    </row>
    <row r="127" spans="2:9" x14ac:dyDescent="0.25">
      <c r="B127" s="210" t="s">
        <v>410</v>
      </c>
      <c r="C127" s="211"/>
      <c r="D127" s="212">
        <v>0</v>
      </c>
      <c r="E127" s="213">
        <v>0</v>
      </c>
      <c r="F127" s="185">
        <f t="shared" si="20"/>
        <v>0</v>
      </c>
      <c r="G127" s="213">
        <v>0</v>
      </c>
      <c r="H127" s="213">
        <v>0</v>
      </c>
      <c r="I127" s="185">
        <f t="shared" si="15"/>
        <v>0</v>
      </c>
    </row>
    <row r="128" spans="2:9" x14ac:dyDescent="0.25">
      <c r="B128" s="210" t="s">
        <v>411</v>
      </c>
      <c r="C128" s="211"/>
      <c r="D128" s="212">
        <v>0</v>
      </c>
      <c r="E128" s="213">
        <v>0</v>
      </c>
      <c r="F128" s="185">
        <f t="shared" si="20"/>
        <v>0</v>
      </c>
      <c r="G128" s="213">
        <v>0</v>
      </c>
      <c r="H128" s="213">
        <v>0</v>
      </c>
      <c r="I128" s="185">
        <f t="shared" si="15"/>
        <v>0</v>
      </c>
    </row>
    <row r="129" spans="2:9" x14ac:dyDescent="0.25">
      <c r="B129" s="210" t="s">
        <v>412</v>
      </c>
      <c r="C129" s="211"/>
      <c r="D129" s="212">
        <v>0</v>
      </c>
      <c r="E129" s="213">
        <v>581075.76</v>
      </c>
      <c r="F129" s="185">
        <f t="shared" si="20"/>
        <v>581075.76</v>
      </c>
      <c r="G129" s="213">
        <v>581075.76</v>
      </c>
      <c r="H129" s="213">
        <v>366261.16000000003</v>
      </c>
      <c r="I129" s="185">
        <f t="shared" si="15"/>
        <v>0</v>
      </c>
    </row>
    <row r="130" spans="2:9" x14ac:dyDescent="0.25">
      <c r="B130" s="210" t="s">
        <v>413</v>
      </c>
      <c r="C130" s="211"/>
      <c r="D130" s="212">
        <v>0</v>
      </c>
      <c r="E130" s="213">
        <v>0</v>
      </c>
      <c r="F130" s="185">
        <f t="shared" si="20"/>
        <v>0</v>
      </c>
      <c r="G130" s="213">
        <v>0</v>
      </c>
      <c r="H130" s="213">
        <v>0</v>
      </c>
      <c r="I130" s="185">
        <f t="shared" si="15"/>
        <v>0</v>
      </c>
    </row>
    <row r="131" spans="2:9" x14ac:dyDescent="0.25">
      <c r="B131" s="210" t="s">
        <v>414</v>
      </c>
      <c r="C131" s="211"/>
      <c r="D131" s="212">
        <v>0</v>
      </c>
      <c r="E131" s="213">
        <v>8778240</v>
      </c>
      <c r="F131" s="185">
        <f t="shared" si="20"/>
        <v>8778240</v>
      </c>
      <c r="G131" s="213">
        <v>8778240</v>
      </c>
      <c r="H131" s="213">
        <v>8778240</v>
      </c>
      <c r="I131" s="185">
        <f t="shared" si="15"/>
        <v>0</v>
      </c>
    </row>
    <row r="132" spans="2:9" x14ac:dyDescent="0.25">
      <c r="B132" s="210" t="s">
        <v>415</v>
      </c>
      <c r="C132" s="211"/>
      <c r="D132" s="212">
        <v>0</v>
      </c>
      <c r="E132" s="213">
        <v>1627596</v>
      </c>
      <c r="F132" s="185">
        <f t="shared" si="20"/>
        <v>1627596</v>
      </c>
      <c r="G132" s="213">
        <v>1627596</v>
      </c>
      <c r="H132" s="213">
        <v>1627596</v>
      </c>
      <c r="I132" s="185">
        <f t="shared" si="15"/>
        <v>0</v>
      </c>
    </row>
    <row r="133" spans="2:9" x14ac:dyDescent="0.25">
      <c r="B133" s="208" t="s">
        <v>416</v>
      </c>
      <c r="C133" s="209"/>
      <c r="D133" s="192">
        <f>SUM(D134:D136)</f>
        <v>73739381.390000001</v>
      </c>
      <c r="E133" s="192">
        <f>SUM(E134:E136)</f>
        <v>47319102.109999999</v>
      </c>
      <c r="F133" s="192">
        <f>SUM(F134:F136)</f>
        <v>121058483.5</v>
      </c>
      <c r="G133" s="192">
        <f>SUM(G134:G136)</f>
        <v>106173331.78</v>
      </c>
      <c r="H133" s="192">
        <f>SUM(H134:H136)</f>
        <v>100780582.66999999</v>
      </c>
      <c r="I133" s="185">
        <f t="shared" si="15"/>
        <v>14885151.719999999</v>
      </c>
    </row>
    <row r="134" spans="2:9" x14ac:dyDescent="0.25">
      <c r="B134" s="210" t="s">
        <v>417</v>
      </c>
      <c r="C134" s="211"/>
      <c r="D134" s="212">
        <v>73739381.390000001</v>
      </c>
      <c r="E134" s="213">
        <v>47319102.109999999</v>
      </c>
      <c r="F134" s="185">
        <f t="shared" ref="F134:F145" si="21">D134+E134</f>
        <v>121058483.5</v>
      </c>
      <c r="G134" s="213">
        <v>106173331.78</v>
      </c>
      <c r="H134" s="213">
        <v>100780582.66999999</v>
      </c>
      <c r="I134" s="185">
        <f t="shared" si="15"/>
        <v>14885151.719999999</v>
      </c>
    </row>
    <row r="135" spans="2:9" x14ac:dyDescent="0.25">
      <c r="B135" s="210" t="s">
        <v>418</v>
      </c>
      <c r="C135" s="211"/>
      <c r="D135" s="212">
        <v>0</v>
      </c>
      <c r="E135" s="213">
        <v>0</v>
      </c>
      <c r="F135" s="185">
        <f t="shared" si="21"/>
        <v>0</v>
      </c>
      <c r="G135" s="213">
        <v>0</v>
      </c>
      <c r="H135" s="213">
        <v>0</v>
      </c>
      <c r="I135" s="185">
        <f t="shared" si="15"/>
        <v>0</v>
      </c>
    </row>
    <row r="136" spans="2:9" x14ac:dyDescent="0.25">
      <c r="B136" s="210" t="s">
        <v>419</v>
      </c>
      <c r="C136" s="211"/>
      <c r="D136" s="212">
        <v>0</v>
      </c>
      <c r="E136" s="213">
        <v>0</v>
      </c>
      <c r="F136" s="185">
        <f t="shared" si="21"/>
        <v>0</v>
      </c>
      <c r="G136" s="213">
        <v>0</v>
      </c>
      <c r="H136" s="213">
        <v>0</v>
      </c>
      <c r="I136" s="185">
        <f t="shared" si="15"/>
        <v>0</v>
      </c>
    </row>
    <row r="137" spans="2:9" x14ac:dyDescent="0.25">
      <c r="B137" s="208" t="s">
        <v>420</v>
      </c>
      <c r="C137" s="209"/>
      <c r="D137" s="192">
        <f>SUM(D138:D145)</f>
        <v>0</v>
      </c>
      <c r="E137" s="192">
        <f>SUM(E138:E145)</f>
        <v>0</v>
      </c>
      <c r="F137" s="192">
        <f t="shared" si="21"/>
        <v>0</v>
      </c>
      <c r="G137" s="192">
        <f>SUM(G138:G145)</f>
        <v>0</v>
      </c>
      <c r="H137" s="192">
        <f>SUM(H138:H145)</f>
        <v>0</v>
      </c>
      <c r="I137" s="185">
        <f t="shared" si="15"/>
        <v>0</v>
      </c>
    </row>
    <row r="138" spans="2:9" x14ac:dyDescent="0.25">
      <c r="B138" s="210" t="s">
        <v>421</v>
      </c>
      <c r="C138" s="211"/>
      <c r="D138" s="212">
        <v>0</v>
      </c>
      <c r="E138" s="213">
        <v>0</v>
      </c>
      <c r="F138" s="185">
        <f t="shared" si="21"/>
        <v>0</v>
      </c>
      <c r="G138" s="213">
        <v>0</v>
      </c>
      <c r="H138" s="213">
        <v>0</v>
      </c>
      <c r="I138" s="185">
        <f t="shared" si="15"/>
        <v>0</v>
      </c>
    </row>
    <row r="139" spans="2:9" x14ac:dyDescent="0.25">
      <c r="B139" s="210" t="s">
        <v>422</v>
      </c>
      <c r="C139" s="211"/>
      <c r="D139" s="212">
        <v>0</v>
      </c>
      <c r="E139" s="213">
        <v>0</v>
      </c>
      <c r="F139" s="185">
        <f t="shared" si="21"/>
        <v>0</v>
      </c>
      <c r="G139" s="213">
        <v>0</v>
      </c>
      <c r="H139" s="213">
        <v>0</v>
      </c>
      <c r="I139" s="185">
        <f t="shared" si="15"/>
        <v>0</v>
      </c>
    </row>
    <row r="140" spans="2:9" x14ac:dyDescent="0.25">
      <c r="B140" s="210" t="s">
        <v>423</v>
      </c>
      <c r="C140" s="211"/>
      <c r="D140" s="212">
        <v>0</v>
      </c>
      <c r="E140" s="213">
        <v>0</v>
      </c>
      <c r="F140" s="185">
        <f t="shared" si="21"/>
        <v>0</v>
      </c>
      <c r="G140" s="213">
        <v>0</v>
      </c>
      <c r="H140" s="213">
        <v>0</v>
      </c>
      <c r="I140" s="185">
        <f t="shared" si="15"/>
        <v>0</v>
      </c>
    </row>
    <row r="141" spans="2:9" x14ac:dyDescent="0.25">
      <c r="B141" s="210" t="s">
        <v>424</v>
      </c>
      <c r="C141" s="211"/>
      <c r="D141" s="212">
        <v>0</v>
      </c>
      <c r="E141" s="213">
        <v>0</v>
      </c>
      <c r="F141" s="185">
        <f t="shared" si="21"/>
        <v>0</v>
      </c>
      <c r="G141" s="213">
        <v>0</v>
      </c>
      <c r="H141" s="213">
        <v>0</v>
      </c>
      <c r="I141" s="185">
        <f t="shared" si="15"/>
        <v>0</v>
      </c>
    </row>
    <row r="142" spans="2:9" x14ac:dyDescent="0.25">
      <c r="B142" s="210" t="s">
        <v>425</v>
      </c>
      <c r="C142" s="211"/>
      <c r="D142" s="212">
        <v>0</v>
      </c>
      <c r="E142" s="213">
        <v>0</v>
      </c>
      <c r="F142" s="185">
        <f t="shared" si="21"/>
        <v>0</v>
      </c>
      <c r="G142" s="213">
        <v>0</v>
      </c>
      <c r="H142" s="213">
        <v>0</v>
      </c>
      <c r="I142" s="185">
        <f t="shared" si="15"/>
        <v>0</v>
      </c>
    </row>
    <row r="143" spans="2:9" x14ac:dyDescent="0.25">
      <c r="B143" s="210" t="s">
        <v>426</v>
      </c>
      <c r="C143" s="211"/>
      <c r="D143" s="212">
        <v>0</v>
      </c>
      <c r="E143" s="213">
        <v>0</v>
      </c>
      <c r="F143" s="185">
        <f t="shared" si="21"/>
        <v>0</v>
      </c>
      <c r="G143" s="213">
        <v>0</v>
      </c>
      <c r="H143" s="213">
        <v>0</v>
      </c>
      <c r="I143" s="185">
        <f t="shared" si="15"/>
        <v>0</v>
      </c>
    </row>
    <row r="144" spans="2:9" x14ac:dyDescent="0.25">
      <c r="B144" s="210" t="s">
        <v>427</v>
      </c>
      <c r="C144" s="211"/>
      <c r="D144" s="212">
        <v>0</v>
      </c>
      <c r="E144" s="213">
        <v>0</v>
      </c>
      <c r="F144" s="185">
        <f t="shared" si="21"/>
        <v>0</v>
      </c>
      <c r="G144" s="213">
        <v>0</v>
      </c>
      <c r="H144" s="213">
        <v>0</v>
      </c>
      <c r="I144" s="185">
        <f t="shared" si="15"/>
        <v>0</v>
      </c>
    </row>
    <row r="145" spans="2:9" x14ac:dyDescent="0.25">
      <c r="B145" s="210" t="s">
        <v>428</v>
      </c>
      <c r="C145" s="211"/>
      <c r="D145" s="212">
        <v>0</v>
      </c>
      <c r="E145" s="213">
        <v>0</v>
      </c>
      <c r="F145" s="185">
        <f t="shared" si="21"/>
        <v>0</v>
      </c>
      <c r="G145" s="213">
        <v>0</v>
      </c>
      <c r="H145" s="213">
        <v>0</v>
      </c>
      <c r="I145" s="185">
        <f t="shared" si="15"/>
        <v>0</v>
      </c>
    </row>
    <row r="146" spans="2:9" x14ac:dyDescent="0.25">
      <c r="B146" s="208" t="s">
        <v>429</v>
      </c>
      <c r="C146" s="209"/>
      <c r="D146" s="192">
        <f>SUM(D147:D149)</f>
        <v>0</v>
      </c>
      <c r="E146" s="192">
        <f>SUM(E147:E149)</f>
        <v>0</v>
      </c>
      <c r="F146" s="192">
        <f>SUM(F147:F149)</f>
        <v>0</v>
      </c>
      <c r="G146" s="192">
        <f>SUM(G147:G149)</f>
        <v>0</v>
      </c>
      <c r="H146" s="192">
        <f>SUM(H147:H149)</f>
        <v>0</v>
      </c>
      <c r="I146" s="185">
        <f t="shared" si="15"/>
        <v>0</v>
      </c>
    </row>
    <row r="147" spans="2:9" x14ac:dyDescent="0.25">
      <c r="B147" s="210" t="s">
        <v>430</v>
      </c>
      <c r="C147" s="211"/>
      <c r="D147" s="212">
        <v>0</v>
      </c>
      <c r="E147" s="213">
        <v>0</v>
      </c>
      <c r="F147" s="185">
        <f>D147+E147</f>
        <v>0</v>
      </c>
      <c r="G147" s="213">
        <v>0</v>
      </c>
      <c r="H147" s="213">
        <v>0</v>
      </c>
      <c r="I147" s="185">
        <f t="shared" si="15"/>
        <v>0</v>
      </c>
    </row>
    <row r="148" spans="2:9" x14ac:dyDescent="0.25">
      <c r="B148" s="210" t="s">
        <v>431</v>
      </c>
      <c r="C148" s="211"/>
      <c r="D148" s="212">
        <v>0</v>
      </c>
      <c r="E148" s="213">
        <v>0</v>
      </c>
      <c r="F148" s="185">
        <f>D148+E148</f>
        <v>0</v>
      </c>
      <c r="G148" s="213">
        <v>0</v>
      </c>
      <c r="H148" s="213">
        <v>0</v>
      </c>
      <c r="I148" s="185">
        <f t="shared" si="15"/>
        <v>0</v>
      </c>
    </row>
    <row r="149" spans="2:9" x14ac:dyDescent="0.25">
      <c r="B149" s="210" t="s">
        <v>432</v>
      </c>
      <c r="C149" s="211"/>
      <c r="D149" s="212">
        <v>0</v>
      </c>
      <c r="E149" s="213">
        <v>0</v>
      </c>
      <c r="F149" s="185">
        <f>D149+E149</f>
        <v>0</v>
      </c>
      <c r="G149" s="213">
        <v>0</v>
      </c>
      <c r="H149" s="213">
        <v>0</v>
      </c>
      <c r="I149" s="185">
        <f t="shared" ref="I149:I157" si="22">F149-G149</f>
        <v>0</v>
      </c>
    </row>
    <row r="150" spans="2:9" x14ac:dyDescent="0.25">
      <c r="B150" s="208" t="s">
        <v>433</v>
      </c>
      <c r="C150" s="209"/>
      <c r="D150" s="192">
        <f>SUM(D151:D157)</f>
        <v>15000000</v>
      </c>
      <c r="E150" s="192">
        <f>SUM(E151:E157)</f>
        <v>-1972900.2200000004</v>
      </c>
      <c r="F150" s="192">
        <f>SUM(F151:F157)</f>
        <v>13027099.779999999</v>
      </c>
      <c r="G150" s="192">
        <f>SUM(G151:G157)</f>
        <v>13027099.779999999</v>
      </c>
      <c r="H150" s="192">
        <f>SUM(H151:H157)</f>
        <v>13027099.779999999</v>
      </c>
      <c r="I150" s="185">
        <f t="shared" si="22"/>
        <v>0</v>
      </c>
    </row>
    <row r="151" spans="2:9" x14ac:dyDescent="0.25">
      <c r="B151" s="210" t="s">
        <v>434</v>
      </c>
      <c r="C151" s="211"/>
      <c r="D151" s="212">
        <v>7818180</v>
      </c>
      <c r="E151" s="213">
        <v>0</v>
      </c>
      <c r="F151" s="185">
        <f t="shared" ref="F151:F157" si="23">D151+E151</f>
        <v>7818180</v>
      </c>
      <c r="G151" s="213">
        <v>7818180</v>
      </c>
      <c r="H151" s="213">
        <v>7818180</v>
      </c>
      <c r="I151" s="185">
        <f t="shared" si="22"/>
        <v>0</v>
      </c>
    </row>
    <row r="152" spans="2:9" x14ac:dyDescent="0.25">
      <c r="B152" s="210" t="s">
        <v>435</v>
      </c>
      <c r="C152" s="211"/>
      <c r="D152" s="212">
        <v>7181820</v>
      </c>
      <c r="E152" s="213">
        <v>-2072277.0800000005</v>
      </c>
      <c r="F152" s="185">
        <f t="shared" si="23"/>
        <v>5109542.92</v>
      </c>
      <c r="G152" s="213">
        <v>5109542.92</v>
      </c>
      <c r="H152" s="213">
        <v>5109542.92</v>
      </c>
      <c r="I152" s="185">
        <f t="shared" si="22"/>
        <v>0</v>
      </c>
    </row>
    <row r="153" spans="2:9" x14ac:dyDescent="0.25">
      <c r="B153" s="210" t="s">
        <v>436</v>
      </c>
      <c r="C153" s="211"/>
      <c r="D153" s="212">
        <v>0</v>
      </c>
      <c r="E153" s="213">
        <v>0</v>
      </c>
      <c r="F153" s="185">
        <f t="shared" si="23"/>
        <v>0</v>
      </c>
      <c r="G153" s="213">
        <v>0</v>
      </c>
      <c r="H153" s="213">
        <v>0</v>
      </c>
      <c r="I153" s="185">
        <f t="shared" si="22"/>
        <v>0</v>
      </c>
    </row>
    <row r="154" spans="2:9" x14ac:dyDescent="0.25">
      <c r="B154" s="210" t="s">
        <v>437</v>
      </c>
      <c r="C154" s="211"/>
      <c r="D154" s="212">
        <v>0</v>
      </c>
      <c r="E154" s="213">
        <v>0</v>
      </c>
      <c r="F154" s="185">
        <f t="shared" si="23"/>
        <v>0</v>
      </c>
      <c r="G154" s="213">
        <v>0</v>
      </c>
      <c r="H154" s="213">
        <v>0</v>
      </c>
      <c r="I154" s="185">
        <f t="shared" si="22"/>
        <v>0</v>
      </c>
    </row>
    <row r="155" spans="2:9" x14ac:dyDescent="0.25">
      <c r="B155" s="210" t="s">
        <v>438</v>
      </c>
      <c r="C155" s="211"/>
      <c r="D155" s="212">
        <v>0</v>
      </c>
      <c r="E155" s="213">
        <v>0</v>
      </c>
      <c r="F155" s="185">
        <f t="shared" si="23"/>
        <v>0</v>
      </c>
      <c r="G155" s="213">
        <v>0</v>
      </c>
      <c r="H155" s="213">
        <v>0</v>
      </c>
      <c r="I155" s="185">
        <f t="shared" si="22"/>
        <v>0</v>
      </c>
    </row>
    <row r="156" spans="2:9" x14ac:dyDescent="0.25">
      <c r="B156" s="210" t="s">
        <v>439</v>
      </c>
      <c r="C156" s="211"/>
      <c r="D156" s="212">
        <v>0</v>
      </c>
      <c r="E156" s="213">
        <v>0</v>
      </c>
      <c r="F156" s="185">
        <f t="shared" si="23"/>
        <v>0</v>
      </c>
      <c r="G156" s="213">
        <v>0</v>
      </c>
      <c r="H156" s="213">
        <v>0</v>
      </c>
      <c r="I156" s="185">
        <f t="shared" si="22"/>
        <v>0</v>
      </c>
    </row>
    <row r="157" spans="2:9" x14ac:dyDescent="0.25">
      <c r="B157" s="210" t="s">
        <v>440</v>
      </c>
      <c r="C157" s="211"/>
      <c r="D157" s="212">
        <v>0</v>
      </c>
      <c r="E157" s="213">
        <v>99376.860000000015</v>
      </c>
      <c r="F157" s="185">
        <f t="shared" si="23"/>
        <v>99376.860000000015</v>
      </c>
      <c r="G157" s="213">
        <v>99376.860000000015</v>
      </c>
      <c r="H157" s="213">
        <v>99376.860000000015</v>
      </c>
      <c r="I157" s="185">
        <f t="shared" si="22"/>
        <v>0</v>
      </c>
    </row>
    <row r="158" spans="2:9" x14ac:dyDescent="0.25">
      <c r="B158" s="208"/>
      <c r="C158" s="209"/>
      <c r="D158" s="192"/>
      <c r="E158" s="185"/>
      <c r="F158" s="185"/>
      <c r="G158" s="185"/>
      <c r="H158" s="185"/>
      <c r="I158" s="185"/>
    </row>
    <row r="159" spans="2:9" x14ac:dyDescent="0.25">
      <c r="B159" s="220" t="s">
        <v>442</v>
      </c>
      <c r="C159" s="221"/>
      <c r="D159" s="207">
        <f t="shared" ref="D159:I159" si="24">D9+D84</f>
        <v>1215839336</v>
      </c>
      <c r="E159" s="207">
        <f t="shared" si="24"/>
        <v>605187371.79000008</v>
      </c>
      <c r="F159" s="207">
        <f t="shared" si="24"/>
        <v>1821026707.79</v>
      </c>
      <c r="G159" s="207">
        <f t="shared" si="24"/>
        <v>1579306967.7</v>
      </c>
      <c r="H159" s="207">
        <f t="shared" si="24"/>
        <v>1510537733.8799999</v>
      </c>
      <c r="I159" s="207">
        <f t="shared" si="24"/>
        <v>241719740.09000003</v>
      </c>
    </row>
    <row r="160" spans="2:9" ht="15.75" thickBot="1" x14ac:dyDescent="0.3">
      <c r="B160" s="222"/>
      <c r="C160" s="223"/>
      <c r="D160" s="224"/>
      <c r="E160" s="202"/>
      <c r="F160" s="202"/>
      <c r="G160" s="202"/>
      <c r="H160" s="202"/>
      <c r="I160" s="202"/>
    </row>
    <row r="161" spans="2:2" x14ac:dyDescent="0.25">
      <c r="B161" s="180" t="s">
        <v>290</v>
      </c>
    </row>
  </sheetData>
  <mergeCells count="12">
    <mergeCell ref="B38:C38"/>
    <mergeCell ref="B48:C48"/>
    <mergeCell ref="B62:C62"/>
    <mergeCell ref="B113:C113"/>
    <mergeCell ref="B1:I1"/>
    <mergeCell ref="B2:I2"/>
    <mergeCell ref="B3:I3"/>
    <mergeCell ref="B4:I4"/>
    <mergeCell ref="B5:I5"/>
    <mergeCell ref="B6:C8"/>
    <mergeCell ref="D6:H7"/>
    <mergeCell ref="I6:I8"/>
  </mergeCells>
  <pageMargins left="0.7" right="0.7" top="0.75" bottom="0.75" header="0.3" footer="0.3"/>
  <pageSetup paperSize="9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E23" sqref="E23"/>
    </sheetView>
  </sheetViews>
  <sheetFormatPr baseColWidth="10" defaultRowHeight="15" x14ac:dyDescent="0.25"/>
  <cols>
    <col min="1" max="1" width="2.7109375" style="142" customWidth="1"/>
    <col min="2" max="2" width="56.42578125" style="142" customWidth="1"/>
    <col min="3" max="3" width="14" style="142" customWidth="1"/>
    <col min="4" max="4" width="13.28515625" style="142" customWidth="1"/>
    <col min="5" max="5" width="12.85546875" style="142" customWidth="1"/>
    <col min="6" max="6" width="13" style="142" customWidth="1"/>
    <col min="7" max="7" width="14.28515625" style="142" customWidth="1"/>
    <col min="8" max="8" width="13.5703125" style="142" customWidth="1"/>
  </cols>
  <sheetData>
    <row r="1" spans="2:8" ht="15.75" thickBot="1" x14ac:dyDescent="0.3"/>
    <row r="2" spans="2:8" x14ac:dyDescent="0.25">
      <c r="B2" s="483" t="s">
        <v>247</v>
      </c>
      <c r="C2" s="484"/>
      <c r="D2" s="484"/>
      <c r="E2" s="484"/>
      <c r="F2" s="484"/>
      <c r="G2" s="484"/>
      <c r="H2" s="485"/>
    </row>
    <row r="3" spans="2:8" x14ac:dyDescent="0.25">
      <c r="B3" s="486" t="s">
        <v>361</v>
      </c>
      <c r="C3" s="487"/>
      <c r="D3" s="487"/>
      <c r="E3" s="487"/>
      <c r="F3" s="487"/>
      <c r="G3" s="487"/>
      <c r="H3" s="488"/>
    </row>
    <row r="4" spans="2:8" x14ac:dyDescent="0.25">
      <c r="B4" s="486" t="s">
        <v>443</v>
      </c>
      <c r="C4" s="487"/>
      <c r="D4" s="487"/>
      <c r="E4" s="487"/>
      <c r="F4" s="487"/>
      <c r="G4" s="487"/>
      <c r="H4" s="488"/>
    </row>
    <row r="5" spans="2:8" x14ac:dyDescent="0.25">
      <c r="B5" s="486" t="s">
        <v>213</v>
      </c>
      <c r="C5" s="487"/>
      <c r="D5" s="487"/>
      <c r="E5" s="487"/>
      <c r="F5" s="487"/>
      <c r="G5" s="487"/>
      <c r="H5" s="488"/>
    </row>
    <row r="6" spans="2:8" ht="15.75" thickBot="1" x14ac:dyDescent="0.3">
      <c r="B6" s="489" t="s">
        <v>3</v>
      </c>
      <c r="C6" s="490"/>
      <c r="D6" s="490"/>
      <c r="E6" s="490"/>
      <c r="F6" s="490"/>
      <c r="G6" s="490"/>
      <c r="H6" s="491"/>
    </row>
    <row r="7" spans="2:8" ht="15.75" thickBot="1" x14ac:dyDescent="0.3">
      <c r="B7" s="464" t="s">
        <v>4</v>
      </c>
      <c r="C7" s="480" t="s">
        <v>363</v>
      </c>
      <c r="D7" s="481"/>
      <c r="E7" s="481"/>
      <c r="F7" s="481"/>
      <c r="G7" s="482"/>
      <c r="H7" s="464" t="s">
        <v>364</v>
      </c>
    </row>
    <row r="8" spans="2:8" ht="26.25" thickBot="1" x14ac:dyDescent="0.3">
      <c r="B8" s="465"/>
      <c r="C8" s="145" t="s">
        <v>252</v>
      </c>
      <c r="D8" s="145" t="s">
        <v>296</v>
      </c>
      <c r="E8" s="145" t="s">
        <v>297</v>
      </c>
      <c r="F8" s="145" t="s">
        <v>250</v>
      </c>
      <c r="G8" s="145" t="s">
        <v>269</v>
      </c>
      <c r="H8" s="465"/>
    </row>
    <row r="9" spans="2:8" x14ac:dyDescent="0.25">
      <c r="B9" s="225" t="s">
        <v>444</v>
      </c>
      <c r="C9" s="226">
        <f t="shared" ref="C9:H9" si="0">SUM(C10:C11)</f>
        <v>1097403916.0000021</v>
      </c>
      <c r="D9" s="226">
        <f t="shared" si="0"/>
        <v>492764412.18000001</v>
      </c>
      <c r="E9" s="226">
        <f t="shared" si="0"/>
        <v>1590168328.1800022</v>
      </c>
      <c r="F9" s="226">
        <f t="shared" si="0"/>
        <v>1365367477.5499978</v>
      </c>
      <c r="G9" s="226">
        <f t="shared" si="0"/>
        <v>1312770754.1299992</v>
      </c>
      <c r="H9" s="226">
        <f t="shared" si="0"/>
        <v>224800850.63000441</v>
      </c>
    </row>
    <row r="10" spans="2:8" x14ac:dyDescent="0.25">
      <c r="B10" s="227" t="s">
        <v>445</v>
      </c>
      <c r="C10" s="228">
        <v>1057961624.7700022</v>
      </c>
      <c r="D10" s="228">
        <v>492754312.18000001</v>
      </c>
      <c r="E10" s="228">
        <f>C10+D10</f>
        <v>1550715936.9500022</v>
      </c>
      <c r="F10" s="228">
        <v>1325915086.3199978</v>
      </c>
      <c r="G10" s="228">
        <v>1273318362.8999991</v>
      </c>
      <c r="H10" s="185">
        <f>E10-F10</f>
        <v>224800850.63000441</v>
      </c>
    </row>
    <row r="11" spans="2:8" x14ac:dyDescent="0.25">
      <c r="B11" s="227" t="s">
        <v>446</v>
      </c>
      <c r="C11" s="229">
        <v>39442291.229999997</v>
      </c>
      <c r="D11" s="229">
        <v>10100</v>
      </c>
      <c r="E11" s="228">
        <f>C11+D11</f>
        <v>39452391.229999997</v>
      </c>
      <c r="F11" s="229">
        <v>39452391.229999997</v>
      </c>
      <c r="G11" s="229">
        <v>39452391.229999997</v>
      </c>
      <c r="H11" s="185">
        <f>E11-F11</f>
        <v>0</v>
      </c>
    </row>
    <row r="12" spans="2:8" x14ac:dyDescent="0.25">
      <c r="B12" s="230"/>
      <c r="C12" s="229"/>
      <c r="D12" s="229"/>
      <c r="E12" s="229"/>
      <c r="F12" s="229"/>
      <c r="G12" s="229"/>
      <c r="H12" s="229"/>
    </row>
    <row r="13" spans="2:8" x14ac:dyDescent="0.25">
      <c r="B13" s="231" t="s">
        <v>447</v>
      </c>
      <c r="C13" s="232">
        <f t="shared" ref="C13:H13" si="1">SUM(C14:C15)</f>
        <v>118435420</v>
      </c>
      <c r="D13" s="232">
        <f t="shared" si="1"/>
        <v>112422959.61</v>
      </c>
      <c r="E13" s="232">
        <f t="shared" si="1"/>
        <v>230858379.61000001</v>
      </c>
      <c r="F13" s="232">
        <f t="shared" si="1"/>
        <v>213939490.15000004</v>
      </c>
      <c r="G13" s="232">
        <f t="shared" si="1"/>
        <v>197766979.75</v>
      </c>
      <c r="H13" s="232">
        <f t="shared" si="1"/>
        <v>16918889.459999979</v>
      </c>
    </row>
    <row r="14" spans="2:8" x14ac:dyDescent="0.25">
      <c r="B14" s="227" t="s">
        <v>445</v>
      </c>
      <c r="C14" s="228">
        <v>118435420</v>
      </c>
      <c r="D14" s="228">
        <v>112422959.61</v>
      </c>
      <c r="E14" s="228">
        <f>C14+D14</f>
        <v>230858379.61000001</v>
      </c>
      <c r="F14" s="228">
        <v>213939490.15000004</v>
      </c>
      <c r="G14" s="228">
        <v>197766979.75</v>
      </c>
      <c r="H14" s="185">
        <f>E14-F14</f>
        <v>16918889.459999979</v>
      </c>
    </row>
    <row r="15" spans="2:8" x14ac:dyDescent="0.25">
      <c r="B15" s="227" t="s">
        <v>446</v>
      </c>
      <c r="C15" s="228">
        <v>0</v>
      </c>
      <c r="D15" s="228">
        <v>0</v>
      </c>
      <c r="E15" s="228">
        <f>C15+D15</f>
        <v>0</v>
      </c>
      <c r="F15" s="228">
        <v>0</v>
      </c>
      <c r="G15" s="228">
        <v>0</v>
      </c>
      <c r="H15" s="185">
        <f>E15-F15</f>
        <v>0</v>
      </c>
    </row>
    <row r="16" spans="2:8" x14ac:dyDescent="0.25">
      <c r="B16" s="230"/>
      <c r="C16" s="229"/>
      <c r="D16" s="229"/>
      <c r="E16" s="229"/>
      <c r="F16" s="229"/>
      <c r="G16" s="229"/>
      <c r="H16" s="185"/>
    </row>
    <row r="17" spans="2:8" x14ac:dyDescent="0.25">
      <c r="B17" s="225" t="s">
        <v>442</v>
      </c>
      <c r="C17" s="233">
        <f t="shared" ref="C17:H17" si="2">C9+C13</f>
        <v>1215839336.0000021</v>
      </c>
      <c r="D17" s="233">
        <f t="shared" si="2"/>
        <v>605187371.78999996</v>
      </c>
      <c r="E17" s="233">
        <f t="shared" si="2"/>
        <v>1821026707.7900023</v>
      </c>
      <c r="F17" s="233">
        <f t="shared" si="2"/>
        <v>1579306967.6999979</v>
      </c>
      <c r="G17" s="233">
        <f t="shared" si="2"/>
        <v>1510537733.8799992</v>
      </c>
      <c r="H17" s="233">
        <f t="shared" si="2"/>
        <v>241719740.09000438</v>
      </c>
    </row>
    <row r="18" spans="2:8" ht="15.75" thickBot="1" x14ac:dyDescent="0.3">
      <c r="B18" s="234"/>
      <c r="C18" s="235"/>
      <c r="D18" s="235"/>
      <c r="E18" s="235"/>
      <c r="F18" s="235"/>
      <c r="G18" s="235"/>
      <c r="H18" s="235"/>
    </row>
    <row r="19" spans="2:8" x14ac:dyDescent="0.25">
      <c r="B19" s="180" t="s">
        <v>290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activeCell="E23" sqref="E23"/>
    </sheetView>
  </sheetViews>
  <sheetFormatPr baseColWidth="10" defaultRowHeight="15" x14ac:dyDescent="0.25"/>
  <cols>
    <col min="1" max="1" width="2.7109375" style="142" customWidth="1"/>
    <col min="2" max="2" width="52.85546875" style="142" customWidth="1"/>
    <col min="3" max="4" width="14.42578125" style="142" customWidth="1"/>
    <col min="5" max="5" width="13.85546875" style="142" customWidth="1"/>
    <col min="6" max="6" width="14.140625" style="142" customWidth="1"/>
    <col min="7" max="7" width="14.5703125" style="142" customWidth="1"/>
    <col min="8" max="8" width="15.28515625" style="142" bestFit="1" customWidth="1"/>
  </cols>
  <sheetData>
    <row r="1" spans="2:8" ht="15.75" thickBot="1" x14ac:dyDescent="0.3"/>
    <row r="2" spans="2:8" x14ac:dyDescent="0.25">
      <c r="B2" s="453" t="s">
        <v>247</v>
      </c>
      <c r="C2" s="454"/>
      <c r="D2" s="454"/>
      <c r="E2" s="454"/>
      <c r="F2" s="454"/>
      <c r="G2" s="454"/>
      <c r="H2" s="477"/>
    </row>
    <row r="3" spans="2:8" x14ac:dyDescent="0.25">
      <c r="B3" s="456" t="s">
        <v>361</v>
      </c>
      <c r="C3" s="457"/>
      <c r="D3" s="457"/>
      <c r="E3" s="457"/>
      <c r="F3" s="457"/>
      <c r="G3" s="457"/>
      <c r="H3" s="478"/>
    </row>
    <row r="4" spans="2:8" x14ac:dyDescent="0.25">
      <c r="B4" s="456" t="s">
        <v>448</v>
      </c>
      <c r="C4" s="457"/>
      <c r="D4" s="457"/>
      <c r="E4" s="457"/>
      <c r="F4" s="457"/>
      <c r="G4" s="457"/>
      <c r="H4" s="478"/>
    </row>
    <row r="5" spans="2:8" x14ac:dyDescent="0.25">
      <c r="B5" s="456" t="s">
        <v>213</v>
      </c>
      <c r="C5" s="457"/>
      <c r="D5" s="457"/>
      <c r="E5" s="457"/>
      <c r="F5" s="457"/>
      <c r="G5" s="457"/>
      <c r="H5" s="478"/>
    </row>
    <row r="6" spans="2:8" ht="15.75" thickBot="1" x14ac:dyDescent="0.3">
      <c r="B6" s="459" t="s">
        <v>3</v>
      </c>
      <c r="C6" s="460"/>
      <c r="D6" s="460"/>
      <c r="E6" s="460"/>
      <c r="F6" s="460"/>
      <c r="G6" s="460"/>
      <c r="H6" s="479"/>
    </row>
    <row r="7" spans="2:8" x14ac:dyDescent="0.25">
      <c r="B7" s="466" t="s">
        <v>4</v>
      </c>
      <c r="C7" s="483" t="s">
        <v>363</v>
      </c>
      <c r="D7" s="484"/>
      <c r="E7" s="484"/>
      <c r="F7" s="484"/>
      <c r="G7" s="485"/>
      <c r="H7" s="464" t="s">
        <v>364</v>
      </c>
    </row>
    <row r="8" spans="2:8" ht="15.75" thickBot="1" x14ac:dyDescent="0.3">
      <c r="B8" s="456"/>
      <c r="C8" s="489"/>
      <c r="D8" s="490"/>
      <c r="E8" s="490"/>
      <c r="F8" s="490"/>
      <c r="G8" s="491"/>
      <c r="H8" s="492"/>
    </row>
    <row r="9" spans="2:8" ht="26.25" thickBot="1" x14ac:dyDescent="0.3">
      <c r="B9" s="459"/>
      <c r="C9" s="236" t="s">
        <v>252</v>
      </c>
      <c r="D9" s="145" t="s">
        <v>365</v>
      </c>
      <c r="E9" s="145" t="s">
        <v>366</v>
      </c>
      <c r="F9" s="145" t="s">
        <v>250</v>
      </c>
      <c r="G9" s="145" t="s">
        <v>269</v>
      </c>
      <c r="H9" s="465"/>
    </row>
    <row r="10" spans="2:8" x14ac:dyDescent="0.25">
      <c r="B10" s="237"/>
      <c r="C10" s="238"/>
      <c r="D10" s="238"/>
      <c r="E10" s="238"/>
      <c r="F10" s="238"/>
      <c r="G10" s="238"/>
      <c r="H10" s="238"/>
    </row>
    <row r="11" spans="2:8" x14ac:dyDescent="0.25">
      <c r="B11" s="239" t="s">
        <v>449</v>
      </c>
      <c r="C11" s="167">
        <f t="shared" ref="C11:H11" si="0">C12+C22+C31+C42</f>
        <v>1097403915.9999998</v>
      </c>
      <c r="D11" s="167">
        <f t="shared" si="0"/>
        <v>492764412.18000025</v>
      </c>
      <c r="E11" s="167">
        <f t="shared" si="0"/>
        <v>1590168328.1800001</v>
      </c>
      <c r="F11" s="167">
        <f t="shared" si="0"/>
        <v>1365367477.5500002</v>
      </c>
      <c r="G11" s="167">
        <f t="shared" si="0"/>
        <v>1312770754.1300001</v>
      </c>
      <c r="H11" s="167">
        <f t="shared" si="0"/>
        <v>224800850.62999988</v>
      </c>
    </row>
    <row r="12" spans="2:8" x14ac:dyDescent="0.25">
      <c r="B12" s="239" t="s">
        <v>450</v>
      </c>
      <c r="C12" s="167">
        <f>SUM(C13:C20)</f>
        <v>572257748.26999998</v>
      </c>
      <c r="D12" s="167">
        <f>SUM(D13:D20)</f>
        <v>113524053.80000001</v>
      </c>
      <c r="E12" s="167">
        <f>SUM(E13:E20)</f>
        <v>685781802.06999993</v>
      </c>
      <c r="F12" s="167">
        <f>SUM(F13:F20)</f>
        <v>672202193.30999994</v>
      </c>
      <c r="G12" s="167">
        <f>SUM(G13:G20)</f>
        <v>643774347.06999993</v>
      </c>
      <c r="H12" s="167">
        <f>E12-F12</f>
        <v>13579608.75999999</v>
      </c>
    </row>
    <row r="13" spans="2:8" x14ac:dyDescent="0.25">
      <c r="B13" s="240" t="s">
        <v>451</v>
      </c>
      <c r="C13" s="169">
        <v>25304498.500000004</v>
      </c>
      <c r="D13" s="169">
        <v>1263373.4899999988</v>
      </c>
      <c r="E13" s="165">
        <f>C13+D13</f>
        <v>26567871.990000002</v>
      </c>
      <c r="F13" s="169">
        <v>26567871.989999998</v>
      </c>
      <c r="G13" s="169">
        <v>25960834.449999999</v>
      </c>
      <c r="H13" s="165">
        <f>E13-F13</f>
        <v>0</v>
      </c>
    </row>
    <row r="14" spans="2:8" x14ac:dyDescent="0.25">
      <c r="B14" s="240" t="s">
        <v>452</v>
      </c>
      <c r="C14" s="169">
        <v>0</v>
      </c>
      <c r="D14" s="169">
        <v>0</v>
      </c>
      <c r="E14" s="165">
        <f t="shared" ref="E14:E20" si="1">C14+D14</f>
        <v>0</v>
      </c>
      <c r="F14" s="169">
        <v>0</v>
      </c>
      <c r="G14" s="169">
        <v>0</v>
      </c>
      <c r="H14" s="165">
        <f t="shared" ref="H14:H20" si="2">E14-F14</f>
        <v>0</v>
      </c>
    </row>
    <row r="15" spans="2:8" x14ac:dyDescent="0.25">
      <c r="B15" s="240" t="s">
        <v>453</v>
      </c>
      <c r="C15" s="169">
        <v>99791458.560000002</v>
      </c>
      <c r="D15" s="169">
        <v>23006306.690000001</v>
      </c>
      <c r="E15" s="165">
        <f t="shared" si="1"/>
        <v>122797765.25</v>
      </c>
      <c r="F15" s="169">
        <v>122297765.24999994</v>
      </c>
      <c r="G15" s="169">
        <v>119432646.66999994</v>
      </c>
      <c r="H15" s="165">
        <f t="shared" si="2"/>
        <v>500000.0000000596</v>
      </c>
    </row>
    <row r="16" spans="2:8" x14ac:dyDescent="0.25">
      <c r="B16" s="240" t="s">
        <v>454</v>
      </c>
      <c r="C16" s="169">
        <v>0</v>
      </c>
      <c r="D16" s="169">
        <v>0</v>
      </c>
      <c r="E16" s="165">
        <f t="shared" si="1"/>
        <v>0</v>
      </c>
      <c r="F16" s="169">
        <v>0</v>
      </c>
      <c r="G16" s="169">
        <v>0</v>
      </c>
      <c r="H16" s="165">
        <f t="shared" si="2"/>
        <v>0</v>
      </c>
    </row>
    <row r="17" spans="2:8" x14ac:dyDescent="0.25">
      <c r="B17" s="240" t="s">
        <v>455</v>
      </c>
      <c r="C17" s="169">
        <v>55514561.149999999</v>
      </c>
      <c r="D17" s="169">
        <v>35034869.500000007</v>
      </c>
      <c r="E17" s="165">
        <f t="shared" si="1"/>
        <v>90549430.650000006</v>
      </c>
      <c r="F17" s="169">
        <v>90549430.649999976</v>
      </c>
      <c r="G17" s="169">
        <v>81368019.409999967</v>
      </c>
      <c r="H17" s="165">
        <f t="shared" si="2"/>
        <v>0</v>
      </c>
    </row>
    <row r="18" spans="2:8" x14ac:dyDescent="0.25">
      <c r="B18" s="240" t="s">
        <v>456</v>
      </c>
      <c r="C18" s="169">
        <v>0</v>
      </c>
      <c r="D18" s="169">
        <v>0</v>
      </c>
      <c r="E18" s="165">
        <f t="shared" si="1"/>
        <v>0</v>
      </c>
      <c r="F18" s="169">
        <v>0</v>
      </c>
      <c r="G18" s="169">
        <v>0</v>
      </c>
      <c r="H18" s="165">
        <f t="shared" si="2"/>
        <v>0</v>
      </c>
    </row>
    <row r="19" spans="2:8" x14ac:dyDescent="0.25">
      <c r="B19" s="240" t="s">
        <v>457</v>
      </c>
      <c r="C19" s="169">
        <v>245233088.43999997</v>
      </c>
      <c r="D19" s="169">
        <v>19462513.830000013</v>
      </c>
      <c r="E19" s="165">
        <f t="shared" si="1"/>
        <v>264695602.26999998</v>
      </c>
      <c r="F19" s="169">
        <v>251615993.51000002</v>
      </c>
      <c r="G19" s="169">
        <v>245030733.69999999</v>
      </c>
      <c r="H19" s="165">
        <f t="shared" si="2"/>
        <v>13079608.759999961</v>
      </c>
    </row>
    <row r="20" spans="2:8" x14ac:dyDescent="0.25">
      <c r="B20" s="240" t="s">
        <v>458</v>
      </c>
      <c r="C20" s="169">
        <v>146414141.61999997</v>
      </c>
      <c r="D20" s="169">
        <v>34756990.289999992</v>
      </c>
      <c r="E20" s="165">
        <f t="shared" si="1"/>
        <v>181171131.90999997</v>
      </c>
      <c r="F20" s="169">
        <v>181171131.90999991</v>
      </c>
      <c r="G20" s="169">
        <v>171982112.84</v>
      </c>
      <c r="H20" s="165">
        <f t="shared" si="2"/>
        <v>0</v>
      </c>
    </row>
    <row r="21" spans="2:8" x14ac:dyDescent="0.25">
      <c r="B21" s="241"/>
      <c r="C21" s="165"/>
      <c r="D21" s="165"/>
      <c r="E21" s="165"/>
      <c r="F21" s="165"/>
      <c r="G21" s="165"/>
      <c r="H21" s="165"/>
    </row>
    <row r="22" spans="2:8" x14ac:dyDescent="0.25">
      <c r="B22" s="239" t="s">
        <v>459</v>
      </c>
      <c r="C22" s="167">
        <f>SUM(C23:C29)</f>
        <v>505116598.28999978</v>
      </c>
      <c r="D22" s="167">
        <f>SUM(D23:D29)</f>
        <v>368368145.18000025</v>
      </c>
      <c r="E22" s="167">
        <f>SUM(E23:E29)</f>
        <v>873484743.47000003</v>
      </c>
      <c r="F22" s="167">
        <f>SUM(F23:F29)</f>
        <v>662263501.60000014</v>
      </c>
      <c r="G22" s="167">
        <f>SUM(G23:G29)</f>
        <v>644055085.47000027</v>
      </c>
      <c r="H22" s="167">
        <f t="shared" ref="H22:H29" si="3">E22-F22</f>
        <v>211221241.86999989</v>
      </c>
    </row>
    <row r="23" spans="2:8" x14ac:dyDescent="0.25">
      <c r="B23" s="240" t="s">
        <v>460</v>
      </c>
      <c r="C23" s="169">
        <v>46216372.340000004</v>
      </c>
      <c r="D23" s="169">
        <v>5981577.7200000016</v>
      </c>
      <c r="E23" s="165">
        <f t="shared" ref="E23:E29" si="4">C23+D23</f>
        <v>52197950.060000002</v>
      </c>
      <c r="F23" s="169">
        <v>52197950.059999995</v>
      </c>
      <c r="G23" s="169">
        <v>48867967.789999992</v>
      </c>
      <c r="H23" s="165">
        <f t="shared" si="3"/>
        <v>0</v>
      </c>
    </row>
    <row r="24" spans="2:8" x14ac:dyDescent="0.25">
      <c r="B24" s="240" t="s">
        <v>461</v>
      </c>
      <c r="C24" s="169">
        <v>391856938.24999982</v>
      </c>
      <c r="D24" s="169">
        <v>326957046.22000021</v>
      </c>
      <c r="E24" s="165">
        <f t="shared" si="4"/>
        <v>718813984.47000003</v>
      </c>
      <c r="F24" s="169">
        <v>507592742.60000014</v>
      </c>
      <c r="G24" s="169">
        <v>494068961.18000013</v>
      </c>
      <c r="H24" s="165">
        <f t="shared" si="3"/>
        <v>211221241.86999989</v>
      </c>
    </row>
    <row r="25" spans="2:8" x14ac:dyDescent="0.25">
      <c r="B25" s="240" t="s">
        <v>462</v>
      </c>
      <c r="C25" s="169">
        <v>0</v>
      </c>
      <c r="D25" s="169">
        <v>0</v>
      </c>
      <c r="E25" s="165">
        <f t="shared" si="4"/>
        <v>0</v>
      </c>
      <c r="F25" s="169">
        <v>0</v>
      </c>
      <c r="G25" s="169">
        <v>0</v>
      </c>
      <c r="H25" s="165">
        <f t="shared" si="3"/>
        <v>0</v>
      </c>
    </row>
    <row r="26" spans="2:8" x14ac:dyDescent="0.25">
      <c r="B26" s="240" t="s">
        <v>463</v>
      </c>
      <c r="C26" s="169">
        <v>23625312.09</v>
      </c>
      <c r="D26" s="169">
        <v>15215812.330000006</v>
      </c>
      <c r="E26" s="165">
        <f t="shared" si="4"/>
        <v>38841124.420000002</v>
      </c>
      <c r="F26" s="169">
        <v>38841124.420000002</v>
      </c>
      <c r="G26" s="169">
        <v>37528198.459999993</v>
      </c>
      <c r="H26" s="165">
        <f t="shared" si="3"/>
        <v>0</v>
      </c>
    </row>
    <row r="27" spans="2:8" x14ac:dyDescent="0.25">
      <c r="B27" s="240" t="s">
        <v>464</v>
      </c>
      <c r="C27" s="169">
        <v>0</v>
      </c>
      <c r="D27" s="169">
        <v>19902795.970000003</v>
      </c>
      <c r="E27" s="165">
        <f t="shared" si="4"/>
        <v>19902795.970000003</v>
      </c>
      <c r="F27" s="169">
        <v>19902795.969999999</v>
      </c>
      <c r="G27" s="169">
        <v>19902795.969999999</v>
      </c>
      <c r="H27" s="165">
        <f t="shared" si="3"/>
        <v>0</v>
      </c>
    </row>
    <row r="28" spans="2:8" x14ac:dyDescent="0.25">
      <c r="B28" s="240" t="s">
        <v>465</v>
      </c>
      <c r="C28" s="169">
        <v>39442291.229999997</v>
      </c>
      <c r="D28" s="169">
        <v>10100</v>
      </c>
      <c r="E28" s="165">
        <f t="shared" si="4"/>
        <v>39452391.229999997</v>
      </c>
      <c r="F28" s="169">
        <v>39452391.229999997</v>
      </c>
      <c r="G28" s="169">
        <v>39452391.229999997</v>
      </c>
      <c r="H28" s="165">
        <f t="shared" si="3"/>
        <v>0</v>
      </c>
    </row>
    <row r="29" spans="2:8" x14ac:dyDescent="0.25">
      <c r="B29" s="240" t="s">
        <v>466</v>
      </c>
      <c r="C29" s="169">
        <v>3975684.38</v>
      </c>
      <c r="D29" s="169">
        <v>300812.93999999977</v>
      </c>
      <c r="E29" s="165">
        <f t="shared" si="4"/>
        <v>4276497.3199999994</v>
      </c>
      <c r="F29" s="169">
        <v>4276497.32</v>
      </c>
      <c r="G29" s="169">
        <v>4234770.8400000008</v>
      </c>
      <c r="H29" s="165">
        <f t="shared" si="3"/>
        <v>0</v>
      </c>
    </row>
    <row r="30" spans="2:8" x14ac:dyDescent="0.25">
      <c r="B30" s="241"/>
      <c r="C30" s="165"/>
      <c r="D30" s="165"/>
      <c r="E30" s="165"/>
      <c r="F30" s="165"/>
      <c r="G30" s="165"/>
      <c r="H30" s="165"/>
    </row>
    <row r="31" spans="2:8" x14ac:dyDescent="0.25">
      <c r="B31" s="239" t="s">
        <v>467</v>
      </c>
      <c r="C31" s="167">
        <f>SUM(C32:C40)</f>
        <v>20029569.440000001</v>
      </c>
      <c r="D31" s="167">
        <f>SUM(D32:D40)</f>
        <v>10872213.199999999</v>
      </c>
      <c r="E31" s="167">
        <f>SUM(E32:E40)</f>
        <v>30901782.639999997</v>
      </c>
      <c r="F31" s="167">
        <f>SUM(F32:F40)</f>
        <v>30901782.640000001</v>
      </c>
      <c r="G31" s="167">
        <f>SUM(G32:G40)</f>
        <v>24941321.59</v>
      </c>
      <c r="H31" s="167">
        <f t="shared" ref="H31:H40" si="5">E31-F31</f>
        <v>0</v>
      </c>
    </row>
    <row r="32" spans="2:8" x14ac:dyDescent="0.25">
      <c r="B32" s="240" t="s">
        <v>468</v>
      </c>
      <c r="C32" s="169">
        <v>4992077.26</v>
      </c>
      <c r="D32" s="169">
        <v>1323792.68</v>
      </c>
      <c r="E32" s="165">
        <f t="shared" ref="E32:E40" si="6">C32+D32</f>
        <v>6315869.9399999995</v>
      </c>
      <c r="F32" s="169">
        <v>6315869.9400000004</v>
      </c>
      <c r="G32" s="169">
        <v>6189938.0500000007</v>
      </c>
      <c r="H32" s="165">
        <f t="shared" si="5"/>
        <v>0</v>
      </c>
    </row>
    <row r="33" spans="2:8" x14ac:dyDescent="0.25">
      <c r="B33" s="240" t="s">
        <v>469</v>
      </c>
      <c r="C33" s="169">
        <v>2463391.5700000003</v>
      </c>
      <c r="D33" s="169">
        <v>372903.29999999987</v>
      </c>
      <c r="E33" s="165">
        <f t="shared" si="6"/>
        <v>2836294.87</v>
      </c>
      <c r="F33" s="169">
        <v>2836294.8700000006</v>
      </c>
      <c r="G33" s="169">
        <v>2835002.7</v>
      </c>
      <c r="H33" s="165">
        <f t="shared" si="5"/>
        <v>0</v>
      </c>
    </row>
    <row r="34" spans="2:8" x14ac:dyDescent="0.25">
      <c r="B34" s="240" t="s">
        <v>470</v>
      </c>
      <c r="C34" s="169">
        <v>0</v>
      </c>
      <c r="D34" s="169">
        <v>0</v>
      </c>
      <c r="E34" s="165">
        <f t="shared" si="6"/>
        <v>0</v>
      </c>
      <c r="F34" s="169">
        <v>0</v>
      </c>
      <c r="G34" s="169">
        <v>0</v>
      </c>
      <c r="H34" s="165">
        <f t="shared" si="5"/>
        <v>0</v>
      </c>
    </row>
    <row r="35" spans="2:8" x14ac:dyDescent="0.25">
      <c r="B35" s="240" t="s">
        <v>471</v>
      </c>
      <c r="C35" s="169">
        <v>0</v>
      </c>
      <c r="D35" s="169">
        <v>0</v>
      </c>
      <c r="E35" s="165">
        <f t="shared" si="6"/>
        <v>0</v>
      </c>
      <c r="F35" s="169">
        <v>0</v>
      </c>
      <c r="G35" s="169">
        <v>0</v>
      </c>
      <c r="H35" s="165">
        <f t="shared" si="5"/>
        <v>0</v>
      </c>
    </row>
    <row r="36" spans="2:8" x14ac:dyDescent="0.25">
      <c r="B36" s="240" t="s">
        <v>472</v>
      </c>
      <c r="C36" s="169">
        <v>0</v>
      </c>
      <c r="D36" s="169">
        <v>0</v>
      </c>
      <c r="E36" s="165">
        <f t="shared" si="6"/>
        <v>0</v>
      </c>
      <c r="F36" s="169">
        <v>0</v>
      </c>
      <c r="G36" s="169">
        <v>0</v>
      </c>
      <c r="H36" s="165">
        <f t="shared" si="5"/>
        <v>0</v>
      </c>
    </row>
    <row r="37" spans="2:8" x14ac:dyDescent="0.25">
      <c r="B37" s="240" t="s">
        <v>473</v>
      </c>
      <c r="C37" s="169">
        <v>0</v>
      </c>
      <c r="D37" s="169">
        <v>0</v>
      </c>
      <c r="E37" s="165">
        <f t="shared" si="6"/>
        <v>0</v>
      </c>
      <c r="F37" s="169">
        <v>0</v>
      </c>
      <c r="G37" s="169">
        <v>0</v>
      </c>
      <c r="H37" s="165">
        <f t="shared" si="5"/>
        <v>0</v>
      </c>
    </row>
    <row r="38" spans="2:8" x14ac:dyDescent="0.25">
      <c r="B38" s="240" t="s">
        <v>474</v>
      </c>
      <c r="C38" s="169">
        <v>4277304.1800000006</v>
      </c>
      <c r="D38" s="169">
        <v>6975947.1600000011</v>
      </c>
      <c r="E38" s="165">
        <f t="shared" si="6"/>
        <v>11253251.340000002</v>
      </c>
      <c r="F38" s="169">
        <v>11253251.34</v>
      </c>
      <c r="G38" s="169">
        <v>5853638.5900000008</v>
      </c>
      <c r="H38" s="165">
        <f t="shared" si="5"/>
        <v>0</v>
      </c>
    </row>
    <row r="39" spans="2:8" x14ac:dyDescent="0.25">
      <c r="B39" s="240" t="s">
        <v>475</v>
      </c>
      <c r="C39" s="169">
        <v>0</v>
      </c>
      <c r="D39" s="169">
        <v>0</v>
      </c>
      <c r="E39" s="165">
        <f t="shared" si="6"/>
        <v>0</v>
      </c>
      <c r="F39" s="169">
        <v>0</v>
      </c>
      <c r="G39" s="169">
        <v>0</v>
      </c>
      <c r="H39" s="165">
        <f t="shared" si="5"/>
        <v>0</v>
      </c>
    </row>
    <row r="40" spans="2:8" x14ac:dyDescent="0.25">
      <c r="B40" s="240" t="s">
        <v>476</v>
      </c>
      <c r="C40" s="169">
        <v>8296796.4299999997</v>
      </c>
      <c r="D40" s="169">
        <v>2199570.0599999996</v>
      </c>
      <c r="E40" s="165">
        <f t="shared" si="6"/>
        <v>10496366.489999998</v>
      </c>
      <c r="F40" s="169">
        <v>10496366.49</v>
      </c>
      <c r="G40" s="169">
        <v>10062742.25</v>
      </c>
      <c r="H40" s="165">
        <f t="shared" si="5"/>
        <v>0</v>
      </c>
    </row>
    <row r="41" spans="2:8" x14ac:dyDescent="0.25">
      <c r="B41" s="241"/>
      <c r="C41" s="165"/>
      <c r="D41" s="165"/>
      <c r="E41" s="165"/>
      <c r="F41" s="165"/>
      <c r="G41" s="165"/>
      <c r="H41" s="165"/>
    </row>
    <row r="42" spans="2:8" x14ac:dyDescent="0.25">
      <c r="B42" s="239" t="s">
        <v>477</v>
      </c>
      <c r="C42" s="167">
        <f>SUM(C43:C46)</f>
        <v>0</v>
      </c>
      <c r="D42" s="167">
        <f>SUM(D43:D46)</f>
        <v>0</v>
      </c>
      <c r="E42" s="167">
        <f>SUM(E43:E46)</f>
        <v>0</v>
      </c>
      <c r="F42" s="167">
        <f>SUM(F43:F46)</f>
        <v>0</v>
      </c>
      <c r="G42" s="167">
        <f>SUM(G43:G46)</f>
        <v>0</v>
      </c>
      <c r="H42" s="167">
        <f>E42-F42</f>
        <v>0</v>
      </c>
    </row>
    <row r="43" spans="2:8" x14ac:dyDescent="0.25">
      <c r="B43" s="240" t="s">
        <v>478</v>
      </c>
      <c r="C43" s="169">
        <v>0</v>
      </c>
      <c r="D43" s="169">
        <v>0</v>
      </c>
      <c r="E43" s="165">
        <f>C43+D43</f>
        <v>0</v>
      </c>
      <c r="F43" s="169">
        <v>0</v>
      </c>
      <c r="G43" s="169">
        <v>0</v>
      </c>
      <c r="H43" s="165">
        <f>E43-F43</f>
        <v>0</v>
      </c>
    </row>
    <row r="44" spans="2:8" ht="25.5" x14ac:dyDescent="0.25">
      <c r="B44" s="242" t="s">
        <v>479</v>
      </c>
      <c r="C44" s="169">
        <v>0</v>
      </c>
      <c r="D44" s="169">
        <v>0</v>
      </c>
      <c r="E44" s="165">
        <f>C44+D44</f>
        <v>0</v>
      </c>
      <c r="F44" s="169">
        <v>0</v>
      </c>
      <c r="G44" s="169">
        <v>0</v>
      </c>
      <c r="H44" s="165">
        <f>E44-F44</f>
        <v>0</v>
      </c>
    </row>
    <row r="45" spans="2:8" x14ac:dyDescent="0.25">
      <c r="B45" s="240" t="s">
        <v>480</v>
      </c>
      <c r="C45" s="169">
        <v>0</v>
      </c>
      <c r="D45" s="169">
        <v>0</v>
      </c>
      <c r="E45" s="165">
        <f>C45+D45</f>
        <v>0</v>
      </c>
      <c r="F45" s="169">
        <v>0</v>
      </c>
      <c r="G45" s="169">
        <v>0</v>
      </c>
      <c r="H45" s="165">
        <f>E45-F45</f>
        <v>0</v>
      </c>
    </row>
    <row r="46" spans="2:8" x14ac:dyDescent="0.25">
      <c r="B46" s="240" t="s">
        <v>481</v>
      </c>
      <c r="C46" s="169">
        <v>0</v>
      </c>
      <c r="D46" s="169">
        <v>0</v>
      </c>
      <c r="E46" s="165">
        <f>C46+D46</f>
        <v>0</v>
      </c>
      <c r="F46" s="169">
        <v>0</v>
      </c>
      <c r="G46" s="169">
        <v>0</v>
      </c>
      <c r="H46" s="165">
        <f>E46-F46</f>
        <v>0</v>
      </c>
    </row>
    <row r="47" spans="2:8" x14ac:dyDescent="0.25">
      <c r="B47" s="241"/>
      <c r="C47" s="165"/>
      <c r="D47" s="165"/>
      <c r="E47" s="165"/>
      <c r="F47" s="165"/>
      <c r="G47" s="165"/>
      <c r="H47" s="165"/>
    </row>
    <row r="48" spans="2:8" x14ac:dyDescent="0.25">
      <c r="B48" s="239" t="s">
        <v>482</v>
      </c>
      <c r="C48" s="167">
        <f>C49+C59+C68+C79</f>
        <v>118435420</v>
      </c>
      <c r="D48" s="167">
        <f>D49+D59+D68+D79</f>
        <v>112422959.61000003</v>
      </c>
      <c r="E48" s="167">
        <f>E49+E59+E68+E79</f>
        <v>230858379.60999998</v>
      </c>
      <c r="F48" s="167">
        <f>F49+F59+F68+F79</f>
        <v>213939490.15000001</v>
      </c>
      <c r="G48" s="167">
        <f>G49+G59+G68+G79</f>
        <v>197766979.74999997</v>
      </c>
      <c r="H48" s="167">
        <f t="shared" ref="H48:H83" si="7">E48-F48</f>
        <v>16918889.459999979</v>
      </c>
    </row>
    <row r="49" spans="2:8" x14ac:dyDescent="0.25">
      <c r="B49" s="239" t="s">
        <v>450</v>
      </c>
      <c r="C49" s="167">
        <f>SUM(C50:C57)</f>
        <v>55819150.200000003</v>
      </c>
      <c r="D49" s="167">
        <f>SUM(D50:D57)</f>
        <v>75284254.320000023</v>
      </c>
      <c r="E49" s="167">
        <f>SUM(E50:E57)</f>
        <v>131103404.52000001</v>
      </c>
      <c r="F49" s="167">
        <f>SUM(F50:F57)</f>
        <v>130653730.94000003</v>
      </c>
      <c r="G49" s="167">
        <f>SUM(G50:G57)</f>
        <v>114481220.54000001</v>
      </c>
      <c r="H49" s="167">
        <f t="shared" si="7"/>
        <v>449673.57999998331</v>
      </c>
    </row>
    <row r="50" spans="2:8" x14ac:dyDescent="0.25">
      <c r="B50" s="240" t="s">
        <v>451</v>
      </c>
      <c r="C50" s="169">
        <v>0</v>
      </c>
      <c r="D50" s="169">
        <v>0</v>
      </c>
      <c r="E50" s="165">
        <f t="shared" ref="E50:E57" si="8">C50+D50</f>
        <v>0</v>
      </c>
      <c r="F50" s="169">
        <v>0</v>
      </c>
      <c r="G50" s="169">
        <v>0</v>
      </c>
      <c r="H50" s="165">
        <f t="shared" si="7"/>
        <v>0</v>
      </c>
    </row>
    <row r="51" spans="2:8" x14ac:dyDescent="0.25">
      <c r="B51" s="240" t="s">
        <v>452</v>
      </c>
      <c r="C51" s="169">
        <v>0</v>
      </c>
      <c r="D51" s="169">
        <v>0</v>
      </c>
      <c r="E51" s="165">
        <f t="shared" si="8"/>
        <v>0</v>
      </c>
      <c r="F51" s="169">
        <v>0</v>
      </c>
      <c r="G51" s="169">
        <v>0</v>
      </c>
      <c r="H51" s="165">
        <f t="shared" si="7"/>
        <v>0</v>
      </c>
    </row>
    <row r="52" spans="2:8" x14ac:dyDescent="0.25">
      <c r="B52" s="240" t="s">
        <v>453</v>
      </c>
      <c r="C52" s="169">
        <v>0</v>
      </c>
      <c r="D52" s="169">
        <v>9601775</v>
      </c>
      <c r="E52" s="165">
        <f t="shared" si="8"/>
        <v>9601775</v>
      </c>
      <c r="F52" s="169">
        <v>9601775</v>
      </c>
      <c r="G52" s="169">
        <v>9601775</v>
      </c>
      <c r="H52" s="165">
        <f t="shared" si="7"/>
        <v>0</v>
      </c>
    </row>
    <row r="53" spans="2:8" x14ac:dyDescent="0.25">
      <c r="B53" s="240" t="s">
        <v>454</v>
      </c>
      <c r="C53" s="169">
        <v>0</v>
      </c>
      <c r="D53" s="169">
        <v>0</v>
      </c>
      <c r="E53" s="165">
        <f t="shared" si="8"/>
        <v>0</v>
      </c>
      <c r="F53" s="169">
        <v>0</v>
      </c>
      <c r="G53" s="169">
        <v>0</v>
      </c>
      <c r="H53" s="165">
        <f t="shared" si="7"/>
        <v>0</v>
      </c>
    </row>
    <row r="54" spans="2:8" x14ac:dyDescent="0.25">
      <c r="B54" s="240" t="s">
        <v>455</v>
      </c>
      <c r="C54" s="169">
        <v>0</v>
      </c>
      <c r="D54" s="169">
        <v>0</v>
      </c>
      <c r="E54" s="165">
        <f t="shared" si="8"/>
        <v>0</v>
      </c>
      <c r="F54" s="169">
        <v>0</v>
      </c>
      <c r="G54" s="169">
        <v>0</v>
      </c>
      <c r="H54" s="165">
        <f t="shared" si="7"/>
        <v>0</v>
      </c>
    </row>
    <row r="55" spans="2:8" x14ac:dyDescent="0.25">
      <c r="B55" s="240" t="s">
        <v>456</v>
      </c>
      <c r="C55" s="169">
        <v>0</v>
      </c>
      <c r="D55" s="169">
        <v>0</v>
      </c>
      <c r="E55" s="165">
        <f t="shared" si="8"/>
        <v>0</v>
      </c>
      <c r="F55" s="169">
        <v>0</v>
      </c>
      <c r="G55" s="169">
        <v>0</v>
      </c>
      <c r="H55" s="165">
        <f t="shared" si="7"/>
        <v>0</v>
      </c>
    </row>
    <row r="56" spans="2:8" x14ac:dyDescent="0.25">
      <c r="B56" s="240" t="s">
        <v>457</v>
      </c>
      <c r="C56" s="169">
        <v>55819150.200000003</v>
      </c>
      <c r="D56" s="169">
        <v>51762479.320000015</v>
      </c>
      <c r="E56" s="165">
        <f t="shared" si="8"/>
        <v>107581629.52000001</v>
      </c>
      <c r="F56" s="169">
        <v>107131955.94000003</v>
      </c>
      <c r="G56" s="169">
        <v>90959445.540000007</v>
      </c>
      <c r="H56" s="165">
        <f t="shared" si="7"/>
        <v>449673.57999998331</v>
      </c>
    </row>
    <row r="57" spans="2:8" x14ac:dyDescent="0.25">
      <c r="B57" s="240" t="s">
        <v>458</v>
      </c>
      <c r="C57" s="169">
        <v>0</v>
      </c>
      <c r="D57" s="169">
        <v>13920000</v>
      </c>
      <c r="E57" s="165">
        <f t="shared" si="8"/>
        <v>13920000</v>
      </c>
      <c r="F57" s="169">
        <v>13920000</v>
      </c>
      <c r="G57" s="169">
        <v>13920000</v>
      </c>
      <c r="H57" s="165">
        <f t="shared" si="7"/>
        <v>0</v>
      </c>
    </row>
    <row r="58" spans="2:8" x14ac:dyDescent="0.25">
      <c r="B58" s="241"/>
      <c r="C58" s="165"/>
      <c r="D58" s="165"/>
      <c r="E58" s="165"/>
      <c r="F58" s="165"/>
      <c r="G58" s="165"/>
      <c r="H58" s="165"/>
    </row>
    <row r="59" spans="2:8" x14ac:dyDescent="0.25">
      <c r="B59" s="239" t="s">
        <v>459</v>
      </c>
      <c r="C59" s="167">
        <f>SUM(C60:C66)</f>
        <v>47616269.799999997</v>
      </c>
      <c r="D59" s="167">
        <f>SUM(D60:D66)</f>
        <v>37818982.370000005</v>
      </c>
      <c r="E59" s="167">
        <f>SUM(E60:E66)</f>
        <v>85435252.170000002</v>
      </c>
      <c r="F59" s="167">
        <f>SUM(F60:F66)</f>
        <v>70358036.289999992</v>
      </c>
      <c r="G59" s="167">
        <f>SUM(G60:G66)</f>
        <v>70358036.289999992</v>
      </c>
      <c r="H59" s="167">
        <f t="shared" si="7"/>
        <v>15077215.88000001</v>
      </c>
    </row>
    <row r="60" spans="2:8" x14ac:dyDescent="0.25">
      <c r="B60" s="240" t="s">
        <v>460</v>
      </c>
      <c r="C60" s="169">
        <v>0</v>
      </c>
      <c r="D60" s="169">
        <v>0</v>
      </c>
      <c r="E60" s="165">
        <f t="shared" ref="E60:E66" si="9">C60+D60</f>
        <v>0</v>
      </c>
      <c r="F60" s="169">
        <v>0</v>
      </c>
      <c r="G60" s="169">
        <v>0</v>
      </c>
      <c r="H60" s="165">
        <f t="shared" si="7"/>
        <v>0</v>
      </c>
    </row>
    <row r="61" spans="2:8" x14ac:dyDescent="0.25">
      <c r="B61" s="240" t="s">
        <v>461</v>
      </c>
      <c r="C61" s="169">
        <v>47616269.799999997</v>
      </c>
      <c r="D61" s="169">
        <v>37498732.370000005</v>
      </c>
      <c r="E61" s="165">
        <f t="shared" si="9"/>
        <v>85115002.170000002</v>
      </c>
      <c r="F61" s="169">
        <v>70037786.289999992</v>
      </c>
      <c r="G61" s="169">
        <v>70037786.289999992</v>
      </c>
      <c r="H61" s="165">
        <f t="shared" si="7"/>
        <v>15077215.88000001</v>
      </c>
    </row>
    <row r="62" spans="2:8" x14ac:dyDescent="0.25">
      <c r="B62" s="240" t="s">
        <v>462</v>
      </c>
      <c r="C62" s="169">
        <v>0</v>
      </c>
      <c r="D62" s="169">
        <v>0</v>
      </c>
      <c r="E62" s="165">
        <f t="shared" si="9"/>
        <v>0</v>
      </c>
      <c r="F62" s="169">
        <v>0</v>
      </c>
      <c r="G62" s="169">
        <v>0</v>
      </c>
      <c r="H62" s="165">
        <f t="shared" si="7"/>
        <v>0</v>
      </c>
    </row>
    <row r="63" spans="2:8" x14ac:dyDescent="0.25">
      <c r="B63" s="240" t="s">
        <v>463</v>
      </c>
      <c r="C63" s="169">
        <v>0</v>
      </c>
      <c r="D63" s="169">
        <v>320250</v>
      </c>
      <c r="E63" s="165">
        <f t="shared" si="9"/>
        <v>320250</v>
      </c>
      <c r="F63" s="169">
        <v>320250</v>
      </c>
      <c r="G63" s="169">
        <v>320250</v>
      </c>
      <c r="H63" s="165">
        <f t="shared" si="7"/>
        <v>0</v>
      </c>
    </row>
    <row r="64" spans="2:8" x14ac:dyDescent="0.25">
      <c r="B64" s="240" t="s">
        <v>464</v>
      </c>
      <c r="C64" s="169">
        <v>0</v>
      </c>
      <c r="D64" s="169">
        <v>0</v>
      </c>
      <c r="E64" s="165">
        <f t="shared" si="9"/>
        <v>0</v>
      </c>
      <c r="F64" s="169">
        <v>0</v>
      </c>
      <c r="G64" s="169">
        <v>0</v>
      </c>
      <c r="H64" s="165">
        <f t="shared" si="7"/>
        <v>0</v>
      </c>
    </row>
    <row r="65" spans="2:8" x14ac:dyDescent="0.25">
      <c r="B65" s="240" t="s">
        <v>465</v>
      </c>
      <c r="C65" s="169">
        <v>0</v>
      </c>
      <c r="D65" s="169">
        <v>0</v>
      </c>
      <c r="E65" s="165">
        <f t="shared" si="9"/>
        <v>0</v>
      </c>
      <c r="F65" s="169">
        <v>0</v>
      </c>
      <c r="G65" s="169">
        <v>0</v>
      </c>
      <c r="H65" s="165">
        <f t="shared" si="7"/>
        <v>0</v>
      </c>
    </row>
    <row r="66" spans="2:8" x14ac:dyDescent="0.25">
      <c r="B66" s="243" t="s">
        <v>466</v>
      </c>
      <c r="C66" s="244">
        <v>0</v>
      </c>
      <c r="D66" s="244">
        <v>0</v>
      </c>
      <c r="E66" s="245">
        <f t="shared" si="9"/>
        <v>0</v>
      </c>
      <c r="F66" s="244">
        <v>0</v>
      </c>
      <c r="G66" s="244">
        <v>0</v>
      </c>
      <c r="H66" s="245">
        <f t="shared" si="7"/>
        <v>0</v>
      </c>
    </row>
    <row r="67" spans="2:8" x14ac:dyDescent="0.25">
      <c r="B67" s="246"/>
      <c r="C67" s="247"/>
      <c r="D67" s="247"/>
      <c r="E67" s="247"/>
      <c r="F67" s="247"/>
      <c r="G67" s="247"/>
      <c r="H67" s="247"/>
    </row>
    <row r="68" spans="2:8" x14ac:dyDescent="0.25">
      <c r="B68" s="239" t="s">
        <v>467</v>
      </c>
      <c r="C68" s="167">
        <f>SUM(C69:C77)</f>
        <v>0</v>
      </c>
      <c r="D68" s="167">
        <f>SUM(D69:D77)</f>
        <v>1392000</v>
      </c>
      <c r="E68" s="167">
        <f>SUM(E69:E77)</f>
        <v>1392000</v>
      </c>
      <c r="F68" s="167">
        <f>SUM(F69:F77)</f>
        <v>0</v>
      </c>
      <c r="G68" s="167">
        <f>SUM(G69:G77)</f>
        <v>0</v>
      </c>
      <c r="H68" s="167">
        <f t="shared" si="7"/>
        <v>1392000</v>
      </c>
    </row>
    <row r="69" spans="2:8" x14ac:dyDescent="0.25">
      <c r="B69" s="240" t="s">
        <v>468</v>
      </c>
      <c r="C69" s="169">
        <v>0</v>
      </c>
      <c r="D69" s="169">
        <v>0</v>
      </c>
      <c r="E69" s="165">
        <f t="shared" ref="E69:E77" si="10">C69+D69</f>
        <v>0</v>
      </c>
      <c r="F69" s="169">
        <v>0</v>
      </c>
      <c r="G69" s="169">
        <v>0</v>
      </c>
      <c r="H69" s="165">
        <f t="shared" si="7"/>
        <v>0</v>
      </c>
    </row>
    <row r="70" spans="2:8" x14ac:dyDescent="0.25">
      <c r="B70" s="240" t="s">
        <v>469</v>
      </c>
      <c r="C70" s="169">
        <v>0</v>
      </c>
      <c r="D70" s="169">
        <v>0</v>
      </c>
      <c r="E70" s="165">
        <f t="shared" si="10"/>
        <v>0</v>
      </c>
      <c r="F70" s="169">
        <v>0</v>
      </c>
      <c r="G70" s="169">
        <v>0</v>
      </c>
      <c r="H70" s="165">
        <f t="shared" si="7"/>
        <v>0</v>
      </c>
    </row>
    <row r="71" spans="2:8" x14ac:dyDescent="0.25">
      <c r="B71" s="240" t="s">
        <v>470</v>
      </c>
      <c r="C71" s="169">
        <v>0</v>
      </c>
      <c r="D71" s="169">
        <v>0</v>
      </c>
      <c r="E71" s="165">
        <f t="shared" si="10"/>
        <v>0</v>
      </c>
      <c r="F71" s="169">
        <v>0</v>
      </c>
      <c r="G71" s="169">
        <v>0</v>
      </c>
      <c r="H71" s="165">
        <f t="shared" si="7"/>
        <v>0</v>
      </c>
    </row>
    <row r="72" spans="2:8" x14ac:dyDescent="0.25">
      <c r="B72" s="240" t="s">
        <v>471</v>
      </c>
      <c r="C72" s="169">
        <v>0</v>
      </c>
      <c r="D72" s="169">
        <v>0</v>
      </c>
      <c r="E72" s="165">
        <f t="shared" si="10"/>
        <v>0</v>
      </c>
      <c r="F72" s="169">
        <v>0</v>
      </c>
      <c r="G72" s="169">
        <v>0</v>
      </c>
      <c r="H72" s="165">
        <f t="shared" si="7"/>
        <v>0</v>
      </c>
    </row>
    <row r="73" spans="2:8" x14ac:dyDescent="0.25">
      <c r="B73" s="240" t="s">
        <v>472</v>
      </c>
      <c r="C73" s="169">
        <v>0</v>
      </c>
      <c r="D73" s="169">
        <v>0</v>
      </c>
      <c r="E73" s="165">
        <f t="shared" si="10"/>
        <v>0</v>
      </c>
      <c r="F73" s="169">
        <v>0</v>
      </c>
      <c r="G73" s="169">
        <v>0</v>
      </c>
      <c r="H73" s="165">
        <f t="shared" si="7"/>
        <v>0</v>
      </c>
    </row>
    <row r="74" spans="2:8" x14ac:dyDescent="0.25">
      <c r="B74" s="240" t="s">
        <v>473</v>
      </c>
      <c r="C74" s="169">
        <v>0</v>
      </c>
      <c r="D74" s="169">
        <v>0</v>
      </c>
      <c r="E74" s="165">
        <f t="shared" si="10"/>
        <v>0</v>
      </c>
      <c r="F74" s="169">
        <v>0</v>
      </c>
      <c r="G74" s="169">
        <v>0</v>
      </c>
      <c r="H74" s="165">
        <f t="shared" si="7"/>
        <v>0</v>
      </c>
    </row>
    <row r="75" spans="2:8" x14ac:dyDescent="0.25">
      <c r="B75" s="240" t="s">
        <v>474</v>
      </c>
      <c r="C75" s="169">
        <v>0</v>
      </c>
      <c r="D75" s="169">
        <v>1392000</v>
      </c>
      <c r="E75" s="165">
        <f t="shared" si="10"/>
        <v>1392000</v>
      </c>
      <c r="F75" s="169">
        <v>0</v>
      </c>
      <c r="G75" s="169">
        <v>0</v>
      </c>
      <c r="H75" s="165">
        <f t="shared" si="7"/>
        <v>1392000</v>
      </c>
    </row>
    <row r="76" spans="2:8" x14ac:dyDescent="0.25">
      <c r="B76" s="240" t="s">
        <v>475</v>
      </c>
      <c r="C76" s="169">
        <v>0</v>
      </c>
      <c r="D76" s="169">
        <v>0</v>
      </c>
      <c r="E76" s="165">
        <f t="shared" si="10"/>
        <v>0</v>
      </c>
      <c r="F76" s="169">
        <v>0</v>
      </c>
      <c r="G76" s="169">
        <v>0</v>
      </c>
      <c r="H76" s="165">
        <f t="shared" si="7"/>
        <v>0</v>
      </c>
    </row>
    <row r="77" spans="2:8" x14ac:dyDescent="0.25">
      <c r="B77" s="240" t="s">
        <v>476</v>
      </c>
      <c r="C77" s="169">
        <v>0</v>
      </c>
      <c r="D77" s="169">
        <v>0</v>
      </c>
      <c r="E77" s="165">
        <f t="shared" si="10"/>
        <v>0</v>
      </c>
      <c r="F77" s="169">
        <v>0</v>
      </c>
      <c r="G77" s="169">
        <v>0</v>
      </c>
      <c r="H77" s="165">
        <f t="shared" si="7"/>
        <v>0</v>
      </c>
    </row>
    <row r="78" spans="2:8" x14ac:dyDescent="0.25">
      <c r="B78" s="240"/>
      <c r="C78" s="169"/>
      <c r="D78" s="169"/>
      <c r="E78" s="165"/>
      <c r="F78" s="169"/>
      <c r="G78" s="169"/>
      <c r="H78" s="165"/>
    </row>
    <row r="79" spans="2:8" x14ac:dyDescent="0.25">
      <c r="B79" s="239" t="s">
        <v>477</v>
      </c>
      <c r="C79" s="167">
        <f>SUM(C80:C83)</f>
        <v>15000000</v>
      </c>
      <c r="D79" s="167">
        <f>SUM(D80:D83)</f>
        <v>-2072277.0800000005</v>
      </c>
      <c r="E79" s="167">
        <f>SUM(E80:E83)</f>
        <v>12927722.92</v>
      </c>
      <c r="F79" s="167">
        <f>SUM(F80:F83)</f>
        <v>12927722.92</v>
      </c>
      <c r="G79" s="167">
        <f>SUM(G80:G83)</f>
        <v>12927722.92</v>
      </c>
      <c r="H79" s="167">
        <f t="shared" si="7"/>
        <v>0</v>
      </c>
    </row>
    <row r="80" spans="2:8" x14ac:dyDescent="0.25">
      <c r="B80" s="240" t="s">
        <v>478</v>
      </c>
      <c r="C80" s="169">
        <v>15000000</v>
      </c>
      <c r="D80" s="169">
        <v>-2072277.0800000005</v>
      </c>
      <c r="E80" s="165">
        <f>C80+D80</f>
        <v>12927722.92</v>
      </c>
      <c r="F80" s="169">
        <v>12927722.92</v>
      </c>
      <c r="G80" s="169">
        <v>12927722.92</v>
      </c>
      <c r="H80" s="165">
        <f t="shared" si="7"/>
        <v>0</v>
      </c>
    </row>
    <row r="81" spans="2:8" ht="25.5" x14ac:dyDescent="0.25">
      <c r="B81" s="242" t="s">
        <v>479</v>
      </c>
      <c r="C81" s="169">
        <v>0</v>
      </c>
      <c r="D81" s="169">
        <v>0</v>
      </c>
      <c r="E81" s="165">
        <f>C81+D81</f>
        <v>0</v>
      </c>
      <c r="F81" s="169">
        <v>0</v>
      </c>
      <c r="G81" s="169">
        <v>0</v>
      </c>
      <c r="H81" s="165">
        <f t="shared" si="7"/>
        <v>0</v>
      </c>
    </row>
    <row r="82" spans="2:8" x14ac:dyDescent="0.25">
      <c r="B82" s="240" t="s">
        <v>480</v>
      </c>
      <c r="C82" s="169">
        <v>0</v>
      </c>
      <c r="D82" s="169">
        <v>0</v>
      </c>
      <c r="E82" s="165">
        <f>C82+D82</f>
        <v>0</v>
      </c>
      <c r="F82" s="169">
        <v>0</v>
      </c>
      <c r="G82" s="169">
        <v>0</v>
      </c>
      <c r="H82" s="165">
        <f t="shared" si="7"/>
        <v>0</v>
      </c>
    </row>
    <row r="83" spans="2:8" x14ac:dyDescent="0.25">
      <c r="B83" s="240" t="s">
        <v>481</v>
      </c>
      <c r="C83" s="169">
        <v>0</v>
      </c>
      <c r="D83" s="169">
        <v>0</v>
      </c>
      <c r="E83" s="165">
        <f>C83+D83</f>
        <v>0</v>
      </c>
      <c r="F83" s="169">
        <v>0</v>
      </c>
      <c r="G83" s="169">
        <v>0</v>
      </c>
      <c r="H83" s="165">
        <f t="shared" si="7"/>
        <v>0</v>
      </c>
    </row>
    <row r="84" spans="2:8" x14ac:dyDescent="0.25">
      <c r="B84" s="241"/>
      <c r="C84" s="165"/>
      <c r="D84" s="165"/>
      <c r="E84" s="165"/>
      <c r="F84" s="165"/>
      <c r="G84" s="165"/>
      <c r="H84" s="165"/>
    </row>
    <row r="85" spans="2:8" x14ac:dyDescent="0.25">
      <c r="B85" s="239" t="s">
        <v>442</v>
      </c>
      <c r="C85" s="167">
        <f t="shared" ref="C85:H85" si="11">C11+C48</f>
        <v>1215839335.9999998</v>
      </c>
      <c r="D85" s="167">
        <f t="shared" si="11"/>
        <v>605187371.79000032</v>
      </c>
      <c r="E85" s="167">
        <f t="shared" si="11"/>
        <v>1821026707.79</v>
      </c>
      <c r="F85" s="167">
        <f t="shared" si="11"/>
        <v>1579306967.7000003</v>
      </c>
      <c r="G85" s="167">
        <f t="shared" si="11"/>
        <v>1510537733.8800001</v>
      </c>
      <c r="H85" s="167">
        <f t="shared" si="11"/>
        <v>241719740.08999985</v>
      </c>
    </row>
    <row r="86" spans="2:8" ht="15.75" thickBot="1" x14ac:dyDescent="0.3">
      <c r="B86" s="248"/>
      <c r="C86" s="249"/>
      <c r="D86" s="249"/>
      <c r="E86" s="249"/>
      <c r="F86" s="249"/>
      <c r="G86" s="249"/>
      <c r="H86" s="249"/>
    </row>
    <row r="87" spans="2:8" x14ac:dyDescent="0.25">
      <c r="B87" s="180" t="s">
        <v>290</v>
      </c>
    </row>
  </sheetData>
  <mergeCells count="8">
    <mergeCell ref="B7:B9"/>
    <mergeCell ref="C7:G8"/>
    <mergeCell ref="H7:H9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workbookViewId="0">
      <selection activeCell="E23" sqref="E23"/>
    </sheetView>
  </sheetViews>
  <sheetFormatPr baseColWidth="10" defaultRowHeight="15" x14ac:dyDescent="0.25"/>
  <cols>
    <col min="1" max="1" width="2.7109375" customWidth="1"/>
    <col min="2" max="2" width="42.85546875" customWidth="1"/>
    <col min="3" max="3" width="15.7109375" customWidth="1"/>
    <col min="4" max="4" width="15" customWidth="1"/>
    <col min="5" max="5" width="13.28515625" customWidth="1"/>
    <col min="6" max="6" width="13.7109375" customWidth="1"/>
    <col min="7" max="7" width="13.28515625" customWidth="1"/>
    <col min="8" max="8" width="14.28515625" customWidth="1"/>
  </cols>
  <sheetData>
    <row r="1" spans="2:8" ht="15.75" thickBot="1" x14ac:dyDescent="0.3"/>
    <row r="2" spans="2:8" x14ac:dyDescent="0.25">
      <c r="B2" s="453" t="s">
        <v>247</v>
      </c>
      <c r="C2" s="454"/>
      <c r="D2" s="454"/>
      <c r="E2" s="454"/>
      <c r="F2" s="454"/>
      <c r="G2" s="454"/>
      <c r="H2" s="477"/>
    </row>
    <row r="3" spans="2:8" x14ac:dyDescent="0.25">
      <c r="B3" s="456" t="s">
        <v>361</v>
      </c>
      <c r="C3" s="457"/>
      <c r="D3" s="457"/>
      <c r="E3" s="457"/>
      <c r="F3" s="457"/>
      <c r="G3" s="457"/>
      <c r="H3" s="478"/>
    </row>
    <row r="4" spans="2:8" x14ac:dyDescent="0.25">
      <c r="B4" s="456" t="s">
        <v>483</v>
      </c>
      <c r="C4" s="457"/>
      <c r="D4" s="457"/>
      <c r="E4" s="457"/>
      <c r="F4" s="457"/>
      <c r="G4" s="457"/>
      <c r="H4" s="478"/>
    </row>
    <row r="5" spans="2:8" x14ac:dyDescent="0.25">
      <c r="B5" s="456" t="s">
        <v>213</v>
      </c>
      <c r="C5" s="457"/>
      <c r="D5" s="457"/>
      <c r="E5" s="457"/>
      <c r="F5" s="457"/>
      <c r="G5" s="457"/>
      <c r="H5" s="478"/>
    </row>
    <row r="6" spans="2:8" ht="15.75" thickBot="1" x14ac:dyDescent="0.3">
      <c r="B6" s="459" t="s">
        <v>3</v>
      </c>
      <c r="C6" s="460"/>
      <c r="D6" s="460"/>
      <c r="E6" s="460"/>
      <c r="F6" s="460"/>
      <c r="G6" s="460"/>
      <c r="H6" s="479"/>
    </row>
    <row r="7" spans="2:8" ht="15.75" thickBot="1" x14ac:dyDescent="0.3">
      <c r="B7" s="472" t="s">
        <v>4</v>
      </c>
      <c r="C7" s="480" t="s">
        <v>363</v>
      </c>
      <c r="D7" s="481"/>
      <c r="E7" s="481"/>
      <c r="F7" s="481"/>
      <c r="G7" s="482"/>
      <c r="H7" s="464" t="s">
        <v>364</v>
      </c>
    </row>
    <row r="8" spans="2:8" ht="26.25" thickBot="1" x14ac:dyDescent="0.3">
      <c r="B8" s="474"/>
      <c r="C8" s="145" t="s">
        <v>252</v>
      </c>
      <c r="D8" s="145" t="s">
        <v>365</v>
      </c>
      <c r="E8" s="145" t="s">
        <v>366</v>
      </c>
      <c r="F8" s="145" t="s">
        <v>484</v>
      </c>
      <c r="G8" s="145" t="s">
        <v>269</v>
      </c>
      <c r="H8" s="465"/>
    </row>
    <row r="9" spans="2:8" x14ac:dyDescent="0.25">
      <c r="B9" s="250" t="s">
        <v>485</v>
      </c>
      <c r="C9" s="232">
        <f>C10+C11+C12+C15+C16+C19</f>
        <v>468126537.46999985</v>
      </c>
      <c r="D9" s="232">
        <f>D10+D11+D12+D15+D16+D19</f>
        <v>-101660.28999999096</v>
      </c>
      <c r="E9" s="232">
        <f>E10+E11+E12+E15+E16+E19</f>
        <v>468024877.17999989</v>
      </c>
      <c r="F9" s="232">
        <f>F10+F11+F12+F15+F16+F19</f>
        <v>467976504.52000004</v>
      </c>
      <c r="G9" s="232">
        <f>G10+G11+G12+G15+G16+G19</f>
        <v>452839071.26000011</v>
      </c>
      <c r="H9" s="233">
        <f>E9-F9</f>
        <v>48372.659999847412</v>
      </c>
    </row>
    <row r="10" spans="2:8" x14ac:dyDescent="0.25">
      <c r="B10" s="251" t="s">
        <v>486</v>
      </c>
      <c r="C10" s="252">
        <v>305899277.57999986</v>
      </c>
      <c r="D10" s="253">
        <v>8417727.7300000023</v>
      </c>
      <c r="E10" s="229">
        <f t="shared" ref="E10:E19" si="0">C10+D10</f>
        <v>314317005.30999988</v>
      </c>
      <c r="F10" s="253">
        <v>314317005.31000006</v>
      </c>
      <c r="G10" s="253">
        <v>303454074.50000006</v>
      </c>
      <c r="H10" s="229">
        <f t="shared" ref="H10:H31" si="1">E10-F10</f>
        <v>0</v>
      </c>
    </row>
    <row r="11" spans="2:8" x14ac:dyDescent="0.25">
      <c r="B11" s="251" t="s">
        <v>487</v>
      </c>
      <c r="C11" s="252">
        <v>0</v>
      </c>
      <c r="D11" s="253">
        <v>0</v>
      </c>
      <c r="E11" s="229">
        <f t="shared" si="0"/>
        <v>0</v>
      </c>
      <c r="F11" s="253">
        <v>0</v>
      </c>
      <c r="G11" s="253">
        <v>0</v>
      </c>
      <c r="H11" s="229">
        <f t="shared" si="1"/>
        <v>0</v>
      </c>
    </row>
    <row r="12" spans="2:8" x14ac:dyDescent="0.25">
      <c r="B12" s="251" t="s">
        <v>488</v>
      </c>
      <c r="C12" s="228">
        <f>SUM(C13:C14)</f>
        <v>0</v>
      </c>
      <c r="D12" s="228">
        <f>SUM(D13:D14)</f>
        <v>0</v>
      </c>
      <c r="E12" s="229">
        <f t="shared" si="0"/>
        <v>0</v>
      </c>
      <c r="F12" s="228">
        <f>SUM(F13:F14)</f>
        <v>0</v>
      </c>
      <c r="G12" s="228">
        <f>SUM(G13:G14)</f>
        <v>0</v>
      </c>
      <c r="H12" s="229">
        <f t="shared" si="1"/>
        <v>0</v>
      </c>
    </row>
    <row r="13" spans="2:8" x14ac:dyDescent="0.25">
      <c r="B13" s="254" t="s">
        <v>489</v>
      </c>
      <c r="C13" s="252">
        <v>0</v>
      </c>
      <c r="D13" s="253">
        <v>0</v>
      </c>
      <c r="E13" s="229">
        <f t="shared" si="0"/>
        <v>0</v>
      </c>
      <c r="F13" s="253">
        <v>0</v>
      </c>
      <c r="G13" s="253">
        <v>0</v>
      </c>
      <c r="H13" s="229">
        <f t="shared" si="1"/>
        <v>0</v>
      </c>
    </row>
    <row r="14" spans="2:8" x14ac:dyDescent="0.25">
      <c r="B14" s="254" t="s">
        <v>490</v>
      </c>
      <c r="C14" s="252">
        <v>0</v>
      </c>
      <c r="D14" s="253">
        <v>0</v>
      </c>
      <c r="E14" s="229">
        <f t="shared" si="0"/>
        <v>0</v>
      </c>
      <c r="F14" s="253">
        <v>0</v>
      </c>
      <c r="G14" s="253">
        <v>0</v>
      </c>
      <c r="H14" s="229">
        <f t="shared" si="1"/>
        <v>0</v>
      </c>
    </row>
    <row r="15" spans="2:8" x14ac:dyDescent="0.25">
      <c r="B15" s="251" t="s">
        <v>491</v>
      </c>
      <c r="C15" s="252">
        <v>157751150.84999999</v>
      </c>
      <c r="D15" s="253">
        <v>-10329275.689999992</v>
      </c>
      <c r="E15" s="229">
        <f t="shared" si="0"/>
        <v>147421875.16</v>
      </c>
      <c r="F15" s="253">
        <v>147373502.50000003</v>
      </c>
      <c r="G15" s="253">
        <v>143802060.77000001</v>
      </c>
      <c r="H15" s="229">
        <f t="shared" si="1"/>
        <v>48372.659999966621</v>
      </c>
    </row>
    <row r="16" spans="2:8" ht="25.5" x14ac:dyDescent="0.25">
      <c r="B16" s="251" t="s">
        <v>492</v>
      </c>
      <c r="C16" s="228">
        <f>C17+C18</f>
        <v>0</v>
      </c>
      <c r="D16" s="228">
        <f>D17+D18</f>
        <v>0</v>
      </c>
      <c r="E16" s="229">
        <f t="shared" si="0"/>
        <v>0</v>
      </c>
      <c r="F16" s="228">
        <f>F17+F18</f>
        <v>0</v>
      </c>
      <c r="G16" s="228">
        <f>G17+G18</f>
        <v>0</v>
      </c>
      <c r="H16" s="229">
        <f t="shared" si="1"/>
        <v>0</v>
      </c>
    </row>
    <row r="17" spans="2:8" x14ac:dyDescent="0.25">
      <c r="B17" s="254" t="s">
        <v>493</v>
      </c>
      <c r="C17" s="252">
        <v>0</v>
      </c>
      <c r="D17" s="253">
        <v>0</v>
      </c>
      <c r="E17" s="229">
        <f t="shared" si="0"/>
        <v>0</v>
      </c>
      <c r="F17" s="253">
        <v>0</v>
      </c>
      <c r="G17" s="253">
        <v>0</v>
      </c>
      <c r="H17" s="229">
        <f t="shared" si="1"/>
        <v>0</v>
      </c>
    </row>
    <row r="18" spans="2:8" x14ac:dyDescent="0.25">
      <c r="B18" s="254" t="s">
        <v>494</v>
      </c>
      <c r="C18" s="252">
        <v>0</v>
      </c>
      <c r="D18" s="253">
        <v>0</v>
      </c>
      <c r="E18" s="229">
        <f t="shared" si="0"/>
        <v>0</v>
      </c>
      <c r="F18" s="253">
        <v>0</v>
      </c>
      <c r="G18" s="253">
        <v>0</v>
      </c>
      <c r="H18" s="229">
        <f t="shared" si="1"/>
        <v>0</v>
      </c>
    </row>
    <row r="19" spans="2:8" x14ac:dyDescent="0.25">
      <c r="B19" s="251" t="s">
        <v>495</v>
      </c>
      <c r="C19" s="252">
        <v>4476109.04</v>
      </c>
      <c r="D19" s="253">
        <v>1809887.6699999988</v>
      </c>
      <c r="E19" s="229">
        <f t="shared" si="0"/>
        <v>6285996.709999999</v>
      </c>
      <c r="F19" s="253">
        <v>6285996.7099999981</v>
      </c>
      <c r="G19" s="253">
        <v>5582935.9899999993</v>
      </c>
      <c r="H19" s="229">
        <f t="shared" si="1"/>
        <v>0</v>
      </c>
    </row>
    <row r="20" spans="2:8" x14ac:dyDescent="0.25">
      <c r="B20" s="255"/>
      <c r="C20" s="256"/>
      <c r="D20" s="257"/>
      <c r="E20" s="257"/>
      <c r="F20" s="257"/>
      <c r="G20" s="257"/>
      <c r="H20" s="258"/>
    </row>
    <row r="21" spans="2:8" x14ac:dyDescent="0.25">
      <c r="B21" s="250" t="s">
        <v>496</v>
      </c>
      <c r="C21" s="232">
        <f>C22+C23+C24+C27+C28+C31</f>
        <v>25819150.199999999</v>
      </c>
      <c r="D21" s="232">
        <f>D22+D23+D24+D27+D28+D31</f>
        <v>1907323.6099999957</v>
      </c>
      <c r="E21" s="232">
        <f>E22+E23+E24+E27+E28+E31</f>
        <v>27726473.809999995</v>
      </c>
      <c r="F21" s="232">
        <f>F22+F23+F24+F27+F28+F31</f>
        <v>27726473.809999999</v>
      </c>
      <c r="G21" s="232">
        <f>G22+G23+G24+G27+G28+G31</f>
        <v>27726473.809999999</v>
      </c>
      <c r="H21" s="233">
        <f t="shared" si="1"/>
        <v>0</v>
      </c>
    </row>
    <row r="22" spans="2:8" x14ac:dyDescent="0.25">
      <c r="B22" s="251" t="s">
        <v>486</v>
      </c>
      <c r="C22" s="252">
        <v>0</v>
      </c>
      <c r="D22" s="253">
        <v>0</v>
      </c>
      <c r="E22" s="229">
        <f t="shared" ref="E22:E31" si="2">C22+D22</f>
        <v>0</v>
      </c>
      <c r="F22" s="253">
        <v>0</v>
      </c>
      <c r="G22" s="253">
        <v>0</v>
      </c>
      <c r="H22" s="229">
        <f t="shared" si="1"/>
        <v>0</v>
      </c>
    </row>
    <row r="23" spans="2:8" x14ac:dyDescent="0.25">
      <c r="B23" s="251" t="s">
        <v>487</v>
      </c>
      <c r="C23" s="252">
        <v>0</v>
      </c>
      <c r="D23" s="253">
        <v>0</v>
      </c>
      <c r="E23" s="229">
        <f t="shared" si="2"/>
        <v>0</v>
      </c>
      <c r="F23" s="253">
        <v>0</v>
      </c>
      <c r="G23" s="253">
        <v>0</v>
      </c>
      <c r="H23" s="229">
        <f t="shared" si="1"/>
        <v>0</v>
      </c>
    </row>
    <row r="24" spans="2:8" x14ac:dyDescent="0.25">
      <c r="B24" s="251" t="s">
        <v>488</v>
      </c>
      <c r="C24" s="228">
        <f>SUM(C25:C26)</f>
        <v>0</v>
      </c>
      <c r="D24" s="228">
        <f>SUM(D25:D26)</f>
        <v>0</v>
      </c>
      <c r="E24" s="228">
        <f t="shared" si="2"/>
        <v>0</v>
      </c>
      <c r="F24" s="228">
        <f>SUM(F25:F26)</f>
        <v>0</v>
      </c>
      <c r="G24" s="228">
        <f>SUM(G25:G26)</f>
        <v>0</v>
      </c>
      <c r="H24" s="229">
        <f t="shared" si="1"/>
        <v>0</v>
      </c>
    </row>
    <row r="25" spans="2:8" x14ac:dyDescent="0.25">
      <c r="B25" s="254" t="s">
        <v>489</v>
      </c>
      <c r="C25" s="252">
        <v>0</v>
      </c>
      <c r="D25" s="253">
        <v>0</v>
      </c>
      <c r="E25" s="229">
        <f t="shared" si="2"/>
        <v>0</v>
      </c>
      <c r="F25" s="253">
        <v>0</v>
      </c>
      <c r="G25" s="253">
        <v>0</v>
      </c>
      <c r="H25" s="229">
        <f t="shared" si="1"/>
        <v>0</v>
      </c>
    </row>
    <row r="26" spans="2:8" x14ac:dyDescent="0.25">
      <c r="B26" s="254" t="s">
        <v>490</v>
      </c>
      <c r="C26" s="252">
        <v>0</v>
      </c>
      <c r="D26" s="253">
        <v>0</v>
      </c>
      <c r="E26" s="229">
        <f t="shared" si="2"/>
        <v>0</v>
      </c>
      <c r="F26" s="253">
        <v>0</v>
      </c>
      <c r="G26" s="253">
        <v>0</v>
      </c>
      <c r="H26" s="229">
        <f t="shared" si="1"/>
        <v>0</v>
      </c>
    </row>
    <row r="27" spans="2:8" x14ac:dyDescent="0.25">
      <c r="B27" s="251" t="s">
        <v>491</v>
      </c>
      <c r="C27" s="252">
        <v>25819150.199999999</v>
      </c>
      <c r="D27" s="253">
        <v>1907323.6099999957</v>
      </c>
      <c r="E27" s="229">
        <f>C27+D27</f>
        <v>27726473.809999995</v>
      </c>
      <c r="F27" s="253">
        <v>27726473.809999999</v>
      </c>
      <c r="G27" s="253">
        <v>27726473.809999999</v>
      </c>
      <c r="H27" s="229">
        <f t="shared" si="1"/>
        <v>0</v>
      </c>
    </row>
    <row r="28" spans="2:8" ht="25.5" x14ac:dyDescent="0.25">
      <c r="B28" s="251" t="s">
        <v>492</v>
      </c>
      <c r="C28" s="228">
        <f>C29+C30</f>
        <v>0</v>
      </c>
      <c r="D28" s="228">
        <f>D29+D30</f>
        <v>0</v>
      </c>
      <c r="E28" s="228">
        <f>C28+D28</f>
        <v>0</v>
      </c>
      <c r="F28" s="228">
        <f>F29+F30</f>
        <v>0</v>
      </c>
      <c r="G28" s="228">
        <f>G29+G30</f>
        <v>0</v>
      </c>
      <c r="H28" s="229">
        <f t="shared" si="1"/>
        <v>0</v>
      </c>
    </row>
    <row r="29" spans="2:8" x14ac:dyDescent="0.25">
      <c r="B29" s="254" t="s">
        <v>493</v>
      </c>
      <c r="C29" s="252">
        <v>0</v>
      </c>
      <c r="D29" s="253">
        <v>0</v>
      </c>
      <c r="E29" s="229">
        <f t="shared" si="2"/>
        <v>0</v>
      </c>
      <c r="F29" s="253">
        <v>0</v>
      </c>
      <c r="G29" s="253">
        <v>0</v>
      </c>
      <c r="H29" s="229">
        <f t="shared" si="1"/>
        <v>0</v>
      </c>
    </row>
    <row r="30" spans="2:8" x14ac:dyDescent="0.25">
      <c r="B30" s="254" t="s">
        <v>494</v>
      </c>
      <c r="C30" s="252">
        <v>0</v>
      </c>
      <c r="D30" s="253">
        <v>0</v>
      </c>
      <c r="E30" s="229">
        <f t="shared" si="2"/>
        <v>0</v>
      </c>
      <c r="F30" s="253">
        <v>0</v>
      </c>
      <c r="G30" s="253">
        <v>0</v>
      </c>
      <c r="H30" s="229">
        <f t="shared" si="1"/>
        <v>0</v>
      </c>
    </row>
    <row r="31" spans="2:8" x14ac:dyDescent="0.25">
      <c r="B31" s="251" t="s">
        <v>495</v>
      </c>
      <c r="C31" s="252">
        <v>0</v>
      </c>
      <c r="D31" s="253">
        <v>0</v>
      </c>
      <c r="E31" s="229">
        <f t="shared" si="2"/>
        <v>0</v>
      </c>
      <c r="F31" s="253">
        <v>0</v>
      </c>
      <c r="G31" s="253">
        <v>0</v>
      </c>
      <c r="H31" s="229">
        <f t="shared" si="1"/>
        <v>0</v>
      </c>
    </row>
    <row r="32" spans="2:8" x14ac:dyDescent="0.25">
      <c r="B32" s="250" t="s">
        <v>497</v>
      </c>
      <c r="C32" s="232">
        <f t="shared" ref="C32:H32" si="3">C9+C21</f>
        <v>493945687.66999984</v>
      </c>
      <c r="D32" s="232">
        <f t="shared" si="3"/>
        <v>1805663.3200000047</v>
      </c>
      <c r="E32" s="232">
        <f t="shared" si="3"/>
        <v>495751350.98999989</v>
      </c>
      <c r="F32" s="232">
        <f t="shared" si="3"/>
        <v>495702978.33000004</v>
      </c>
      <c r="G32" s="232">
        <f t="shared" si="3"/>
        <v>480565545.07000011</v>
      </c>
      <c r="H32" s="232">
        <f t="shared" si="3"/>
        <v>48372.659999847412</v>
      </c>
    </row>
    <row r="33" spans="2:8" ht="15.75" thickBot="1" x14ac:dyDescent="0.3">
      <c r="B33" s="259"/>
      <c r="C33" s="260"/>
      <c r="D33" s="261"/>
      <c r="E33" s="261"/>
      <c r="F33" s="261"/>
      <c r="G33" s="261"/>
      <c r="H33" s="261"/>
    </row>
    <row r="34" spans="2:8" x14ac:dyDescent="0.25">
      <c r="B34" s="180" t="s">
        <v>290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F6c_EAEPED_CF</vt:lpstr>
      <vt:lpstr>F6d_EAEPED_CSP</vt:lpstr>
      <vt:lpstr>F7a_PI</vt:lpstr>
      <vt:lpstr>Proyección de egresos</vt:lpstr>
      <vt:lpstr>F7c_RI</vt:lpstr>
      <vt:lpstr>Resultado de egresos</vt:lpstr>
      <vt:lpstr>Informe Estudio Act(Anual)</vt:lpstr>
      <vt:lpstr>Guia</vt:lpstr>
      <vt:lpstr>'F1_ESF'!Área_de_impresión</vt:lpstr>
      <vt:lpstr>'F2_IADPOP'!Área_de_impresión</vt:lpstr>
      <vt:lpstr>'F3_IAODF'!Área_de_impresión</vt:lpstr>
      <vt:lpstr>'F5_EAID'!Área_de_impresión</vt:lpstr>
      <vt:lpstr>Guia!Área_de_impresión</vt:lpstr>
      <vt:lpstr>'Proyección de egresos'!Área_de_impresión</vt:lpstr>
      <vt:lpstr>'F5_EAID'!Títulos_a_imprimir</vt:lpstr>
      <vt:lpstr>Guia!Títulos_a_imprimir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Mireles Aguilar</dc:creator>
  <cp:lastModifiedBy>Invitado Externo</cp:lastModifiedBy>
  <cp:lastPrinted>2020-08-06T21:57:20Z</cp:lastPrinted>
  <dcterms:created xsi:type="dcterms:W3CDTF">2020-02-18T00:44:29Z</dcterms:created>
  <dcterms:modified xsi:type="dcterms:W3CDTF">2020-08-06T22:14:59Z</dcterms:modified>
</cp:coreProperties>
</file>