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terrazas\Documents\PORTAL MUNICIPAL\PORTAL TRANSPARENCIA 2022\PORTAL FISCAL\4. Rendicion de Cuentas\d) LDF\2DO TRIM\"/>
    </mc:Choice>
  </mc:AlternateContent>
  <bookViews>
    <workbookView xWindow="0" yWindow="0" windowWidth="20490" windowHeight="7650" tabRatio="839" activeTab="9"/>
  </bookViews>
  <sheets>
    <sheet name="F1_ESFD" sheetId="1" r:id="rId1"/>
    <sheet name="F2_IADPOP" sheetId="2" r:id="rId2"/>
    <sheet name="F3_IAODF" sheetId="3" r:id="rId3"/>
    <sheet name="F4_BP" sheetId="4" r:id="rId4"/>
    <sheet name="F5_EAID" sheetId="5" r:id="rId5"/>
    <sheet name="F6a_EAEPED_COG" sheetId="6" r:id="rId6"/>
    <sheet name="F6b_EAEPED_CA" sheetId="8" r:id="rId7"/>
    <sheet name="F6c_EAEPED_CF" sheetId="9" r:id="rId8"/>
    <sheet name="F6d_EAEPED_CSP" sheetId="10" r:id="rId9"/>
    <sheet name="F8_IEA" sheetId="11" r:id="rId10"/>
  </sheets>
  <externalReferences>
    <externalReference r:id="rId11"/>
  </externalReferences>
  <definedNames>
    <definedName name="ANIO">'[1]Info General'!$D$20</definedName>
    <definedName name="_xlnm.Print_Area" localSheetId="0">F1_ESFD!$B$2:$G$83</definedName>
    <definedName name="_xlnm.Print_Area" localSheetId="3">F4_BP!$B$1:$E$86</definedName>
    <definedName name="_xlnm.Print_Area" localSheetId="4">F5_EAID!$A$4:$K$83</definedName>
    <definedName name="_xlnm.Print_Area" localSheetId="5">F6a_EAEPED_COG!$B$2:$I$162</definedName>
    <definedName name="_xlnm.Print_Area" localSheetId="6">F6b_EAEPED_CA!$A$1:$H$38</definedName>
    <definedName name="ENTE_PUBLICO">'[1]Info General'!$C$6</definedName>
    <definedName name="ENTE_PUBLICO_A">'[1]Info General'!$C$7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_xlnm.Print_Titles" localSheetId="0">F1_ESFD!$2:$5</definedName>
    <definedName name="_xlnm.Print_Titles" localSheetId="5">F6a_EAEPED_COG!$2:$9</definedName>
    <definedName name="_xlnm.Print_Titles" localSheetId="7">F6c_EAEPED_CF!$2:$9</definedName>
    <definedName name="TRIMESTRE">'[1]Info General'!$C$16</definedName>
    <definedName name="ULTIMO">'[1]Info General'!$E$20</definedName>
  </definedNames>
  <calcPr calcId="162913"/>
</workbook>
</file>

<file path=xl/calcChain.xml><?xml version="1.0" encoding="utf-8"?>
<calcChain xmlns="http://schemas.openxmlformats.org/spreadsheetml/2006/main">
  <c r="F32" i="10" l="1"/>
  <c r="H21" i="10"/>
  <c r="G21" i="10"/>
  <c r="F21" i="10"/>
  <c r="E21" i="10"/>
  <c r="D21" i="10"/>
  <c r="C21" i="10"/>
  <c r="E19" i="10"/>
  <c r="H19" i="10" s="1"/>
  <c r="E15" i="10"/>
  <c r="E9" i="10" s="1"/>
  <c r="E10" i="10"/>
  <c r="H10" i="10" s="1"/>
  <c r="G9" i="10"/>
  <c r="G32" i="10" s="1"/>
  <c r="F9" i="10"/>
  <c r="D9" i="10"/>
  <c r="D32" i="10" s="1"/>
  <c r="C9" i="10"/>
  <c r="C32" i="10" s="1"/>
  <c r="H9" i="10" l="1"/>
  <c r="H32" i="10" s="1"/>
  <c r="E32" i="10"/>
  <c r="H15" i="10"/>
  <c r="D83" i="9" l="1"/>
  <c r="G83" i="9" s="1"/>
  <c r="D82" i="9"/>
  <c r="G82" i="9" s="1"/>
  <c r="D81" i="9"/>
  <c r="D79" i="9" s="1"/>
  <c r="G79" i="9" s="1"/>
  <c r="D80" i="9"/>
  <c r="G80" i="9" s="1"/>
  <c r="F79" i="9"/>
  <c r="E79" i="9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D68" i="9" s="1"/>
  <c r="G68" i="9" s="1"/>
  <c r="D69" i="9"/>
  <c r="G69" i="9" s="1"/>
  <c r="F68" i="9"/>
  <c r="E68" i="9"/>
  <c r="C68" i="9"/>
  <c r="B68" i="9"/>
  <c r="D66" i="9"/>
  <c r="G66" i="9" s="1"/>
  <c r="D65" i="9"/>
  <c r="G65" i="9" s="1"/>
  <c r="D64" i="9"/>
  <c r="G64" i="9" s="1"/>
  <c r="D63" i="9"/>
  <c r="G63" i="9" s="1"/>
  <c r="D62" i="9"/>
  <c r="G62" i="9" s="1"/>
  <c r="D61" i="9"/>
  <c r="D59" i="9" s="1"/>
  <c r="G59" i="9" s="1"/>
  <c r="D60" i="9"/>
  <c r="G60" i="9" s="1"/>
  <c r="F59" i="9"/>
  <c r="E59" i="9"/>
  <c r="C59" i="9"/>
  <c r="B59" i="9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D49" i="9" s="1"/>
  <c r="F49" i="9"/>
  <c r="E49" i="9"/>
  <c r="C49" i="9"/>
  <c r="B49" i="9"/>
  <c r="F48" i="9"/>
  <c r="E48" i="9"/>
  <c r="C48" i="9"/>
  <c r="B48" i="9"/>
  <c r="G46" i="9"/>
  <c r="D46" i="9"/>
  <c r="D45" i="9"/>
  <c r="G45" i="9" s="1"/>
  <c r="G44" i="9"/>
  <c r="D44" i="9"/>
  <c r="D43" i="9"/>
  <c r="D42" i="9" s="1"/>
  <c r="G42" i="9" s="1"/>
  <c r="F42" i="9"/>
  <c r="E42" i="9"/>
  <c r="C42" i="9"/>
  <c r="B42" i="9"/>
  <c r="D40" i="9"/>
  <c r="G40" i="9" s="1"/>
  <c r="G39" i="9"/>
  <c r="D39" i="9"/>
  <c r="D38" i="9"/>
  <c r="G38" i="9" s="1"/>
  <c r="G37" i="9"/>
  <c r="D37" i="9"/>
  <c r="D36" i="9"/>
  <c r="G36" i="9" s="1"/>
  <c r="G35" i="9"/>
  <c r="D35" i="9"/>
  <c r="D34" i="9"/>
  <c r="G34" i="9" s="1"/>
  <c r="G33" i="9"/>
  <c r="D33" i="9"/>
  <c r="D32" i="9"/>
  <c r="G32" i="9" s="1"/>
  <c r="F31" i="9"/>
  <c r="E31" i="9"/>
  <c r="D31" i="9"/>
  <c r="C31" i="9"/>
  <c r="B31" i="9"/>
  <c r="D29" i="9"/>
  <c r="G29" i="9" s="1"/>
  <c r="D28" i="9"/>
  <c r="G28" i="9" s="1"/>
  <c r="D27" i="9"/>
  <c r="G27" i="9" s="1"/>
  <c r="D26" i="9"/>
  <c r="G26" i="9" s="1"/>
  <c r="D25" i="9"/>
  <c r="G25" i="9" s="1"/>
  <c r="D24" i="9"/>
  <c r="G24" i="9" s="1"/>
  <c r="D23" i="9"/>
  <c r="D22" i="9" s="1"/>
  <c r="F22" i="9"/>
  <c r="E22" i="9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D12" i="9" s="1"/>
  <c r="D13" i="9"/>
  <c r="G13" i="9" s="1"/>
  <c r="F12" i="9"/>
  <c r="F11" i="9" s="1"/>
  <c r="F85" i="9" s="1"/>
  <c r="E12" i="9"/>
  <c r="C12" i="9"/>
  <c r="B12" i="9"/>
  <c r="B11" i="9" s="1"/>
  <c r="B85" i="9" s="1"/>
  <c r="E11" i="9"/>
  <c r="E85" i="9" s="1"/>
  <c r="C11" i="9"/>
  <c r="C85" i="9" s="1"/>
  <c r="G31" i="9" l="1"/>
  <c r="G12" i="9"/>
  <c r="D11" i="9"/>
  <c r="D85" i="9" s="1"/>
  <c r="G49" i="9"/>
  <c r="D48" i="9"/>
  <c r="G48" i="9" s="1"/>
  <c r="G14" i="9"/>
  <c r="G23" i="9"/>
  <c r="G22" i="9" s="1"/>
  <c r="G43" i="9"/>
  <c r="G50" i="9"/>
  <c r="G61" i="9"/>
  <c r="G70" i="9"/>
  <c r="G81" i="9"/>
  <c r="G11" i="9" l="1"/>
  <c r="G85" i="9" s="1"/>
  <c r="E34" i="8" l="1"/>
  <c r="H34" i="8" s="1"/>
  <c r="E33" i="8"/>
  <c r="H33" i="8" s="1"/>
  <c r="E32" i="8"/>
  <c r="H32" i="8" s="1"/>
  <c r="E31" i="8"/>
  <c r="H31" i="8" s="1"/>
  <c r="E30" i="8"/>
  <c r="E29" i="8" s="1"/>
  <c r="G29" i="8"/>
  <c r="F29" i="8"/>
  <c r="D29" i="8"/>
  <c r="C29" i="8"/>
  <c r="E27" i="8"/>
  <c r="H27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E20" i="8"/>
  <c r="H20" i="8" s="1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E9" i="8" s="1"/>
  <c r="E36" i="8" s="1"/>
  <c r="E10" i="8"/>
  <c r="H10" i="8" s="1"/>
  <c r="G9" i="8"/>
  <c r="G36" i="8" s="1"/>
  <c r="F9" i="8"/>
  <c r="F36" i="8" s="1"/>
  <c r="D9" i="8"/>
  <c r="D36" i="8" s="1"/>
  <c r="C9" i="8"/>
  <c r="C36" i="8" s="1"/>
  <c r="H9" i="8" l="1"/>
  <c r="H36" i="8" s="1"/>
  <c r="H11" i="8"/>
  <c r="H30" i="8"/>
  <c r="H29" i="8" s="1"/>
  <c r="F158" i="6" l="1"/>
  <c r="I158" i="6" s="1"/>
  <c r="I157" i="6"/>
  <c r="F157" i="6"/>
  <c r="F156" i="6"/>
  <c r="I156" i="6" s="1"/>
  <c r="I155" i="6"/>
  <c r="F155" i="6"/>
  <c r="F154" i="6"/>
  <c r="I154" i="6" s="1"/>
  <c r="I153" i="6"/>
  <c r="F153" i="6"/>
  <c r="F152" i="6"/>
  <c r="I152" i="6" s="1"/>
  <c r="H151" i="6"/>
  <c r="G151" i="6"/>
  <c r="F151" i="6"/>
  <c r="E151" i="6"/>
  <c r="D151" i="6"/>
  <c r="F150" i="6"/>
  <c r="I150" i="6" s="1"/>
  <c r="I149" i="6"/>
  <c r="F149" i="6"/>
  <c r="F148" i="6"/>
  <c r="I148" i="6" s="1"/>
  <c r="H147" i="6"/>
  <c r="G147" i="6"/>
  <c r="E147" i="6"/>
  <c r="D147" i="6"/>
  <c r="F146" i="6"/>
  <c r="I146" i="6" s="1"/>
  <c r="I145" i="6"/>
  <c r="F145" i="6"/>
  <c r="F144" i="6"/>
  <c r="I144" i="6" s="1"/>
  <c r="I143" i="6"/>
  <c r="F143" i="6"/>
  <c r="F142" i="6"/>
  <c r="I142" i="6" s="1"/>
  <c r="I141" i="6"/>
  <c r="F141" i="6"/>
  <c r="F140" i="6"/>
  <c r="F138" i="6" s="1"/>
  <c r="I139" i="6"/>
  <c r="F139" i="6"/>
  <c r="H138" i="6"/>
  <c r="G138" i="6"/>
  <c r="E138" i="6"/>
  <c r="D138" i="6"/>
  <c r="I137" i="6"/>
  <c r="F137" i="6"/>
  <c r="F136" i="6"/>
  <c r="F134" i="6" s="1"/>
  <c r="I135" i="6"/>
  <c r="F135" i="6"/>
  <c r="H134" i="6"/>
  <c r="G134" i="6"/>
  <c r="E134" i="6"/>
  <c r="D134" i="6"/>
  <c r="I133" i="6"/>
  <c r="F133" i="6"/>
  <c r="F132" i="6"/>
  <c r="I132" i="6" s="1"/>
  <c r="I131" i="6"/>
  <c r="F131" i="6"/>
  <c r="F130" i="6"/>
  <c r="I130" i="6" s="1"/>
  <c r="I129" i="6"/>
  <c r="F129" i="6"/>
  <c r="F128" i="6"/>
  <c r="I128" i="6" s="1"/>
  <c r="I127" i="6"/>
  <c r="F127" i="6"/>
  <c r="F126" i="6"/>
  <c r="F124" i="6" s="1"/>
  <c r="I125" i="6"/>
  <c r="F125" i="6"/>
  <c r="H124" i="6"/>
  <c r="G124" i="6"/>
  <c r="E124" i="6"/>
  <c r="D124" i="6"/>
  <c r="I123" i="6"/>
  <c r="F123" i="6"/>
  <c r="F122" i="6"/>
  <c r="I122" i="6" s="1"/>
  <c r="I121" i="6"/>
  <c r="F121" i="6"/>
  <c r="F120" i="6"/>
  <c r="I120" i="6" s="1"/>
  <c r="I119" i="6"/>
  <c r="F119" i="6"/>
  <c r="F118" i="6"/>
  <c r="I118" i="6" s="1"/>
  <c r="I117" i="6"/>
  <c r="F117" i="6"/>
  <c r="F116" i="6"/>
  <c r="F114" i="6" s="1"/>
  <c r="I115" i="6"/>
  <c r="F115" i="6"/>
  <c r="H114" i="6"/>
  <c r="G114" i="6"/>
  <c r="E114" i="6"/>
  <c r="D114" i="6"/>
  <c r="I113" i="6"/>
  <c r="F113" i="6"/>
  <c r="F112" i="6"/>
  <c r="I112" i="6" s="1"/>
  <c r="I111" i="6"/>
  <c r="F111" i="6"/>
  <c r="F110" i="6"/>
  <c r="I110" i="6" s="1"/>
  <c r="I109" i="6"/>
  <c r="F109" i="6"/>
  <c r="F108" i="6"/>
  <c r="I108" i="6" s="1"/>
  <c r="I107" i="6"/>
  <c r="F107" i="6"/>
  <c r="F106" i="6"/>
  <c r="F104" i="6" s="1"/>
  <c r="I105" i="6"/>
  <c r="F105" i="6"/>
  <c r="H104" i="6"/>
  <c r="G104" i="6"/>
  <c r="E104" i="6"/>
  <c r="D104" i="6"/>
  <c r="I103" i="6"/>
  <c r="F103" i="6"/>
  <c r="F102" i="6"/>
  <c r="I102" i="6" s="1"/>
  <c r="I101" i="6"/>
  <c r="F101" i="6"/>
  <c r="F100" i="6"/>
  <c r="I100" i="6" s="1"/>
  <c r="I99" i="6"/>
  <c r="F99" i="6"/>
  <c r="F98" i="6"/>
  <c r="I98" i="6" s="1"/>
  <c r="I97" i="6"/>
  <c r="F97" i="6"/>
  <c r="F96" i="6"/>
  <c r="F94" i="6" s="1"/>
  <c r="I95" i="6"/>
  <c r="F95" i="6"/>
  <c r="H94" i="6"/>
  <c r="G94" i="6"/>
  <c r="E94" i="6"/>
  <c r="D94" i="6"/>
  <c r="I93" i="6"/>
  <c r="F93" i="6"/>
  <c r="F92" i="6"/>
  <c r="I92" i="6" s="1"/>
  <c r="I91" i="6"/>
  <c r="F91" i="6"/>
  <c r="F90" i="6"/>
  <c r="I90" i="6" s="1"/>
  <c r="I89" i="6"/>
  <c r="F89" i="6"/>
  <c r="F88" i="6"/>
  <c r="F86" i="6" s="1"/>
  <c r="I87" i="6"/>
  <c r="F87" i="6"/>
  <c r="H86" i="6"/>
  <c r="H85" i="6" s="1"/>
  <c r="G86" i="6"/>
  <c r="E86" i="6"/>
  <c r="E85" i="6" s="1"/>
  <c r="D86" i="6"/>
  <c r="D85" i="6" s="1"/>
  <c r="G85" i="6"/>
  <c r="F83" i="6"/>
  <c r="I83" i="6" s="1"/>
  <c r="I82" i="6"/>
  <c r="F82" i="6"/>
  <c r="F81" i="6"/>
  <c r="I81" i="6" s="1"/>
  <c r="I80" i="6"/>
  <c r="F80" i="6"/>
  <c r="F79" i="6"/>
  <c r="I79" i="6" s="1"/>
  <c r="I78" i="6"/>
  <c r="F78" i="6"/>
  <c r="F77" i="6"/>
  <c r="I77" i="6" s="1"/>
  <c r="H76" i="6"/>
  <c r="G76" i="6"/>
  <c r="F76" i="6"/>
  <c r="E76" i="6"/>
  <c r="D76" i="6"/>
  <c r="F75" i="6"/>
  <c r="F74" i="6"/>
  <c r="F72" i="6" s="1"/>
  <c r="I73" i="6"/>
  <c r="F73" i="6"/>
  <c r="I72" i="6"/>
  <c r="H72" i="6"/>
  <c r="G72" i="6"/>
  <c r="E72" i="6"/>
  <c r="D72" i="6"/>
  <c r="I71" i="6"/>
  <c r="F71" i="6"/>
  <c r="F70" i="6"/>
  <c r="I70" i="6" s="1"/>
  <c r="I69" i="6"/>
  <c r="F69" i="6"/>
  <c r="F68" i="6"/>
  <c r="I68" i="6" s="1"/>
  <c r="I67" i="6"/>
  <c r="F67" i="6"/>
  <c r="F66" i="6"/>
  <c r="I66" i="6" s="1"/>
  <c r="I65" i="6"/>
  <c r="F65" i="6"/>
  <c r="F64" i="6"/>
  <c r="I64" i="6" s="1"/>
  <c r="I63" i="6" s="1"/>
  <c r="H63" i="6"/>
  <c r="G63" i="6"/>
  <c r="F63" i="6"/>
  <c r="E63" i="6"/>
  <c r="D63" i="6"/>
  <c r="F62" i="6"/>
  <c r="I62" i="6" s="1"/>
  <c r="I61" i="6"/>
  <c r="F61" i="6"/>
  <c r="F60" i="6"/>
  <c r="I60" i="6" s="1"/>
  <c r="H59" i="6"/>
  <c r="G59" i="6"/>
  <c r="F59" i="6"/>
  <c r="E59" i="6"/>
  <c r="D59" i="6"/>
  <c r="F58" i="6"/>
  <c r="I58" i="6" s="1"/>
  <c r="I57" i="6"/>
  <c r="F57" i="6"/>
  <c r="F56" i="6"/>
  <c r="I56" i="6" s="1"/>
  <c r="I55" i="6"/>
  <c r="F55" i="6"/>
  <c r="F54" i="6"/>
  <c r="I54" i="6" s="1"/>
  <c r="I53" i="6"/>
  <c r="F53" i="6"/>
  <c r="F52" i="6"/>
  <c r="I52" i="6" s="1"/>
  <c r="I51" i="6"/>
  <c r="F51" i="6"/>
  <c r="F50" i="6"/>
  <c r="F49" i="6" s="1"/>
  <c r="H49" i="6"/>
  <c r="G49" i="6"/>
  <c r="E49" i="6"/>
  <c r="D49" i="6"/>
  <c r="F48" i="6"/>
  <c r="I48" i="6" s="1"/>
  <c r="I47" i="6"/>
  <c r="F47" i="6"/>
  <c r="F46" i="6"/>
  <c r="I46" i="6" s="1"/>
  <c r="I45" i="6"/>
  <c r="F45" i="6"/>
  <c r="F44" i="6"/>
  <c r="I44" i="6" s="1"/>
  <c r="I43" i="6"/>
  <c r="F43" i="6"/>
  <c r="F42" i="6"/>
  <c r="I42" i="6" s="1"/>
  <c r="I41" i="6"/>
  <c r="F41" i="6"/>
  <c r="F40" i="6"/>
  <c r="I40" i="6" s="1"/>
  <c r="I39" i="6" s="1"/>
  <c r="H39" i="6"/>
  <c r="G39" i="6"/>
  <c r="F39" i="6"/>
  <c r="E39" i="6"/>
  <c r="D39" i="6"/>
  <c r="F38" i="6"/>
  <c r="I38" i="6" s="1"/>
  <c r="I37" i="6"/>
  <c r="F37" i="6"/>
  <c r="F36" i="6"/>
  <c r="I36" i="6" s="1"/>
  <c r="I35" i="6"/>
  <c r="F35" i="6"/>
  <c r="F34" i="6"/>
  <c r="I34" i="6" s="1"/>
  <c r="I33" i="6"/>
  <c r="F33" i="6"/>
  <c r="F32" i="6"/>
  <c r="I32" i="6" s="1"/>
  <c r="I31" i="6"/>
  <c r="F31" i="6"/>
  <c r="F30" i="6"/>
  <c r="I30" i="6" s="1"/>
  <c r="H29" i="6"/>
  <c r="G29" i="6"/>
  <c r="E29" i="6"/>
  <c r="D29" i="6"/>
  <c r="F28" i="6"/>
  <c r="I28" i="6" s="1"/>
  <c r="I27" i="6"/>
  <c r="F27" i="6"/>
  <c r="F26" i="6"/>
  <c r="I26" i="6" s="1"/>
  <c r="I25" i="6"/>
  <c r="F25" i="6"/>
  <c r="F24" i="6"/>
  <c r="I24" i="6" s="1"/>
  <c r="I23" i="6"/>
  <c r="F23" i="6"/>
  <c r="F22" i="6"/>
  <c r="I22" i="6" s="1"/>
  <c r="I21" i="6"/>
  <c r="F21" i="6"/>
  <c r="F20" i="6"/>
  <c r="I20" i="6" s="1"/>
  <c r="H19" i="6"/>
  <c r="G19" i="6"/>
  <c r="F19" i="6"/>
  <c r="E19" i="6"/>
  <c r="D19" i="6"/>
  <c r="F18" i="6"/>
  <c r="I18" i="6" s="1"/>
  <c r="I17" i="6"/>
  <c r="F17" i="6"/>
  <c r="F16" i="6"/>
  <c r="I16" i="6" s="1"/>
  <c r="I15" i="6"/>
  <c r="F15" i="6"/>
  <c r="F14" i="6"/>
  <c r="I14" i="6" s="1"/>
  <c r="I13" i="6"/>
  <c r="F13" i="6"/>
  <c r="F12" i="6"/>
  <c r="I12" i="6" s="1"/>
  <c r="H11" i="6"/>
  <c r="G11" i="6"/>
  <c r="G10" i="6" s="1"/>
  <c r="G160" i="6" s="1"/>
  <c r="F11" i="6"/>
  <c r="E11" i="6"/>
  <c r="D11" i="6"/>
  <c r="H10" i="6"/>
  <c r="H160" i="6" s="1"/>
  <c r="E10" i="6"/>
  <c r="E160" i="6" s="1"/>
  <c r="D10" i="6"/>
  <c r="I19" i="6" l="1"/>
  <c r="D160" i="6"/>
  <c r="I76" i="6"/>
  <c r="I151" i="6"/>
  <c r="I147" i="6"/>
  <c r="I11" i="6"/>
  <c r="I29" i="6"/>
  <c r="F10" i="6"/>
  <c r="I59" i="6"/>
  <c r="F29" i="6"/>
  <c r="F147" i="6"/>
  <c r="F85" i="6" s="1"/>
  <c r="I50" i="6"/>
  <c r="I49" i="6" s="1"/>
  <c r="I88" i="6"/>
  <c r="I86" i="6" s="1"/>
  <c r="I96" i="6"/>
  <c r="I94" i="6" s="1"/>
  <c r="I106" i="6"/>
  <c r="I104" i="6" s="1"/>
  <c r="I116" i="6"/>
  <c r="I114" i="6" s="1"/>
  <c r="I126" i="6"/>
  <c r="I124" i="6" s="1"/>
  <c r="I140" i="6"/>
  <c r="I138" i="6" s="1"/>
  <c r="I136" i="6" s="1"/>
  <c r="I134" i="6" s="1"/>
  <c r="F160" i="6" l="1"/>
  <c r="I85" i="6"/>
  <c r="I10" i="6"/>
  <c r="I160" i="6" s="1"/>
  <c r="K82" i="5" l="1"/>
  <c r="H82" i="5"/>
  <c r="K81" i="5"/>
  <c r="H81" i="5"/>
  <c r="K80" i="5"/>
  <c r="H80" i="5"/>
  <c r="K75" i="5"/>
  <c r="H75" i="5"/>
  <c r="J74" i="5"/>
  <c r="K74" i="5" s="1"/>
  <c r="I74" i="5"/>
  <c r="G74" i="5"/>
  <c r="F74" i="5"/>
  <c r="H74" i="5" s="1"/>
  <c r="K70" i="5"/>
  <c r="H70" i="5"/>
  <c r="K69" i="5"/>
  <c r="H69" i="5"/>
  <c r="K68" i="5"/>
  <c r="H68" i="5"/>
  <c r="K67" i="5"/>
  <c r="H67" i="5"/>
  <c r="K66" i="5"/>
  <c r="H66" i="5"/>
  <c r="K64" i="5"/>
  <c r="H64" i="5"/>
  <c r="K63" i="5"/>
  <c r="H63" i="5"/>
  <c r="H61" i="5" s="1"/>
  <c r="K62" i="5"/>
  <c r="H62" i="5"/>
  <c r="J61" i="5"/>
  <c r="K61" i="5" s="1"/>
  <c r="I61" i="5"/>
  <c r="G61" i="5"/>
  <c r="F61" i="5"/>
  <c r="K60" i="5"/>
  <c r="H60" i="5"/>
  <c r="K59" i="5"/>
  <c r="H59" i="5"/>
  <c r="K58" i="5"/>
  <c r="H58" i="5"/>
  <c r="K57" i="5"/>
  <c r="H57" i="5"/>
  <c r="K56" i="5"/>
  <c r="H56" i="5"/>
  <c r="K55" i="5"/>
  <c r="H55" i="5"/>
  <c r="K54" i="5"/>
  <c r="H54" i="5"/>
  <c r="K53" i="5"/>
  <c r="H53" i="5"/>
  <c r="H52" i="5" s="1"/>
  <c r="K52" i="5"/>
  <c r="K72" i="5" s="1"/>
  <c r="J52" i="5"/>
  <c r="J72" i="5" s="1"/>
  <c r="I52" i="5"/>
  <c r="I72" i="5" s="1"/>
  <c r="G52" i="5"/>
  <c r="G72" i="5" s="1"/>
  <c r="F52" i="5"/>
  <c r="F72" i="5" s="1"/>
  <c r="J47" i="5"/>
  <c r="J77" i="5" s="1"/>
  <c r="K45" i="5"/>
  <c r="K43" i="5" s="1"/>
  <c r="H45" i="5"/>
  <c r="J43" i="5"/>
  <c r="I43" i="5"/>
  <c r="H43" i="5"/>
  <c r="G43" i="5"/>
  <c r="F43" i="5"/>
  <c r="F47" i="5" s="1"/>
  <c r="J41" i="5"/>
  <c r="K41" i="5" s="1"/>
  <c r="I41" i="5"/>
  <c r="H41" i="5"/>
  <c r="G41" i="5"/>
  <c r="K40" i="5"/>
  <c r="H40" i="5"/>
  <c r="K39" i="5"/>
  <c r="H39" i="5"/>
  <c r="K38" i="5"/>
  <c r="H38" i="5"/>
  <c r="K37" i="5"/>
  <c r="H37" i="5"/>
  <c r="K36" i="5"/>
  <c r="H36" i="5"/>
  <c r="K35" i="5"/>
  <c r="K34" i="5" s="1"/>
  <c r="J34" i="5"/>
  <c r="I34" i="5"/>
  <c r="H34" i="5"/>
  <c r="G34" i="5"/>
  <c r="F34" i="5"/>
  <c r="K32" i="5"/>
  <c r="H32" i="5"/>
  <c r="K31" i="5"/>
  <c r="H31" i="5"/>
  <c r="K30" i="5"/>
  <c r="H30" i="5"/>
  <c r="K29" i="5"/>
  <c r="K27" i="5"/>
  <c r="H27" i="5"/>
  <c r="K26" i="5"/>
  <c r="H26" i="5"/>
  <c r="K25" i="5"/>
  <c r="K24" i="5"/>
  <c r="H24" i="5"/>
  <c r="K23" i="5"/>
  <c r="H23" i="5"/>
  <c r="K22" i="5"/>
  <c r="H22" i="5"/>
  <c r="H20" i="5" s="1"/>
  <c r="K20" i="5"/>
  <c r="J20" i="5"/>
  <c r="I20" i="5"/>
  <c r="I47" i="5" s="1"/>
  <c r="I77" i="5" s="1"/>
  <c r="G20" i="5"/>
  <c r="G47" i="5" s="1"/>
  <c r="F20" i="5"/>
  <c r="H19" i="5"/>
  <c r="K18" i="5"/>
  <c r="H18" i="5"/>
  <c r="K17" i="5"/>
  <c r="H17" i="5"/>
  <c r="K16" i="5"/>
  <c r="H16" i="5"/>
  <c r="K13" i="5"/>
  <c r="H13" i="5"/>
  <c r="H47" i="5" s="1"/>
  <c r="K77" i="5" l="1"/>
  <c r="F77" i="5"/>
  <c r="K47" i="5"/>
  <c r="H72" i="5"/>
  <c r="H77" i="5" s="1"/>
  <c r="G77" i="5"/>
  <c r="E80" i="4" l="1"/>
  <c r="D80" i="4"/>
  <c r="C80" i="4"/>
  <c r="E78" i="4"/>
  <c r="D78" i="4"/>
  <c r="C78" i="4"/>
  <c r="E76" i="4"/>
  <c r="D76" i="4"/>
  <c r="C76" i="4"/>
  <c r="E75" i="4"/>
  <c r="E74" i="4" s="1"/>
  <c r="E82" i="4" s="1"/>
  <c r="E84" i="4" s="1"/>
  <c r="D75" i="4"/>
  <c r="C75" i="4"/>
  <c r="D74" i="4"/>
  <c r="C74" i="4"/>
  <c r="E72" i="4"/>
  <c r="D72" i="4"/>
  <c r="D82" i="4" s="1"/>
  <c r="D84" i="4" s="1"/>
  <c r="C72" i="4"/>
  <c r="C82" i="4" s="1"/>
  <c r="C84" i="4" s="1"/>
  <c r="E64" i="4"/>
  <c r="E66" i="4" s="1"/>
  <c r="E62" i="4"/>
  <c r="D62" i="4"/>
  <c r="C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D54" i="4"/>
  <c r="D64" i="4" s="1"/>
  <c r="D66" i="4" s="1"/>
  <c r="C54" i="4"/>
  <c r="C64" i="4" s="1"/>
  <c r="C66" i="4" s="1"/>
  <c r="E44" i="4"/>
  <c r="D44" i="4"/>
  <c r="C44" i="4"/>
  <c r="E41" i="4"/>
  <c r="E48" i="4" s="1"/>
  <c r="E12" i="4" s="1"/>
  <c r="E9" i="4" s="1"/>
  <c r="E22" i="4" s="1"/>
  <c r="E24" i="4" s="1"/>
  <c r="E26" i="4" s="1"/>
  <c r="E35" i="4" s="1"/>
  <c r="D41" i="4"/>
  <c r="D48" i="4" s="1"/>
  <c r="D12" i="4" s="1"/>
  <c r="D9" i="4" s="1"/>
  <c r="D22" i="4" s="1"/>
  <c r="D24" i="4" s="1"/>
  <c r="D26" i="4" s="1"/>
  <c r="D35" i="4" s="1"/>
  <c r="C41" i="4"/>
  <c r="C48" i="4" s="1"/>
  <c r="C12" i="4" s="1"/>
  <c r="C9" i="4" s="1"/>
  <c r="C22" i="4" s="1"/>
  <c r="C24" i="4" s="1"/>
  <c r="C26" i="4" s="1"/>
  <c r="C35" i="4" s="1"/>
  <c r="E31" i="4"/>
  <c r="D31" i="4"/>
  <c r="C31" i="4"/>
  <c r="E18" i="4"/>
  <c r="D18" i="4"/>
  <c r="C18" i="4"/>
  <c r="E14" i="4"/>
  <c r="D14" i="4"/>
  <c r="C14" i="4"/>
  <c r="D14" i="2" l="1"/>
  <c r="D13" i="2" s="1"/>
  <c r="D8" i="2" s="1"/>
  <c r="F8" i="2" s="1"/>
  <c r="F18" i="2" s="1"/>
  <c r="G9" i="2"/>
  <c r="G8" i="2" s="1"/>
  <c r="G18" i="2" s="1"/>
  <c r="F9" i="2"/>
  <c r="E9" i="2"/>
  <c r="F14" i="2" l="1"/>
  <c r="F13" i="2" s="1"/>
  <c r="C38" i="1"/>
  <c r="G75" i="1"/>
  <c r="F75" i="1"/>
  <c r="G68" i="1"/>
  <c r="F68" i="1"/>
  <c r="F79" i="1" s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G47" i="1" s="1"/>
  <c r="G59" i="1" s="1"/>
  <c r="G81" i="1" s="1"/>
  <c r="F19" i="1"/>
  <c r="G9" i="1"/>
  <c r="F9" i="1"/>
  <c r="D60" i="1"/>
  <c r="C60" i="1"/>
  <c r="D41" i="1"/>
  <c r="C41" i="1"/>
  <c r="D38" i="1"/>
  <c r="D31" i="1"/>
  <c r="D47" i="1" s="1"/>
  <c r="D62" i="1" s="1"/>
  <c r="C31" i="1"/>
  <c r="D25" i="1"/>
  <c r="C25" i="1"/>
  <c r="C17" i="1"/>
  <c r="D17" i="1"/>
  <c r="D9" i="1"/>
  <c r="C9" i="1"/>
  <c r="C47" i="1" s="1"/>
  <c r="C62" i="1" s="1"/>
  <c r="G79" i="1"/>
  <c r="F47" i="1"/>
  <c r="F59" i="1" s="1"/>
  <c r="F81" i="1" s="1"/>
</calcChain>
</file>

<file path=xl/sharedStrings.xml><?xml version="1.0" encoding="utf-8"?>
<sst xmlns="http://schemas.openxmlformats.org/spreadsheetml/2006/main" count="764" uniqueCount="541">
  <si>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</si>
  <si>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</si>
  <si>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</si>
  <si>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</si>
  <si>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</si>
  <si>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</si>
  <si>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</si>
  <si>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</si>
  <si>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</si>
  <si>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</si>
  <si>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</si>
  <si>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</si>
  <si>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</si>
  <si>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</si>
  <si>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</si>
  <si>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</si>
  <si>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</si>
  <si>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</si>
  <si>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</si>
  <si>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</si>
  <si>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</si>
  <si>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</si>
  <si>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</si>
  <si>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</si>
  <si>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</si>
  <si>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</si>
  <si>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</si>
  <si>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</si>
  <si>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</si>
  <si>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</si>
  <si>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</si>
  <si>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</si>
  <si>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</si>
  <si>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</si>
  <si>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</si>
  <si>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</si>
  <si>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</si>
  <si>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</si>
  <si>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</si>
  <si>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</si>
  <si>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</si>
  <si>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</si>
  <si>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</si>
  <si>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</si>
  <si>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</si>
  <si>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</si>
  <si>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</si>
  <si>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</si>
  <si>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</si>
  <si>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</si>
  <si>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</si>
  <si>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</si>
  <si>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</si>
  <si>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</si>
  <si>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</si>
  <si>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</si>
  <si>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</si>
  <si>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</si>
  <si>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</si>
  <si>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</si>
  <si>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</si>
  <si>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</si>
  <si>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</si>
  <si>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</si>
  <si>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</si>
  <si>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</si>
  <si>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</si>
  <si>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</si>
  <si>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</si>
  <si>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</si>
  <si>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</si>
  <si>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</si>
  <si>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</si>
  <si>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</si>
  <si>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</si>
  <si>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</si>
  <si>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</si>
  <si>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</si>
  <si>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</si>
  <si>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</si>
  <si>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</si>
  <si>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</si>
  <si>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</si>
  <si>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</si>
  <si>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</si>
  <si>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</si>
  <si>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</si>
  <si>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</si>
  <si>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</si>
  <si>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</si>
  <si>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</si>
  <si>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</si>
  <si>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</si>
  <si>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</si>
  <si>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</si>
  <si>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</si>
  <si>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</si>
  <si>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</si>
  <si>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</si>
  <si>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</si>
  <si>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</si>
  <si>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</si>
  <si>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</si>
  <si>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</si>
  <si>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</si>
  <si>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</si>
  <si>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</si>
  <si>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</si>
  <si>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</si>
  <si>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</si>
  <si>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</si>
  <si>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</si>
  <si>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</si>
  <si>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</si>
  <si>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</si>
  <si>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</si>
  <si>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</si>
  <si>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</si>
  <si>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</si>
  <si>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</si>
  <si>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Nombre del Ente</t>
  </si>
  <si>
    <t xml:space="preserve">Bajo protesta de decir verdad declaramos que los estados financieros y sus notas, son razonablemente correctos y son responsabilidad del emisor </t>
  </si>
  <si>
    <t>Al 30 de Junio de 2022 y al 31 de Diciembre de 2021 (b)</t>
  </si>
  <si>
    <t>2022 (d)</t>
  </si>
  <si>
    <t>31 de diciembre de 2021 (e)</t>
  </si>
  <si>
    <t>MUNICIPIO DE CORREGIDORA</t>
  </si>
  <si>
    <t>DIRECCIÓN DE EGRESOS E INFORMACIÓN FINANCIERA</t>
  </si>
  <si>
    <t>SECRETARÍA DE FINANZAS</t>
  </si>
  <si>
    <t>Informe Analítico de la Deuda Pública y Otros Pasivos - LDF</t>
  </si>
  <si>
    <t>Del 01 de enero al 30 de junio de 2022</t>
  </si>
  <si>
    <t xml:space="preserve">Denominación de la Deuda Pública y Otros Pasivos </t>
  </si>
  <si>
    <t>Saldo 31 de diciembre de 2021</t>
  </si>
  <si>
    <t>Disposiciones del periodo</t>
  </si>
  <si>
    <t>Amortizaciones del Periodo</t>
  </si>
  <si>
    <t>Revaluaciones, Reclasificaciones y Otros Ajustes</t>
  </si>
  <si>
    <t>Saldo Final del Periodo h=d+e-f+g</t>
  </si>
  <si>
    <t>Pago de Intereses del Periodo</t>
  </si>
  <si>
    <t>Pago de Comisiones y demás costos asociados durante el Periodo</t>
  </si>
  <si>
    <t xml:space="preserve">  1. Deuda Pública (1=A+B)</t>
  </si>
  <si>
    <t>36,316,841.58</t>
  </si>
  <si>
    <t xml:space="preserve">    A. Corto Plazo (A=a1+a2+a3)</t>
  </si>
  <si>
    <t>7,818,180.00</t>
  </si>
  <si>
    <t xml:space="preserve">      a1) Instituciones de Crédito</t>
  </si>
  <si>
    <t xml:space="preserve">      a2) Títulos y Valores</t>
  </si>
  <si>
    <t xml:space="preserve">      a3) Arrendamientos Financieros</t>
  </si>
  <si>
    <t xml:space="preserve">    B. Largo Plazo (B=b1+b2+b3)</t>
  </si>
  <si>
    <t>28,498,661.58</t>
  </si>
  <si>
    <t xml:space="preserve">      b1) Instituciones de Crédito</t>
  </si>
  <si>
    <t xml:space="preserve">      b2) Títulos y Valores</t>
  </si>
  <si>
    <t xml:space="preserve">      b3) Arrendamientos Financieros</t>
  </si>
  <si>
    <t xml:space="preserve">  2. Otros Pasivos</t>
  </si>
  <si>
    <t>32,773,156.90</t>
  </si>
  <si>
    <t xml:space="preserve">  3. Total de la Deuda Pública y Otros Pasivos (3=1+2)</t>
  </si>
  <si>
    <t>69,089,998.48</t>
  </si>
  <si>
    <t xml:space="preserve">  4. Deuda Contingente 1 (informativo)</t>
  </si>
  <si>
    <t xml:space="preserve">    A. Deuda Contingente 1</t>
  </si>
  <si>
    <t xml:space="preserve">    B. Deuda Contingente 2</t>
  </si>
  <si>
    <t xml:space="preserve">    C. Deuda Contingente XX</t>
  </si>
  <si>
    <t xml:space="preserve">  5. Valor de Instrumentos Bono Cupón Cero 2 (Informativo)</t>
  </si>
  <si>
    <t xml:space="preserve">    A. Instrumento Bono Cupón Cero 1</t>
  </si>
  <si>
    <t xml:space="preserve">    B. Instrumento Bono Cupón Cero 2</t>
  </si>
  <si>
    <t xml:space="preserve">    C.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</si>
  <si>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</si>
  <si>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</si>
  <si>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</si>
  <si>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</si>
  <si>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</si>
  <si>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</si>
  <si>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6. Obligaciones a Corto Plazo (Informativo)</t>
  </si>
  <si>
    <t xml:space="preserve">          0</t>
  </si>
  <si>
    <t xml:space="preserve">    A.</t>
  </si>
  <si>
    <t xml:space="preserve">        144</t>
  </si>
  <si>
    <t>TIIE+1</t>
  </si>
  <si>
    <t xml:space="preserve">          8</t>
  </si>
  <si>
    <t xml:space="preserve">    B. Crédito 2</t>
  </si>
  <si>
    <t xml:space="preserve">    C. Crédito XX</t>
  </si>
  <si>
    <r>
      <rPr>
        <b/>
        <sz val="7"/>
        <rFont val="Arial"/>
        <family val="2"/>
      </rPr>
      <t>Municipio de Corregidora Querétaro</t>
    </r>
  </si>
  <si>
    <r>
      <rPr>
        <b/>
        <sz val="7"/>
        <rFont val="Arial"/>
        <family val="2"/>
      </rPr>
      <t>Informe Analítico de Obligaciones Diferentes de Financiamientos – LDF</t>
    </r>
  </si>
  <si>
    <r>
      <rPr>
        <b/>
        <sz val="7"/>
        <rFont val="Arial"/>
        <family val="2"/>
      </rPr>
      <t>Del 1 de Enero al 30 de junio de 2022 (b)</t>
    </r>
  </si>
  <si>
    <r>
      <rPr>
        <b/>
        <sz val="7"/>
        <rFont val="Arial"/>
        <family val="2"/>
      </rPr>
      <t>(PESOS)</t>
    </r>
  </si>
  <si>
    <r>
      <rPr>
        <b/>
        <sz val="7"/>
        <rFont val="Arial"/>
        <family val="2"/>
      </rPr>
      <t>Denominación de las Obligaciones Diferentes de Financiamiento</t>
    </r>
  </si>
  <si>
    <r>
      <rPr>
        <b/>
        <sz val="7"/>
        <rFont val="Arial"/>
        <family val="2"/>
      </rPr>
      <t>Fecha del Contrato</t>
    </r>
  </si>
  <si>
    <r>
      <rPr>
        <b/>
        <sz val="7"/>
        <rFont val="Arial"/>
        <family val="2"/>
      </rPr>
      <t>Fecha de inicio de operación del proyecto</t>
    </r>
  </si>
  <si>
    <r>
      <rPr>
        <b/>
        <sz val="7"/>
        <rFont val="Arial"/>
        <family val="2"/>
      </rPr>
      <t>Fecha de vencimiento</t>
    </r>
  </si>
  <si>
    <r>
      <rPr>
        <b/>
        <sz val="7"/>
        <rFont val="Arial"/>
        <family val="2"/>
      </rPr>
      <t>Monto de la inversión pactado</t>
    </r>
  </si>
  <si>
    <r>
      <rPr>
        <b/>
        <sz val="7"/>
        <rFont val="Arial"/>
        <family val="2"/>
      </rPr>
      <t>Plazo pactado</t>
    </r>
  </si>
  <si>
    <r>
      <rPr>
        <b/>
        <sz val="7"/>
        <rFont val="Arial"/>
        <family val="2"/>
      </rPr>
      <t>Monto promedio mensual del pago de la contraprestación</t>
    </r>
  </si>
  <si>
    <r>
      <rPr>
        <b/>
        <sz val="7"/>
        <rFont val="Arial"/>
        <family val="2"/>
      </rPr>
      <t xml:space="preserve">Monto promedio mensual del pago de la contraprestación correspondiente al pago de
</t>
    </r>
    <r>
      <rPr>
        <b/>
        <sz val="7"/>
        <rFont val="Arial"/>
        <family val="2"/>
      </rPr>
      <t>inversión</t>
    </r>
  </si>
  <si>
    <r>
      <rPr>
        <b/>
        <sz val="7"/>
        <rFont val="Arial"/>
        <family val="2"/>
      </rPr>
      <t>Monto pagado de la inversión al XX de XXXX de 20XN</t>
    </r>
  </si>
  <si>
    <r>
      <rPr>
        <b/>
        <sz val="7"/>
        <rFont val="Arial"/>
        <family val="2"/>
      </rPr>
      <t>Monto pagado de la inversión actualizado al XX de XXXX de 20XN</t>
    </r>
  </si>
  <si>
    <r>
      <rPr>
        <b/>
        <sz val="7"/>
        <rFont val="Arial"/>
        <family val="2"/>
      </rPr>
      <t>Saldo pendiente por pagar de la inversión al XX de XXXX de 20XN</t>
    </r>
  </si>
  <si>
    <r>
      <rPr>
        <b/>
        <sz val="7"/>
        <rFont val="Arial"/>
        <family val="2"/>
      </rPr>
      <t>(c)</t>
    </r>
  </si>
  <si>
    <r>
      <rPr>
        <b/>
        <sz val="7"/>
        <rFont val="Arial"/>
        <family val="2"/>
      </rPr>
      <t>(d)</t>
    </r>
  </si>
  <si>
    <r>
      <rPr>
        <b/>
        <sz val="7"/>
        <rFont val="Arial"/>
        <family val="2"/>
      </rPr>
      <t>(e)</t>
    </r>
  </si>
  <si>
    <r>
      <rPr>
        <b/>
        <sz val="7"/>
        <rFont val="Arial"/>
        <family val="2"/>
      </rPr>
      <t>(f)</t>
    </r>
  </si>
  <si>
    <r>
      <rPr>
        <b/>
        <sz val="7"/>
        <rFont val="Arial"/>
        <family val="2"/>
      </rPr>
      <t>(g)</t>
    </r>
  </si>
  <si>
    <r>
      <rPr>
        <b/>
        <sz val="7"/>
        <rFont val="Arial"/>
        <family val="2"/>
      </rPr>
      <t>(h)</t>
    </r>
  </si>
  <si>
    <r>
      <rPr>
        <b/>
        <sz val="7"/>
        <rFont val="Arial"/>
        <family val="2"/>
      </rPr>
      <t>(i)</t>
    </r>
  </si>
  <si>
    <r>
      <rPr>
        <b/>
        <sz val="7"/>
        <rFont val="Arial"/>
        <family val="2"/>
      </rPr>
      <t>(j)</t>
    </r>
  </si>
  <si>
    <r>
      <rPr>
        <b/>
        <sz val="7"/>
        <rFont val="Arial"/>
        <family val="2"/>
      </rPr>
      <t>(k)</t>
    </r>
  </si>
  <si>
    <r>
      <rPr>
        <b/>
        <sz val="7"/>
        <rFont val="Arial"/>
        <family val="2"/>
      </rPr>
      <t>(l)</t>
    </r>
  </si>
  <si>
    <r>
      <rPr>
        <b/>
        <sz val="7"/>
        <rFont val="Arial"/>
        <family val="2"/>
      </rPr>
      <t>(m = g – l)</t>
    </r>
  </si>
  <si>
    <r>
      <rPr>
        <b/>
        <sz val="7"/>
        <rFont val="Arial"/>
        <family val="2"/>
      </rPr>
      <t>A. Asociaciones Público Privadas (APP’s) (A=a+b+c+d)</t>
    </r>
  </si>
  <si>
    <r>
      <rPr>
        <sz val="7"/>
        <rFont val="Arial MT"/>
        <family val="2"/>
      </rPr>
      <t>a) APP 1</t>
    </r>
  </si>
  <si>
    <r>
      <rPr>
        <sz val="7"/>
        <rFont val="Arial MT"/>
        <family val="2"/>
      </rPr>
      <t>b) APP 2</t>
    </r>
  </si>
  <si>
    <r>
      <rPr>
        <sz val="7"/>
        <rFont val="Arial MT"/>
        <family val="2"/>
      </rPr>
      <t>c) APP 3</t>
    </r>
  </si>
  <si>
    <r>
      <rPr>
        <sz val="7"/>
        <rFont val="Arial MT"/>
        <family val="2"/>
      </rPr>
      <t>d) APP XX</t>
    </r>
  </si>
  <si>
    <r>
      <rPr>
        <b/>
        <sz val="7"/>
        <rFont val="Arial"/>
        <family val="2"/>
      </rPr>
      <t>B. Otros Instrumentos (B=a+b+c+d)</t>
    </r>
  </si>
  <si>
    <r>
      <rPr>
        <sz val="7"/>
        <rFont val="Arial MT"/>
        <family val="2"/>
      </rPr>
      <t>a) Otro Instrumento 1</t>
    </r>
  </si>
  <si>
    <r>
      <rPr>
        <sz val="7"/>
        <rFont val="Arial MT"/>
        <family val="2"/>
      </rPr>
      <t>b) Otro Instrumento 2</t>
    </r>
  </si>
  <si>
    <r>
      <rPr>
        <sz val="7"/>
        <rFont val="Arial MT"/>
        <family val="2"/>
      </rPr>
      <t>c) Otro Instrumento 3</t>
    </r>
  </si>
  <si>
    <r>
      <rPr>
        <sz val="7"/>
        <rFont val="Arial MT"/>
        <family val="2"/>
      </rPr>
      <t>d) Otro Instrumento XX</t>
    </r>
  </si>
  <si>
    <r>
      <rPr>
        <b/>
        <sz val="7"/>
        <rFont val="Arial"/>
        <family val="2"/>
      </rPr>
      <t>C. Total de Obligaciones Diferentes de Financiamiento (C=A+B)</t>
    </r>
  </si>
  <si>
    <r>
      <rPr>
        <sz val="7"/>
        <rFont val="Arial MT"/>
        <family val="2"/>
      </rPr>
      <t>Bajo protesta de decir verdad declaramos que los estados financieros y sus notas, son razonablemente correctos y son responsabilidad del emisor</t>
    </r>
  </si>
  <si>
    <t>Municipio de Corregidora, Querétaro</t>
  </si>
  <si>
    <t>Balance Presupuestario - LDF</t>
  </si>
  <si>
    <t>Del 1 de Enero al 30 de Junio de 2022 (b)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</si>
  <si>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</si>
  <si>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</si>
  <si>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</si>
  <si>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</si>
  <si>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</si>
  <si>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</si>
  <si>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</si>
  <si>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</si>
  <si>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</si>
  <si>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</si>
  <si>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</si>
  <si>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</si>
  <si>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</si>
  <si>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</si>
  <si>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</si>
  <si>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</si>
  <si>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</si>
  <si>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</si>
  <si>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</si>
  <si>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</si>
  <si>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</si>
  <si>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</si>
  <si>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</si>
  <si>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</si>
  <si>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</si>
  <si>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</si>
  <si>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</si>
  <si>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</si>
  <si>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</si>
  <si>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</si>
  <si>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</si>
  <si>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</si>
  <si>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</si>
  <si>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</si>
  <si>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</si>
  <si>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</si>
  <si>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</si>
  <si>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</si>
  <si>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</si>
  <si>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</si>
  <si>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</si>
  <si>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notas, son razonablemente correctos y son responsabilidad del emisor</t>
  </si>
  <si>
    <t>MUNICIPIO DE CORREGIDORA, QUERETARO</t>
  </si>
  <si>
    <t>Estado Analítico de Ingresos Detallado - LDF</t>
  </si>
  <si>
    <t>Del 1 de enero al 30 de junio de 2022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</si>
  <si>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</si>
  <si>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</si>
  <si>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</si>
  <si>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</si>
  <si>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</si>
  <si>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</si>
  <si>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</si>
  <si>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</si>
  <si>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</si>
  <si>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</si>
  <si>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</si>
  <si>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</si>
  <si>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</si>
  <si>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</si>
  <si>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</si>
  <si>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</si>
  <si>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</si>
  <si>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</si>
  <si>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</si>
  <si>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</si>
  <si>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</si>
  <si>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</si>
  <si>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</si>
  <si>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</si>
  <si>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</si>
  <si>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</si>
  <si>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</si>
  <si>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Otras participaciones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</si>
  <si>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</si>
  <si>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</si>
  <si>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</si>
  <si>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</si>
  <si>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</si>
  <si>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 (isr ebi)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</si>
  <si>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</si>
  <si>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</si>
  <si>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</si>
  <si>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</si>
  <si>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</si>
  <si>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    (vta bienes, MFNF)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</si>
  <si>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</si>
  <si>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</si>
  <si>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</si>
  <si>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</si>
  <si>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</si>
  <si>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</si>
  <si>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</si>
  <si>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</si>
  <si>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</si>
  <si>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</si>
  <si>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</si>
  <si>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</si>
  <si>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</si>
  <si>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</si>
  <si>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</si>
  <si>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</si>
  <si>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</si>
  <si>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</si>
  <si>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</si>
  <si>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</si>
  <si>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</si>
  <si>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</si>
  <si>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</si>
  <si>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</si>
  <si>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</si>
  <si>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</si>
  <si>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</si>
  <si>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</si>
  <si>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</si>
  <si>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</si>
  <si>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</si>
  <si>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</si>
  <si>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</si>
  <si>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</si>
  <si>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</si>
  <si>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</si>
  <si>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</si>
  <si>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</si>
  <si>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</si>
  <si>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</si>
  <si>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</si>
  <si>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</si>
  <si>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</si>
  <si>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</si>
  <si>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</si>
  <si>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</si>
  <si>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</si>
  <si>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</si>
  <si>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</si>
  <si>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</si>
  <si>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</si>
  <si>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</si>
  <si>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</si>
  <si>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</si>
  <si>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</si>
  <si>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</si>
  <si>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</si>
  <si>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</si>
  <si>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</si>
  <si>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</si>
  <si>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</si>
  <si>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</si>
  <si>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</si>
  <si>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</si>
  <si>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</si>
  <si>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</si>
  <si>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</si>
  <si>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</si>
  <si>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</si>
  <si>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</si>
  <si>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</si>
  <si>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</si>
  <si>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</si>
  <si>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</si>
  <si>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</si>
  <si>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</si>
  <si>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</si>
  <si>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</si>
  <si>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</si>
  <si>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</si>
  <si>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</si>
  <si>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</si>
  <si>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</si>
  <si>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</si>
  <si>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</si>
  <si>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</si>
  <si>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</si>
  <si>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</si>
  <si>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</si>
  <si>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</si>
  <si>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</si>
  <si>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</si>
  <si>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</si>
  <si>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</si>
  <si>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</si>
  <si>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</si>
  <si>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</si>
  <si>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</si>
  <si>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</si>
  <si>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</si>
  <si>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</si>
  <si>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</si>
  <si>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</si>
  <si>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</si>
  <si>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</si>
  <si>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</si>
  <si>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</si>
  <si>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</si>
  <si>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</si>
  <si>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</si>
  <si>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</si>
  <si>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</si>
  <si>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</si>
  <si>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</si>
  <si>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</si>
  <si>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AYUNTAMIENTO</t>
  </si>
  <si>
    <t>SECRETARIA DE CONTROL Y EVALUACION</t>
  </si>
  <si>
    <t>SECRETARIA PARTICULAR</t>
  </si>
  <si>
    <t>SECRETARIA DEL AYUNTAMIENTO</t>
  </si>
  <si>
    <t>SECRETARIA DE TESORERIA Y FINANZAS</t>
  </si>
  <si>
    <t>SECRETARIA DE ADMINISTRACION</t>
  </si>
  <si>
    <t>SECRETARIA DE SERVICIOS PUBLICOS MUNICIPALES</t>
  </si>
  <si>
    <t>SECRETARIA DE OBRAS PUBLICAS</t>
  </si>
  <si>
    <t>SECRETARIA DE SEGURIDAD PUBLICA MUNICIPAL</t>
  </si>
  <si>
    <t>SECRETARIA DE GOBIERNO</t>
  </si>
  <si>
    <t>SECRETARIA DE DESARROLLO SOCIAL</t>
  </si>
  <si>
    <t>SECRETARIA DE DESARROLLO ECONOMICO</t>
  </si>
  <si>
    <t>SISTEMA MUNICIPAL DIF</t>
  </si>
  <si>
    <t>SECRETARIA TECNICA DE PRESIDENCIA</t>
  </si>
  <si>
    <t>SECRETARIA DE MOVILIDAD DESARROLLO URBANO Y ECOLOGIA</t>
  </si>
  <si>
    <t>SECRETARIA DE GESTION DELEGACIONAL</t>
  </si>
  <si>
    <t>SECRETARIA DE LA MUJER</t>
  </si>
  <si>
    <t>SECRETARIA DE ATENCION CIUDADANA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</si>
  <si>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</si>
  <si>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</si>
  <si>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</si>
  <si>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</si>
  <si>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</si>
  <si>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</si>
  <si>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</si>
  <si>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</si>
  <si>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</si>
  <si>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</si>
  <si>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</si>
  <si>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</si>
  <si>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</si>
  <si>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</si>
  <si>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</si>
  <si>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</si>
  <si>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</si>
  <si>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</si>
  <si>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</si>
  <si>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</si>
  <si>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</si>
  <si>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</si>
  <si>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</si>
  <si>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</si>
  <si>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</si>
  <si>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</si>
  <si>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</si>
  <si>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</si>
  <si>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</si>
  <si>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</si>
  <si>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</si>
  <si>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</si>
  <si>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</si>
  <si>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</si>
  <si>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</si>
  <si>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</si>
  <si>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</si>
  <si>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</si>
  <si>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</si>
  <si>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</si>
  <si>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</si>
  <si>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</si>
  <si>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</si>
  <si>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</si>
  <si>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</si>
  <si>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</si>
  <si>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</si>
  <si>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</si>
  <si>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</si>
  <si>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</si>
  <si>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</si>
  <si>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8) Informe sobre Estudios Actuariales – LDF</t>
  </si>
  <si>
    <t>ORGANISMO, Gobierno del Estado de Querétaro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</si>
  <si>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</si>
  <si>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</si>
  <si>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</si>
  <si>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</si>
  <si>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</si>
  <si>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</si>
  <si>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</si>
  <si>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</si>
  <si>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PRESTACIÓN LABORAL</t>
  </si>
  <si>
    <t>Beneficio definido, Contribución definida o Mixto</t>
  </si>
  <si>
    <t>BENEFICIO DEFINIDO</t>
  </si>
  <si>
    <t>Población afiliada</t>
  </si>
  <si>
    <t>Activos</t>
  </si>
  <si>
    <t>1,511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</si>
  <si>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</si>
  <si>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</si>
  <si>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</si>
  <si>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</si>
  <si>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</si>
  <si>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</si>
  <si>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</si>
  <si>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</si>
  <si>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</si>
  <si>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</si>
  <si>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Grupo cerrado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</si>
  <si>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</si>
  <si>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</si>
  <si>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</si>
  <si>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</si>
  <si>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</si>
  <si>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</si>
  <si>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</si>
  <si>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</si>
  <si>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</si>
  <si>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</si>
  <si>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11,666.72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</si>
  <si>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</si>
  <si>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</si>
  <si>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</si>
  <si>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</si>
  <si>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</si>
  <si>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</si>
  <si>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</si>
  <si>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</si>
  <si>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</si>
  <si>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</si>
  <si>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</si>
  <si>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</si>
  <si>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</si>
  <si>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</si>
  <si>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</si>
  <si>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JR VALUACIONES</t>
  </si>
  <si>
    <t>ACTUARIALES 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</si>
</sst>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0.000%"/>
  </numFmts>
  <fonts count="27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sz val="10"/>
      <color rgb="FF000000"/>
      <name val="Times New Roman"/>
      <charset val="204"/>
    </font>
    <font>
      <b/>
      <sz val="7"/>
      <name val="Arial"/>
    </font>
    <font>
      <b/>
      <sz val="7"/>
      <name val="Arial"/>
      <family val="2"/>
    </font>
    <font>
      <b/>
      <sz val="7"/>
      <color rgb="FF000000"/>
      <name val="Arial"/>
      <family val="2"/>
    </font>
    <font>
      <sz val="7"/>
      <name val="Arial MT"/>
    </font>
    <font>
      <sz val="7"/>
      <name val="Arial MT"/>
      <family val="2"/>
    </font>
    <font>
      <sz val="7"/>
      <color rgb="FF000000"/>
      <name val="Arial MT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8"/>
      <color theme="1"/>
      <name val="Arial"/>
      <family val="2"/>
    </font>
    <font>
      <b/>
      <sz val="9"/>
      <color rgb="FF000000"/>
      <name val="Century Gothic"/>
      <family val="2"/>
    </font>
    <font>
      <sz val="11"/>
      <color theme="1"/>
      <name val="Calibri"/>
      <family val="2"/>
    </font>
    <font>
      <sz val="9"/>
      <color rgb="FF000000"/>
      <name val="Century Gothic"/>
      <family val="2"/>
    </font>
    <font>
      <sz val="9"/>
      <color rgb="FFFF0000"/>
      <name val="Century Gothic"/>
      <family val="2"/>
    </font>
    <font>
      <sz val="9"/>
      <name val="Century Gothic"/>
      <family val="2"/>
    </font>
    <font>
      <sz val="10"/>
      <color rgb="FF000000"/>
      <name val="Century Gothic"/>
      <family val="2"/>
    </font>
    <font>
      <sz val="10"/>
      <color rgb="FFFF0000"/>
      <name val="Arial Narrow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</cellStyleXfs>
  <cellXfs count="3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wrapText="1"/>
    </xf>
    <xf numFmtId="0" fontId="7" fillId="4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right"/>
    </xf>
    <xf numFmtId="44" fontId="0" fillId="0" borderId="0" xfId="0" applyNumberFormat="1" applyFont="1" applyFill="1" applyBorder="1" applyAlignment="1" applyProtection="1">
      <alignment horizontal="right"/>
    </xf>
    <xf numFmtId="44" fontId="0" fillId="0" borderId="0" xfId="0" applyNumberFormat="1" applyAlignment="1">
      <alignment horizontal="right"/>
    </xf>
    <xf numFmtId="44" fontId="0" fillId="0" borderId="0" xfId="0" applyNumberFormat="1" applyFont="1" applyFill="1" applyBorder="1" applyAlignment="1" applyProtection="1"/>
    <xf numFmtId="43" fontId="0" fillId="0" borderId="0" xfId="1" applyFont="1" applyFill="1" applyAlignment="1">
      <alignment horizontal="right"/>
    </xf>
    <xf numFmtId="4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0" fillId="5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9" fillId="6" borderId="11" xfId="4" applyFont="1" applyFill="1" applyBorder="1" applyAlignment="1">
      <alignment horizontal="center" vertical="top" wrapText="1"/>
    </xf>
    <xf numFmtId="0" fontId="9" fillId="6" borderId="12" xfId="4" applyFont="1" applyFill="1" applyBorder="1" applyAlignment="1">
      <alignment horizontal="center" vertical="top" wrapText="1"/>
    </xf>
    <xf numFmtId="0" fontId="9" fillId="6" borderId="13" xfId="4" applyFont="1" applyFill="1" applyBorder="1" applyAlignment="1">
      <alignment horizontal="center" vertical="top" wrapText="1"/>
    </xf>
    <xf numFmtId="0" fontId="8" fillId="0" borderId="0" xfId="4" applyFill="1" applyBorder="1" applyAlignment="1">
      <alignment horizontal="left" vertical="top"/>
    </xf>
    <xf numFmtId="0" fontId="9" fillId="6" borderId="14" xfId="4" applyFont="1" applyFill="1" applyBorder="1" applyAlignment="1">
      <alignment horizontal="left" vertical="center" wrapText="1"/>
    </xf>
    <xf numFmtId="0" fontId="9" fillId="6" borderId="14" xfId="4" applyFont="1" applyFill="1" applyBorder="1" applyAlignment="1">
      <alignment horizontal="left" vertical="center" wrapText="1" indent="1"/>
    </xf>
    <xf numFmtId="0" fontId="9" fillId="6" borderId="14" xfId="4" applyFont="1" applyFill="1" applyBorder="1" applyAlignment="1">
      <alignment horizontal="center" vertical="center" wrapText="1"/>
    </xf>
    <xf numFmtId="0" fontId="9" fillId="6" borderId="14" xfId="4" applyFont="1" applyFill="1" applyBorder="1" applyAlignment="1">
      <alignment horizontal="right" vertical="center" wrapText="1"/>
    </xf>
    <xf numFmtId="0" fontId="9" fillId="6" borderId="14" xfId="4" applyFont="1" applyFill="1" applyBorder="1" applyAlignment="1">
      <alignment horizontal="center" vertical="top" wrapText="1"/>
    </xf>
    <xf numFmtId="0" fontId="8" fillId="6" borderId="14" xfId="4" applyFill="1" applyBorder="1" applyAlignment="1">
      <alignment horizontal="center" vertical="top" wrapText="1"/>
    </xf>
    <xf numFmtId="0" fontId="9" fillId="6" borderId="15" xfId="4" applyFont="1" applyFill="1" applyBorder="1" applyAlignment="1">
      <alignment horizontal="center" vertical="top" wrapText="1"/>
    </xf>
    <xf numFmtId="0" fontId="9" fillId="6" borderId="15" xfId="4" applyFont="1" applyFill="1" applyBorder="1" applyAlignment="1">
      <alignment horizontal="left" vertical="top" wrapText="1" indent="1"/>
    </xf>
    <xf numFmtId="0" fontId="9" fillId="0" borderId="14" xfId="4" applyFont="1" applyFill="1" applyBorder="1" applyAlignment="1">
      <alignment horizontal="left" vertical="center" wrapText="1"/>
    </xf>
    <xf numFmtId="1" fontId="11" fillId="0" borderId="14" xfId="4" applyNumberFormat="1" applyFont="1" applyFill="1" applyBorder="1" applyAlignment="1">
      <alignment horizontal="right" vertical="center" shrinkToFit="1"/>
    </xf>
    <xf numFmtId="0" fontId="12" fillId="0" borderId="16" xfId="4" applyFont="1" applyFill="1" applyBorder="1" applyAlignment="1">
      <alignment horizontal="left" vertical="top" wrapText="1" indent="1"/>
    </xf>
    <xf numFmtId="0" fontId="8" fillId="0" borderId="16" xfId="4" applyFill="1" applyBorder="1" applyAlignment="1">
      <alignment horizontal="left" wrapText="1"/>
    </xf>
    <xf numFmtId="1" fontId="14" fillId="0" borderId="16" xfId="4" applyNumberFormat="1" applyFont="1" applyFill="1" applyBorder="1" applyAlignment="1">
      <alignment horizontal="right" vertical="top" shrinkToFit="1"/>
    </xf>
    <xf numFmtId="0" fontId="9" fillId="0" borderId="16" xfId="4" applyFont="1" applyFill="1" applyBorder="1" applyAlignment="1">
      <alignment horizontal="left" vertical="top" wrapText="1"/>
    </xf>
    <xf numFmtId="1" fontId="11" fillId="0" borderId="16" xfId="4" applyNumberFormat="1" applyFont="1" applyFill="1" applyBorder="1" applyAlignment="1">
      <alignment horizontal="right" vertical="top" shrinkToFit="1"/>
    </xf>
    <xf numFmtId="0" fontId="9" fillId="0" borderId="15" xfId="4" applyFont="1" applyFill="1" applyBorder="1" applyAlignment="1">
      <alignment horizontal="left" vertical="top" wrapText="1"/>
    </xf>
    <xf numFmtId="1" fontId="11" fillId="0" borderId="15" xfId="4" applyNumberFormat="1" applyFont="1" applyFill="1" applyBorder="1" applyAlignment="1">
      <alignment horizontal="right" vertical="top" shrinkToFit="1"/>
    </xf>
    <xf numFmtId="0" fontId="12" fillId="0" borderId="0" xfId="4" applyFont="1" applyFill="1" applyBorder="1" applyAlignment="1">
      <alignment horizontal="left" vertical="top" wrapText="1" inden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left" vertical="center" wrapText="1" indent="5"/>
    </xf>
    <xf numFmtId="164" fontId="1" fillId="0" borderId="4" xfId="0" applyNumberFormat="1" applyFont="1" applyBorder="1" applyAlignment="1">
      <alignment vertical="center" wrapText="1"/>
    </xf>
    <xf numFmtId="43" fontId="1" fillId="0" borderId="0" xfId="1" applyFont="1"/>
    <xf numFmtId="164" fontId="1" fillId="0" borderId="3" xfId="0" applyNumberFormat="1" applyFont="1" applyBorder="1" applyAlignment="1">
      <alignment vertical="center" wrapText="1"/>
    </xf>
    <xf numFmtId="164" fontId="1" fillId="0" borderId="0" xfId="0" applyNumberFormat="1" applyFont="1"/>
    <xf numFmtId="164" fontId="1" fillId="2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18" xfId="0" applyNumberFormat="1" applyFont="1" applyBorder="1" applyAlignment="1">
      <alignment vertical="center"/>
    </xf>
    <xf numFmtId="164" fontId="2" fillId="2" borderId="19" xfId="0" applyNumberFormat="1" applyFont="1" applyFill="1" applyBorder="1" applyAlignment="1">
      <alignment vertical="center"/>
    </xf>
    <xf numFmtId="164" fontId="2" fillId="2" borderId="20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2" fillId="2" borderId="5" xfId="0" applyNumberFormat="1" applyFont="1" applyFill="1" applyBorder="1" applyAlignment="1">
      <alignment vertical="center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left" vertical="center" indent="5"/>
    </xf>
    <xf numFmtId="164" fontId="1" fillId="0" borderId="3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justify" vertical="center"/>
    </xf>
    <xf numFmtId="164" fontId="1" fillId="0" borderId="3" xfId="0" applyNumberFormat="1" applyFont="1" applyBorder="1" applyAlignment="1">
      <alignment horizontal="left" vertical="center" indent="1"/>
    </xf>
    <xf numFmtId="164" fontId="2" fillId="0" borderId="3" xfId="0" applyNumberFormat="1" applyFont="1" applyBorder="1" applyAlignment="1">
      <alignment horizontal="left" vertical="center" indent="1"/>
    </xf>
    <xf numFmtId="164" fontId="2" fillId="0" borderId="3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0" fontId="17" fillId="0" borderId="0" xfId="0" applyFont="1" applyAlignment="1">
      <alignment horizontal="left"/>
    </xf>
    <xf numFmtId="0" fontId="18" fillId="7" borderId="2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9" fillId="8" borderId="0" xfId="0" applyFont="1" applyFill="1" applyBorder="1"/>
    <xf numFmtId="0" fontId="18" fillId="7" borderId="24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43" fontId="18" fillId="7" borderId="29" xfId="1" applyFont="1" applyFill="1" applyBorder="1" applyAlignment="1">
      <alignment horizontal="center" vertical="center"/>
    </xf>
    <xf numFmtId="43" fontId="18" fillId="7" borderId="30" xfId="1" applyFont="1" applyFill="1" applyBorder="1" applyAlignment="1">
      <alignment horizontal="center" vertical="center"/>
    </xf>
    <xf numFmtId="43" fontId="18" fillId="7" borderId="31" xfId="1" applyFont="1" applyFill="1" applyBorder="1" applyAlignment="1">
      <alignment horizontal="center" vertical="center"/>
    </xf>
    <xf numFmtId="43" fontId="18" fillId="7" borderId="32" xfId="1" applyFont="1" applyFill="1" applyBorder="1" applyAlignment="1">
      <alignment horizontal="center" vertical="center"/>
    </xf>
    <xf numFmtId="43" fontId="18" fillId="7" borderId="32" xfId="1" applyFont="1" applyFill="1" applyBorder="1" applyAlignment="1">
      <alignment horizontal="center" vertical="center" wrapText="1"/>
    </xf>
    <xf numFmtId="43" fontId="18" fillId="7" borderId="33" xfId="1" applyFont="1" applyFill="1" applyBorder="1" applyAlignment="1">
      <alignment horizontal="center" vertical="center"/>
    </xf>
    <xf numFmtId="43" fontId="18" fillId="7" borderId="34" xfId="1" applyFont="1" applyFill="1" applyBorder="1" applyAlignment="1">
      <alignment horizontal="center" vertical="center"/>
    </xf>
    <xf numFmtId="43" fontId="18" fillId="7" borderId="34" xfId="1" applyFont="1" applyFill="1" applyBorder="1" applyAlignment="1">
      <alignment horizontal="center" vertical="center" wrapText="1"/>
    </xf>
    <xf numFmtId="0" fontId="20" fillId="8" borderId="21" xfId="0" applyFont="1" applyFill="1" applyBorder="1" applyAlignment="1">
      <alignment horizontal="justify" vertical="center"/>
    </xf>
    <xf numFmtId="0" fontId="20" fillId="8" borderId="22" xfId="0" applyFont="1" applyFill="1" applyBorder="1" applyAlignment="1">
      <alignment horizontal="justify" vertical="center"/>
    </xf>
    <xf numFmtId="0" fontId="20" fillId="8" borderId="23" xfId="0" applyFont="1" applyFill="1" applyBorder="1" applyAlignment="1">
      <alignment horizontal="justify" vertical="center"/>
    </xf>
    <xf numFmtId="43" fontId="20" fillId="8" borderId="23" xfId="1" applyFont="1" applyFill="1" applyBorder="1" applyAlignment="1">
      <alignment horizontal="center" vertical="center"/>
    </xf>
    <xf numFmtId="43" fontId="20" fillId="8" borderId="0" xfId="1" applyFont="1" applyFill="1" applyBorder="1" applyAlignment="1">
      <alignment horizontal="center" vertical="center"/>
    </xf>
    <xf numFmtId="43" fontId="20" fillId="8" borderId="32" xfId="1" applyFont="1" applyFill="1" applyBorder="1" applyAlignment="1">
      <alignment horizontal="center" vertical="center"/>
    </xf>
    <xf numFmtId="43" fontId="20" fillId="8" borderId="25" xfId="1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left" vertical="center"/>
    </xf>
    <xf numFmtId="0" fontId="18" fillId="8" borderId="0" xfId="0" applyFont="1" applyFill="1" applyBorder="1" applyAlignment="1">
      <alignment horizontal="left" vertical="center"/>
    </xf>
    <xf numFmtId="0" fontId="18" fillId="8" borderId="25" xfId="0" applyFont="1" applyFill="1" applyBorder="1" applyAlignment="1">
      <alignment horizontal="left" vertical="center"/>
    </xf>
    <xf numFmtId="43" fontId="20" fillId="8" borderId="33" xfId="1" applyFont="1" applyFill="1" applyBorder="1" applyAlignment="1">
      <alignment horizontal="center" vertical="center"/>
    </xf>
    <xf numFmtId="0" fontId="20" fillId="8" borderId="24" xfId="0" applyFont="1" applyFill="1" applyBorder="1" applyAlignment="1">
      <alignment vertical="center"/>
    </xf>
    <xf numFmtId="0" fontId="20" fillId="8" borderId="0" xfId="0" applyFont="1" applyFill="1" applyBorder="1" applyAlignment="1">
      <alignment vertical="center"/>
    </xf>
    <xf numFmtId="0" fontId="20" fillId="8" borderId="25" xfId="0" applyFont="1" applyFill="1" applyBorder="1" applyAlignment="1">
      <alignment vertical="center"/>
    </xf>
    <xf numFmtId="43" fontId="20" fillId="8" borderId="33" xfId="1" applyFont="1" applyFill="1" applyBorder="1"/>
    <xf numFmtId="0" fontId="20" fillId="8" borderId="24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left" vertical="center"/>
    </xf>
    <xf numFmtId="0" fontId="20" fillId="8" borderId="25" xfId="0" applyFont="1" applyFill="1" applyBorder="1" applyAlignment="1">
      <alignment horizontal="left" vertical="center"/>
    </xf>
    <xf numFmtId="43" fontId="20" fillId="8" borderId="25" xfId="1" applyNumberFormat="1" applyFont="1" applyFill="1" applyBorder="1" applyAlignment="1">
      <alignment horizontal="right" vertical="center"/>
    </xf>
    <xf numFmtId="43" fontId="21" fillId="8" borderId="33" xfId="1" applyFont="1" applyFill="1" applyBorder="1"/>
    <xf numFmtId="4" fontId="20" fillId="8" borderId="25" xfId="1" applyNumberFormat="1" applyFont="1" applyFill="1" applyBorder="1" applyAlignment="1">
      <alignment horizontal="right" vertical="center"/>
    </xf>
    <xf numFmtId="4" fontId="20" fillId="8" borderId="0" xfId="1" applyNumberFormat="1" applyFont="1" applyFill="1" applyBorder="1" applyAlignment="1">
      <alignment horizontal="right" vertical="center"/>
    </xf>
    <xf numFmtId="4" fontId="20" fillId="8" borderId="33" xfId="1" applyNumberFormat="1" applyFont="1" applyFill="1" applyBorder="1" applyAlignment="1">
      <alignment horizontal="right" vertical="center"/>
    </xf>
    <xf numFmtId="4" fontId="20" fillId="9" borderId="33" xfId="1" applyNumberFormat="1" applyFont="1" applyFill="1" applyBorder="1" applyAlignment="1">
      <alignment horizontal="right" vertical="center"/>
    </xf>
    <xf numFmtId="4" fontId="20" fillId="9" borderId="25" xfId="1" applyNumberFormat="1" applyFont="1" applyFill="1" applyBorder="1" applyAlignment="1">
      <alignment horizontal="right" vertical="center"/>
    </xf>
    <xf numFmtId="4" fontId="22" fillId="8" borderId="33" xfId="1" applyNumberFormat="1" applyFont="1" applyFill="1" applyBorder="1" applyAlignment="1">
      <alignment horizontal="right" vertical="center"/>
    </xf>
    <xf numFmtId="43" fontId="20" fillId="8" borderId="25" xfId="2" applyNumberFormat="1" applyFont="1" applyFill="1" applyBorder="1" applyAlignment="1">
      <alignment horizontal="right" vertical="center"/>
    </xf>
    <xf numFmtId="43" fontId="20" fillId="8" borderId="0" xfId="2" applyNumberFormat="1" applyFont="1" applyFill="1" applyBorder="1" applyAlignment="1">
      <alignment horizontal="right" vertical="center"/>
    </xf>
    <xf numFmtId="43" fontId="20" fillId="8" borderId="33" xfId="2" applyNumberFormat="1" applyFont="1" applyFill="1" applyBorder="1" applyAlignment="1">
      <alignment horizontal="right" vertical="center"/>
    </xf>
    <xf numFmtId="44" fontId="20" fillId="8" borderId="25" xfId="1" applyNumberFormat="1" applyFont="1" applyFill="1" applyBorder="1" applyAlignment="1">
      <alignment horizontal="right" vertical="center"/>
    </xf>
    <xf numFmtId="44" fontId="20" fillId="8" borderId="0" xfId="1" applyNumberFormat="1" applyFont="1" applyFill="1" applyBorder="1" applyAlignment="1">
      <alignment horizontal="right" vertical="center"/>
    </xf>
    <xf numFmtId="44" fontId="20" fillId="8" borderId="33" xfId="1" applyNumberFormat="1" applyFont="1" applyFill="1" applyBorder="1" applyAlignment="1">
      <alignment horizontal="right" vertical="center"/>
    </xf>
    <xf numFmtId="43" fontId="22" fillId="8" borderId="25" xfId="1" applyNumberFormat="1" applyFont="1" applyFill="1" applyBorder="1" applyAlignment="1">
      <alignment horizontal="right" vertical="center"/>
    </xf>
    <xf numFmtId="43" fontId="20" fillId="8" borderId="0" xfId="1" applyNumberFormat="1" applyFont="1" applyFill="1" applyBorder="1" applyAlignment="1">
      <alignment horizontal="right" vertical="center"/>
    </xf>
    <xf numFmtId="43" fontId="20" fillId="8" borderId="33" xfId="1" applyNumberFormat="1" applyFont="1" applyFill="1" applyBorder="1" applyAlignment="1">
      <alignment horizontal="right" vertical="center"/>
    </xf>
    <xf numFmtId="0" fontId="20" fillId="8" borderId="24" xfId="0" applyFont="1" applyFill="1" applyBorder="1" applyAlignment="1">
      <alignment vertical="center" wrapText="1"/>
    </xf>
    <xf numFmtId="0" fontId="20" fillId="8" borderId="0" xfId="0" applyFont="1" applyFill="1" applyBorder="1" applyAlignment="1">
      <alignment horizontal="left" vertical="center" wrapText="1"/>
    </xf>
    <xf numFmtId="0" fontId="20" fillId="8" borderId="25" xfId="0" applyFont="1" applyFill="1" applyBorder="1" applyAlignment="1">
      <alignment horizontal="left" vertical="center" wrapText="1"/>
    </xf>
    <xf numFmtId="0" fontId="20" fillId="8" borderId="24" xfId="0" applyFont="1" applyFill="1" applyBorder="1" applyAlignment="1">
      <alignment horizontal="left" vertical="center" wrapText="1"/>
    </xf>
    <xf numFmtId="43" fontId="20" fillId="9" borderId="25" xfId="1" applyNumberFormat="1" applyFont="1" applyFill="1" applyBorder="1" applyAlignment="1">
      <alignment horizontal="right" vertical="center"/>
    </xf>
    <xf numFmtId="43" fontId="22" fillId="8" borderId="33" xfId="1" applyNumberFormat="1" applyFont="1" applyFill="1" applyBorder="1" applyAlignment="1">
      <alignment horizontal="right" vertical="center"/>
    </xf>
    <xf numFmtId="4" fontId="22" fillId="9" borderId="25" xfId="1" applyNumberFormat="1" applyFont="1" applyFill="1" applyBorder="1" applyAlignment="1">
      <alignment horizontal="right" vertical="center"/>
    </xf>
    <xf numFmtId="0" fontId="20" fillId="8" borderId="24" xfId="0" applyFont="1" applyFill="1" applyBorder="1" applyAlignment="1">
      <alignment horizontal="justify" vertical="center"/>
    </xf>
    <xf numFmtId="0" fontId="20" fillId="8" borderId="0" xfId="0" applyFont="1" applyFill="1" applyBorder="1" applyAlignment="1">
      <alignment horizontal="justify" vertical="center"/>
    </xf>
    <xf numFmtId="0" fontId="20" fillId="8" borderId="25" xfId="0" applyFont="1" applyFill="1" applyBorder="1" applyAlignment="1">
      <alignment horizontal="justify" vertical="center"/>
    </xf>
    <xf numFmtId="0" fontId="18" fillId="0" borderId="2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left" vertical="center"/>
    </xf>
    <xf numFmtId="0" fontId="20" fillId="8" borderId="25" xfId="0" applyFont="1" applyFill="1" applyBorder="1" applyAlignment="1">
      <alignment horizontal="left" vertical="center"/>
    </xf>
    <xf numFmtId="43" fontId="23" fillId="8" borderId="33" xfId="1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center" vertical="center" wrapText="1"/>
    </xf>
    <xf numFmtId="4" fontId="20" fillId="8" borderId="25" xfId="1" applyNumberFormat="1" applyFont="1" applyFill="1" applyBorder="1" applyAlignment="1">
      <alignment horizontal="center" vertical="center"/>
    </xf>
    <xf numFmtId="4" fontId="20" fillId="8" borderId="0" xfId="1" applyNumberFormat="1" applyFont="1" applyFill="1" applyBorder="1" applyAlignment="1">
      <alignment horizontal="center" vertical="center"/>
    </xf>
    <xf numFmtId="4" fontId="20" fillId="8" borderId="33" xfId="1" applyNumberFormat="1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20" fillId="8" borderId="24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25" xfId="0" applyFont="1" applyFill="1" applyBorder="1" applyAlignment="1">
      <alignment horizontal="center" vertical="center" wrapText="1"/>
    </xf>
    <xf numFmtId="43" fontId="20" fillId="8" borderId="25" xfId="1" applyNumberFormat="1" applyFont="1" applyFill="1" applyBorder="1" applyAlignment="1">
      <alignment horizontal="center" vertical="center"/>
    </xf>
    <xf numFmtId="43" fontId="20" fillId="8" borderId="0" xfId="1" applyNumberFormat="1" applyFont="1" applyFill="1" applyBorder="1" applyAlignment="1">
      <alignment horizontal="center" vertical="center"/>
    </xf>
    <xf numFmtId="43" fontId="20" fillId="8" borderId="33" xfId="1" applyNumberFormat="1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justify" vertical="center"/>
    </xf>
    <xf numFmtId="0" fontId="20" fillId="8" borderId="27" xfId="0" applyFont="1" applyFill="1" applyBorder="1" applyAlignment="1">
      <alignment horizontal="justify" vertical="center"/>
    </xf>
    <xf numFmtId="0" fontId="20" fillId="8" borderId="28" xfId="0" applyFont="1" applyFill="1" applyBorder="1" applyAlignment="1">
      <alignment horizontal="justify" vertical="center"/>
    </xf>
    <xf numFmtId="43" fontId="20" fillId="8" borderId="28" xfId="1" applyFont="1" applyFill="1" applyBorder="1" applyAlignment="1">
      <alignment horizontal="center" vertical="center"/>
    </xf>
    <xf numFmtId="43" fontId="20" fillId="8" borderId="27" xfId="1" applyFont="1" applyFill="1" applyBorder="1" applyAlignment="1">
      <alignment horizontal="center" vertical="center"/>
    </xf>
    <xf numFmtId="43" fontId="20" fillId="8" borderId="34" xfId="1" applyFont="1" applyFill="1" applyBorder="1" applyAlignment="1">
      <alignment horizontal="center" vertical="center"/>
    </xf>
    <xf numFmtId="43" fontId="19" fillId="8" borderId="0" xfId="1" applyFont="1" applyFill="1" applyBorder="1"/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indent="3"/>
    </xf>
    <xf numFmtId="0" fontId="1" fillId="0" borderId="4" xfId="0" applyFont="1" applyBorder="1"/>
    <xf numFmtId="164" fontId="1" fillId="0" borderId="4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4" fillId="0" borderId="4" xfId="0" applyFont="1" applyBorder="1"/>
    <xf numFmtId="0" fontId="1" fillId="0" borderId="9" xfId="0" applyFont="1" applyBorder="1" applyAlignment="1">
      <alignment horizontal="left" vertical="center" indent="3"/>
    </xf>
    <xf numFmtId="0" fontId="1" fillId="0" borderId="2" xfId="0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164" fontId="1" fillId="0" borderId="40" xfId="0" applyNumberFormat="1" applyFont="1" applyBorder="1" applyAlignment="1">
      <alignment horizontal="right" vertical="center"/>
    </xf>
    <xf numFmtId="164" fontId="1" fillId="0" borderId="39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164" fontId="2" fillId="0" borderId="4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1" fillId="0" borderId="0" xfId="0" applyFont="1" applyBorder="1"/>
    <xf numFmtId="0" fontId="2" fillId="0" borderId="3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2"/>
    </xf>
    <xf numFmtId="164" fontId="1" fillId="0" borderId="2" xfId="0" applyNumberFormat="1" applyFont="1" applyBorder="1" applyAlignment="1">
      <alignment vertical="center"/>
    </xf>
    <xf numFmtId="0" fontId="1" fillId="0" borderId="40" xfId="0" applyFont="1" applyBorder="1" applyAlignment="1">
      <alignment horizontal="left" vertical="center" indent="2"/>
    </xf>
    <xf numFmtId="164" fontId="1" fillId="0" borderId="39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 indent="2"/>
    </xf>
    <xf numFmtId="0" fontId="1" fillId="0" borderId="8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5" fillId="0" borderId="27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5" fillId="10" borderId="21" xfId="0" applyFont="1" applyFill="1" applyBorder="1" applyAlignment="1" applyProtection="1">
      <alignment horizontal="center" vertical="center"/>
    </xf>
    <xf numFmtId="0" fontId="5" fillId="10" borderId="22" xfId="0" applyFont="1" applyFill="1" applyBorder="1" applyAlignment="1" applyProtection="1">
      <alignment horizontal="center" vertical="center"/>
    </xf>
    <xf numFmtId="0" fontId="5" fillId="10" borderId="23" xfId="0" applyFont="1" applyFill="1" applyBorder="1" applyAlignment="1" applyProtection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0" fontId="5" fillId="10" borderId="28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 indent="3"/>
    </xf>
    <xf numFmtId="0" fontId="0" fillId="0" borderId="33" xfId="0" applyBorder="1"/>
    <xf numFmtId="0" fontId="0" fillId="0" borderId="33" xfId="0" applyBorder="1" applyAlignment="1">
      <alignment horizontal="left" vertical="center" wrapText="1" indent="6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vertical="center"/>
      <protection locked="0"/>
    </xf>
    <xf numFmtId="0" fontId="0" fillId="0" borderId="33" xfId="0" applyBorder="1" applyAlignment="1">
      <alignment horizontal="left" vertical="center" wrapText="1" indent="3"/>
    </xf>
    <xf numFmtId="0" fontId="0" fillId="0" borderId="33" xfId="0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2" fontId="0" fillId="0" borderId="33" xfId="0" applyNumberFormat="1" applyFill="1" applyBorder="1" applyAlignment="1">
      <alignment horizontal="center" vertical="center"/>
    </xf>
    <xf numFmtId="49" fontId="0" fillId="0" borderId="33" xfId="1" applyNumberFormat="1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left" vertical="center" wrapText="1" indent="9"/>
    </xf>
    <xf numFmtId="2" fontId="0" fillId="0" borderId="33" xfId="0" applyNumberFormat="1" applyFill="1" applyBorder="1" applyAlignment="1" applyProtection="1">
      <alignment horizontal="center" vertical="center"/>
      <protection locked="0"/>
    </xf>
    <xf numFmtId="10" fontId="0" fillId="0" borderId="33" xfId="0" applyNumberFormat="1" applyFill="1" applyBorder="1" applyAlignment="1" applyProtection="1">
      <alignment vertical="center"/>
      <protection locked="0"/>
    </xf>
    <xf numFmtId="165" fontId="0" fillId="0" borderId="33" xfId="3" applyNumberFormat="1" applyFont="1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>
      <alignment horizontal="left" vertical="center" wrapText="1" indent="6"/>
    </xf>
    <xf numFmtId="10" fontId="0" fillId="0" borderId="33" xfId="3" applyNumberFormat="1" applyFont="1" applyFill="1" applyBorder="1" applyAlignment="1" applyProtection="1">
      <alignment horizontal="center" vertical="center"/>
      <protection locked="0"/>
    </xf>
    <xf numFmtId="4" fontId="0" fillId="0" borderId="33" xfId="0" applyNumberFormat="1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10" fontId="0" fillId="0" borderId="33" xfId="0" applyNumberForma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 wrapText="1" indent="3"/>
    </xf>
    <xf numFmtId="0" fontId="5" fillId="0" borderId="34" xfId="0" applyFont="1" applyBorder="1" applyAlignment="1">
      <alignment horizontal="center" vertical="center"/>
    </xf>
    <xf numFmtId="0" fontId="0" fillId="0" borderId="34" xfId="0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center" wrapText="1" indent="3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vertical="center"/>
    </xf>
  </cellXfs>
  <cellStyles count="5">
    <cellStyle name="Millares" xfId="1" builtinId="3"/>
    <cellStyle name="Moneda" xfId="2" builtinId="4"/>
    <cellStyle name="Normal" xfId="0" builtinId="0"/>
    <cellStyle name="Normal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305561</xdr:colOff>
      <xdr:row>8</xdr:row>
      <xdr:rowOff>94943</xdr:rowOff>
    </xdr:from>
    <xdr:ext cx="737235" cy="220979"/>
    <xdr:grpSp>
      <xdr:nvGrpSpPr>
        <xdr:cNvPr id="2" name="Group 2"/>
        <xdr:cNvGrpSpPr/>
      </xdr:nvGrpSpPr>
      <xdr:grpSpPr>
        <a:xfrm>
          <a:off x="3544061" y="2104718"/>
          <a:ext cx="737235" cy="220979"/>
          <a:chOff x="0" y="0"/>
          <a:chExt cx="737235" cy="220979"/>
        </a:xfrm>
      </xdr:grpSpPr>
      <xdr:pic>
        <xdr:nvPicPr>
          <xdr:cNvPr id="3" name="image1.jpe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1" y="0"/>
            <a:ext cx="736091" cy="220979"/>
          </a:xfrm>
          <a:prstGeom prst="rect">
            <a:avLst/>
          </a:prstGeom>
        </xdr:spPr>
      </xdr:pic>
      <xdr:pic>
        <xdr:nvPicPr>
          <xdr:cNvPr id="4" name="image2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3809"/>
            <a:ext cx="714756" cy="195072"/>
          </a:xfrm>
          <a:prstGeom prst="rect">
            <a:avLst/>
          </a:prstGeom>
        </xdr:spPr>
      </xdr:pic>
    </xdr:grpSp>
    <xdr:clientData/>
  </xdr:oneCellAnchor>
  <xdr:oneCellAnchor>
    <xdr:from>
      <xdr:col>4</xdr:col>
      <xdr:colOff>362711</xdr:colOff>
      <xdr:row>8</xdr:row>
      <xdr:rowOff>94943</xdr:rowOff>
    </xdr:from>
    <xdr:ext cx="2219325" cy="253365"/>
    <xdr:grpSp>
      <xdr:nvGrpSpPr>
        <xdr:cNvPr id="5" name="Group 5"/>
        <xdr:cNvGrpSpPr/>
      </xdr:nvGrpSpPr>
      <xdr:grpSpPr>
        <a:xfrm>
          <a:off x="4363211" y="2104718"/>
          <a:ext cx="2219325" cy="253365"/>
          <a:chOff x="0" y="0"/>
          <a:chExt cx="2219325" cy="253365"/>
        </a:xfrm>
      </xdr:grpSpPr>
      <xdr:pic>
        <xdr:nvPicPr>
          <xdr:cNvPr id="6" name="image3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218944" cy="252984"/>
          </a:xfrm>
          <a:prstGeom prst="rect">
            <a:avLst/>
          </a:prstGeom>
        </xdr:spPr>
      </xdr:pic>
      <xdr:pic>
        <xdr:nvPicPr>
          <xdr:cNvPr id="7" name="image4.png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1" y="2286"/>
            <a:ext cx="2194559" cy="228600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2147137</xdr:colOff>
      <xdr:row>20</xdr:row>
      <xdr:rowOff>104923</xdr:rowOff>
    </xdr:from>
    <xdr:ext cx="6317844" cy="264402"/>
    <xdr:pic>
      <xdr:nvPicPr>
        <xdr:cNvPr id="8" name="image5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037" y="3981598"/>
          <a:ext cx="6317844" cy="2644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queline.solorio/Desktop/JACQUELINE%202021-2024/TARJETAS%20INFORMATIVAS/LDF/Formatos-Ley-Disciplina-Financi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Querétaro</v>
          </cell>
        </row>
        <row r="7">
          <cell r="C7" t="str">
            <v>ORGANISMO, Gobierno del Estado de Querétaro (a)</v>
          </cell>
        </row>
        <row r="14">
          <cell r="C14" t="str">
            <v>Al 31 de diciembre de 2016 y al 30 de marzo de 2017 (b)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3"/>
  <sheetViews>
    <sheetView topLeftCell="C1" zoomScaleNormal="100" workbookViewId="0">
      <pane ySplit="6" topLeftCell="A7" activePane="bottomLeft" state="frozen"/>
      <selection pane="bottomLeft" activeCell="C12" sqref="C12"/>
    </sheetView>
  </sheetViews>
  <sheetFormatPr baseColWidth="10" defaultRowHeight="12.75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/>
    <row r="2" spans="2:7">
      <c r="B2" s="22" t="s">
        <v>120</v>
      </c>
      <c r="C2" s="23"/>
      <c r="D2" s="23"/>
      <c r="E2" s="23"/>
      <c r="F2" s="23"/>
      <c r="G2" s="24"/>
    </row>
    <row r="3" spans="2:7">
      <c r="B3" s="25" t="s">
        <v>0</v>
      </c>
      <c r="C3" s="26"/>
      <c r="D3" s="26"/>
      <c r="E3" s="26"/>
      <c r="F3" s="26"/>
      <c r="G3" s="27"/>
    </row>
    <row r="4" spans="2:7">
      <c r="B4" s="25" t="s">
        <v>122</v>
      </c>
      <c r="C4" s="26"/>
      <c r="D4" s="26"/>
      <c r="E4" s="26"/>
      <c r="F4" s="26"/>
      <c r="G4" s="27"/>
    </row>
    <row r="5" spans="2:7" ht="13.5" thickBot="1">
      <c r="B5" s="28" t="s">
        <v>1</v>
      </c>
      <c r="C5" s="29"/>
      <c r="D5" s="29"/>
      <c r="E5" s="29"/>
      <c r="F5" s="29"/>
      <c r="G5" s="30"/>
    </row>
    <row r="6" spans="2:7" ht="31.15" customHeight="1" thickBot="1">
      <c r="B6" s="3" t="s">
        <v>2</v>
      </c>
      <c r="C6" s="4" t="s">
        <v>123</v>
      </c>
      <c r="D6" s="4" t="s">
        <v>124</v>
      </c>
      <c r="E6" s="5" t="s">
        <v>2</v>
      </c>
      <c r="F6" s="4" t="s">
        <v>123</v>
      </c>
      <c r="G6" s="4" t="s">
        <v>124</v>
      </c>
    </row>
    <row r="7" spans="2:7">
      <c r="B7" s="6" t="s">
        <v>3</v>
      </c>
      <c r="C7" s="7"/>
      <c r="D7" s="7"/>
      <c r="E7" s="8" t="s">
        <v>4</v>
      </c>
      <c r="F7" s="7"/>
      <c r="G7" s="7"/>
    </row>
    <row r="8" spans="2:7">
      <c r="B8" s="6" t="s">
        <v>5</v>
      </c>
      <c r="C8" s="9"/>
      <c r="D8" s="9"/>
      <c r="E8" s="8" t="s">
        <v>6</v>
      </c>
      <c r="F8" s="9"/>
      <c r="G8" s="9"/>
    </row>
    <row r="9" spans="2:7">
      <c r="B9" s="10" t="s">
        <v>7</v>
      </c>
      <c r="C9" s="9">
        <f>SUM(C10:C16)</f>
        <v>647567110.02999997</v>
      </c>
      <c r="D9" s="9">
        <f>SUM(D10:D16)</f>
        <v>336202055.12</v>
      </c>
      <c r="E9" s="11" t="s">
        <v>8</v>
      </c>
      <c r="F9" s="9">
        <f>SUM(F10:F18)</f>
        <v>22877227.439999998</v>
      </c>
      <c r="G9" s="9">
        <f>SUM(G10:G18)</f>
        <v>20132465.789999999</v>
      </c>
    </row>
    <row r="10" spans="2:7">
      <c r="B10" s="12" t="s">
        <v>9</v>
      </c>
      <c r="C10" s="9">
        <v>81000</v>
      </c>
      <c r="D10" s="9">
        <v>131000</v>
      </c>
      <c r="E10" s="13" t="s">
        <v>10</v>
      </c>
      <c r="F10" s="9">
        <v>1534441.75</v>
      </c>
      <c r="G10" s="9">
        <v>0</v>
      </c>
    </row>
    <row r="11" spans="2:7">
      <c r="B11" s="12" t="s">
        <v>11</v>
      </c>
      <c r="C11" s="9">
        <v>643568698.63999999</v>
      </c>
      <c r="D11" s="9">
        <v>243979520.83000001</v>
      </c>
      <c r="E11" s="13" t="s">
        <v>12</v>
      </c>
      <c r="F11" s="9">
        <v>3116394.7</v>
      </c>
      <c r="G11" s="9">
        <v>0</v>
      </c>
    </row>
    <row r="12" spans="2:7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>
      <c r="B13" s="12" t="s">
        <v>15</v>
      </c>
      <c r="C13" s="9">
        <v>3917411.39</v>
      </c>
      <c r="D13" s="9">
        <v>92091534.290000007</v>
      </c>
      <c r="E13" s="13" t="s">
        <v>16</v>
      </c>
      <c r="F13" s="9">
        <v>0</v>
      </c>
      <c r="G13" s="9">
        <v>0</v>
      </c>
    </row>
    <row r="14" spans="2:7">
      <c r="B14" s="12" t="s">
        <v>17</v>
      </c>
      <c r="C14" s="9">
        <v>0</v>
      </c>
      <c r="D14" s="9">
        <v>0</v>
      </c>
      <c r="E14" s="13" t="s">
        <v>18</v>
      </c>
      <c r="F14" s="9">
        <v>67500</v>
      </c>
      <c r="G14" s="9">
        <v>0</v>
      </c>
    </row>
    <row r="15" spans="2:7" ht="25.5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23264.39</v>
      </c>
    </row>
    <row r="16" spans="2:7">
      <c r="B16" s="12" t="s">
        <v>21</v>
      </c>
      <c r="C16" s="9">
        <v>0</v>
      </c>
      <c r="D16" s="9">
        <v>0</v>
      </c>
      <c r="E16" s="13" t="s">
        <v>22</v>
      </c>
      <c r="F16" s="9">
        <v>10236742.23</v>
      </c>
      <c r="G16" s="9">
        <v>13967856.17</v>
      </c>
    </row>
    <row r="17" spans="2:7">
      <c r="B17" s="10" t="s">
        <v>23</v>
      </c>
      <c r="C17" s="9">
        <f>SUM(C18:C24)</f>
        <v>3926220.58</v>
      </c>
      <c r="D17" s="9">
        <f>SUM(D18:D24)</f>
        <v>4388055.45</v>
      </c>
      <c r="E17" s="13" t="s">
        <v>24</v>
      </c>
      <c r="F17" s="9">
        <v>207</v>
      </c>
      <c r="G17" s="9">
        <v>207</v>
      </c>
    </row>
    <row r="18" spans="2:7">
      <c r="B18" s="12" t="s">
        <v>25</v>
      </c>
      <c r="C18" s="9">
        <v>0</v>
      </c>
      <c r="D18" s="9">
        <v>0</v>
      </c>
      <c r="E18" s="13" t="s">
        <v>26</v>
      </c>
      <c r="F18" s="9">
        <v>7921941.7599999998</v>
      </c>
      <c r="G18" s="9">
        <v>6141138.2300000004</v>
      </c>
    </row>
    <row r="19" spans="2:7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>
      <c r="B20" s="12" t="s">
        <v>29</v>
      </c>
      <c r="C20" s="9">
        <v>2496029.62</v>
      </c>
      <c r="D20" s="9">
        <v>5759.45</v>
      </c>
      <c r="E20" s="13" t="s">
        <v>30</v>
      </c>
      <c r="F20" s="9">
        <v>0</v>
      </c>
      <c r="G20" s="9">
        <v>0</v>
      </c>
    </row>
    <row r="21" spans="2:7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>
      <c r="B22" s="12" t="s">
        <v>33</v>
      </c>
      <c r="C22" s="9">
        <v>49014.96</v>
      </c>
      <c r="D22" s="9">
        <v>40000</v>
      </c>
      <c r="E22" s="13" t="s">
        <v>34</v>
      </c>
      <c r="F22" s="9">
        <v>0</v>
      </c>
      <c r="G22" s="9">
        <v>0</v>
      </c>
    </row>
    <row r="23" spans="2:7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7818180</v>
      </c>
      <c r="G23" s="9">
        <f>SUM(G24:G25)</f>
        <v>7818180</v>
      </c>
    </row>
    <row r="24" spans="2:7">
      <c r="B24" s="12" t="s">
        <v>37</v>
      </c>
      <c r="C24" s="9">
        <v>1381176</v>
      </c>
      <c r="D24" s="9">
        <v>4342296</v>
      </c>
      <c r="E24" s="13" t="s">
        <v>38</v>
      </c>
      <c r="F24" s="9">
        <v>7818180</v>
      </c>
      <c r="G24" s="9">
        <v>7818180</v>
      </c>
    </row>
    <row r="25" spans="2:7">
      <c r="B25" s="10" t="s">
        <v>39</v>
      </c>
      <c r="C25" s="9">
        <f>SUM(C26:C30)</f>
        <v>13424203.469999999</v>
      </c>
      <c r="D25" s="9">
        <f>SUM(D26:D30)</f>
        <v>780084.49</v>
      </c>
      <c r="E25" s="13" t="s">
        <v>40</v>
      </c>
      <c r="F25" s="9">
        <v>0</v>
      </c>
      <c r="G25" s="9">
        <v>0</v>
      </c>
    </row>
    <row r="26" spans="2:7" ht="25.5">
      <c r="B26" s="12" t="s">
        <v>41</v>
      </c>
      <c r="C26" s="9">
        <v>10540288.789999999</v>
      </c>
      <c r="D26" s="9">
        <v>780084.49</v>
      </c>
      <c r="E26" s="11" t="s">
        <v>42</v>
      </c>
      <c r="F26" s="9">
        <v>0</v>
      </c>
      <c r="G26" s="9">
        <v>0</v>
      </c>
    </row>
    <row r="27" spans="2:7" ht="25.5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>
      <c r="B29" s="12" t="s">
        <v>47</v>
      </c>
      <c r="C29" s="9">
        <v>2883914.68</v>
      </c>
      <c r="D29" s="9">
        <v>0</v>
      </c>
      <c r="E29" s="13" t="s">
        <v>48</v>
      </c>
      <c r="F29" s="9">
        <v>0</v>
      </c>
      <c r="G29" s="9">
        <v>0</v>
      </c>
    </row>
    <row r="30" spans="2:7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49082195.520000003</v>
      </c>
      <c r="G38" s="9">
        <f>SUM(G39:G41)</f>
        <v>12640691.109999999</v>
      </c>
    </row>
    <row r="39" spans="2:7" ht="25.5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49082195.520000003</v>
      </c>
      <c r="G41" s="9">
        <v>12640691.109999999</v>
      </c>
    </row>
    <row r="42" spans="2:7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77422.12</v>
      </c>
      <c r="G42" s="9">
        <f>SUM(G43:G45)</f>
        <v>0</v>
      </c>
    </row>
    <row r="43" spans="2:7">
      <c r="B43" s="12" t="s">
        <v>75</v>
      </c>
      <c r="C43" s="9">
        <v>0</v>
      </c>
      <c r="D43" s="9">
        <v>0</v>
      </c>
      <c r="E43" s="13" t="s">
        <v>76</v>
      </c>
      <c r="F43" s="9">
        <v>77422.12</v>
      </c>
      <c r="G43" s="9">
        <v>0</v>
      </c>
    </row>
    <row r="44" spans="2:7" ht="25.5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>
      <c r="B46" s="10"/>
      <c r="C46" s="9"/>
      <c r="D46" s="9"/>
      <c r="E46" s="11"/>
      <c r="F46" s="9"/>
      <c r="G46" s="9"/>
    </row>
    <row r="47" spans="2:7">
      <c r="B47" s="6" t="s">
        <v>81</v>
      </c>
      <c r="C47" s="9">
        <f>C9+C17+C25+C31+C37+C38+C41</f>
        <v>664917534.08000004</v>
      </c>
      <c r="D47" s="9">
        <f>D9+D17+D25+D31+D37+D38+D41</f>
        <v>341370195.06</v>
      </c>
      <c r="E47" s="8" t="s">
        <v>82</v>
      </c>
      <c r="F47" s="9">
        <f>F9+F19+F23+F26+F27+F31+F38+F42</f>
        <v>79855025.080000013</v>
      </c>
      <c r="G47" s="9">
        <f>G9+G19+G23+G26+G27+G31+G38+G42</f>
        <v>40591336.899999999</v>
      </c>
    </row>
    <row r="48" spans="2:7">
      <c r="B48" s="6"/>
      <c r="C48" s="9"/>
      <c r="D48" s="9"/>
      <c r="E48" s="8"/>
      <c r="F48" s="9"/>
      <c r="G48" s="9"/>
    </row>
    <row r="49" spans="2:7">
      <c r="B49" s="6" t="s">
        <v>83</v>
      </c>
      <c r="C49" s="9"/>
      <c r="D49" s="9"/>
      <c r="E49" s="8" t="s">
        <v>84</v>
      </c>
      <c r="F49" s="9"/>
      <c r="G49" s="9"/>
    </row>
    <row r="50" spans="2:7">
      <c r="B50" s="10" t="s">
        <v>85</v>
      </c>
      <c r="C50" s="9">
        <v>52807085.950000003</v>
      </c>
      <c r="D50" s="9">
        <v>44620299.100000001</v>
      </c>
      <c r="E50" s="11" t="s">
        <v>86</v>
      </c>
      <c r="F50" s="9">
        <v>0</v>
      </c>
      <c r="G50" s="9">
        <v>0</v>
      </c>
    </row>
    <row r="51" spans="2:7">
      <c r="B51" s="10" t="s">
        <v>87</v>
      </c>
      <c r="C51" s="9">
        <v>2652205.09</v>
      </c>
      <c r="D51" s="9">
        <v>2652205.09</v>
      </c>
      <c r="E51" s="11" t="s">
        <v>88</v>
      </c>
      <c r="F51" s="9">
        <v>0</v>
      </c>
      <c r="G51" s="9">
        <v>0</v>
      </c>
    </row>
    <row r="52" spans="2:7">
      <c r="B52" s="10" t="s">
        <v>89</v>
      </c>
      <c r="C52" s="9">
        <v>2605447912.4099998</v>
      </c>
      <c r="D52" s="9">
        <v>2553553014.4899998</v>
      </c>
      <c r="E52" s="11" t="s">
        <v>90</v>
      </c>
      <c r="F52" s="9">
        <v>22589571.579999998</v>
      </c>
      <c r="G52" s="9">
        <v>28498661.579999998</v>
      </c>
    </row>
    <row r="53" spans="2:7">
      <c r="B53" s="10" t="s">
        <v>91</v>
      </c>
      <c r="C53" s="9">
        <v>340505715.88999999</v>
      </c>
      <c r="D53" s="9">
        <v>329067002.13</v>
      </c>
      <c r="E53" s="11" t="s">
        <v>92</v>
      </c>
      <c r="F53" s="9">
        <v>0</v>
      </c>
      <c r="G53" s="9">
        <v>0</v>
      </c>
    </row>
    <row r="54" spans="2:7">
      <c r="B54" s="10" t="s">
        <v>93</v>
      </c>
      <c r="C54" s="9">
        <v>82592318.840000004</v>
      </c>
      <c r="D54" s="9">
        <v>79267318.840000004</v>
      </c>
      <c r="E54" s="11" t="s">
        <v>94</v>
      </c>
      <c r="F54" s="9">
        <v>0</v>
      </c>
      <c r="G54" s="9">
        <v>0</v>
      </c>
    </row>
    <row r="55" spans="2:7">
      <c r="B55" s="10" t="s">
        <v>95</v>
      </c>
      <c r="C55" s="9">
        <v>-256572162.31999999</v>
      </c>
      <c r="D55" s="9">
        <v>-236417436.63999999</v>
      </c>
      <c r="E55" s="11" t="s">
        <v>96</v>
      </c>
      <c r="F55" s="9">
        <v>0</v>
      </c>
      <c r="G55" s="9">
        <v>0</v>
      </c>
    </row>
    <row r="56" spans="2:7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22589571.579999998</v>
      </c>
      <c r="G57" s="9">
        <f>SUM(G50:G55)</f>
        <v>28498661.579999998</v>
      </c>
    </row>
    <row r="58" spans="2:7">
      <c r="B58" s="10" t="s">
        <v>100</v>
      </c>
      <c r="C58" s="9">
        <v>13569635.550000001</v>
      </c>
      <c r="D58" s="9">
        <v>0</v>
      </c>
      <c r="E58" s="15"/>
      <c r="F58" s="9"/>
      <c r="G58" s="9"/>
    </row>
    <row r="59" spans="2:7">
      <c r="B59" s="10"/>
      <c r="C59" s="9"/>
      <c r="D59" s="9"/>
      <c r="E59" s="8" t="s">
        <v>101</v>
      </c>
      <c r="F59" s="9">
        <f>F47+F57</f>
        <v>102444596.66000001</v>
      </c>
      <c r="G59" s="9">
        <f>G47+G57</f>
        <v>69089998.479999989</v>
      </c>
    </row>
    <row r="60" spans="2:7" ht="25.5">
      <c r="B60" s="6" t="s">
        <v>102</v>
      </c>
      <c r="C60" s="9">
        <f>SUM(C50:C58)</f>
        <v>2841002711.4099998</v>
      </c>
      <c r="D60" s="9">
        <f>SUM(D50:D58)</f>
        <v>2772742403.0100002</v>
      </c>
      <c r="E60" s="11"/>
      <c r="F60" s="9"/>
      <c r="G60" s="9"/>
    </row>
    <row r="61" spans="2:7">
      <c r="B61" s="10"/>
      <c r="C61" s="9"/>
      <c r="D61" s="9"/>
      <c r="E61" s="8" t="s">
        <v>103</v>
      </c>
      <c r="F61" s="9"/>
      <c r="G61" s="9"/>
    </row>
    <row r="62" spans="2:7">
      <c r="B62" s="6" t="s">
        <v>104</v>
      </c>
      <c r="C62" s="9">
        <f>C47+C60</f>
        <v>3505920245.4899998</v>
      </c>
      <c r="D62" s="9">
        <f>D47+D60</f>
        <v>3114112598.0700002</v>
      </c>
      <c r="E62" s="8"/>
      <c r="F62" s="9"/>
      <c r="G62" s="9"/>
    </row>
    <row r="63" spans="2:7">
      <c r="B63" s="10"/>
      <c r="C63" s="9"/>
      <c r="D63" s="9"/>
      <c r="E63" s="8" t="s">
        <v>105</v>
      </c>
      <c r="F63" s="9">
        <f>SUM(F64:F66)</f>
        <v>1273080930.2700002</v>
      </c>
      <c r="G63" s="9">
        <f>SUM(G64:G66)</f>
        <v>1260943857.2700002</v>
      </c>
    </row>
    <row r="64" spans="2:7">
      <c r="B64" s="10"/>
      <c r="C64" s="9"/>
      <c r="D64" s="9"/>
      <c r="E64" s="11" t="s">
        <v>106</v>
      </c>
      <c r="F64" s="9">
        <v>2432632.38</v>
      </c>
      <c r="G64" s="9">
        <v>2432632.38</v>
      </c>
    </row>
    <row r="65" spans="2:7">
      <c r="B65" s="10"/>
      <c r="C65" s="9"/>
      <c r="D65" s="9"/>
      <c r="E65" s="11" t="s">
        <v>107</v>
      </c>
      <c r="F65" s="9">
        <v>1270648297.8900001</v>
      </c>
      <c r="G65" s="9">
        <v>1258511224.8900001</v>
      </c>
    </row>
    <row r="66" spans="2:7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>
      <c r="B67" s="10"/>
      <c r="C67" s="9"/>
      <c r="D67" s="9"/>
      <c r="E67" s="11"/>
      <c r="F67" s="9"/>
      <c r="G67" s="9"/>
    </row>
    <row r="68" spans="2:7">
      <c r="B68" s="10"/>
      <c r="C68" s="9"/>
      <c r="D68" s="9"/>
      <c r="E68" s="8" t="s">
        <v>109</v>
      </c>
      <c r="F68" s="9">
        <f>SUM(F69:F73)</f>
        <v>2130394718.5599999</v>
      </c>
      <c r="G68" s="9">
        <f>SUM(G69:G73)</f>
        <v>1784078742.3200002</v>
      </c>
    </row>
    <row r="69" spans="2:7">
      <c r="B69" s="10"/>
      <c r="C69" s="9"/>
      <c r="D69" s="9"/>
      <c r="E69" s="11" t="s">
        <v>110</v>
      </c>
      <c r="F69" s="9">
        <v>347823441.52999997</v>
      </c>
      <c r="G69" s="9">
        <v>146305495.75999999</v>
      </c>
    </row>
    <row r="70" spans="2:7">
      <c r="B70" s="10"/>
      <c r="C70" s="9"/>
      <c r="D70" s="9"/>
      <c r="E70" s="11" t="s">
        <v>111</v>
      </c>
      <c r="F70" s="9">
        <v>1745564696.8900001</v>
      </c>
      <c r="G70" s="9">
        <v>1599211074.98</v>
      </c>
    </row>
    <row r="71" spans="2:7">
      <c r="B71" s="10"/>
      <c r="C71" s="9"/>
      <c r="D71" s="9"/>
      <c r="E71" s="11" t="s">
        <v>112</v>
      </c>
      <c r="F71" s="9">
        <v>37967988.039999999</v>
      </c>
      <c r="G71" s="9">
        <v>39521079.399999999</v>
      </c>
    </row>
    <row r="72" spans="2:7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>
      <c r="B73" s="10"/>
      <c r="C73" s="9"/>
      <c r="D73" s="9"/>
      <c r="E73" s="11" t="s">
        <v>114</v>
      </c>
      <c r="F73" s="9">
        <v>-961407.9</v>
      </c>
      <c r="G73" s="9">
        <v>-958907.82</v>
      </c>
    </row>
    <row r="74" spans="2:7">
      <c r="B74" s="10"/>
      <c r="C74" s="9"/>
      <c r="D74" s="9"/>
      <c r="E74" s="11"/>
      <c r="F74" s="9"/>
      <c r="G74" s="9"/>
    </row>
    <row r="75" spans="2:7" ht="25.5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>
      <c r="B78" s="10"/>
      <c r="C78" s="9"/>
      <c r="D78" s="9"/>
      <c r="E78" s="11"/>
      <c r="F78" s="9"/>
      <c r="G78" s="9"/>
    </row>
    <row r="79" spans="2:7">
      <c r="B79" s="10"/>
      <c r="C79" s="9"/>
      <c r="D79" s="9"/>
      <c r="E79" s="8" t="s">
        <v>118</v>
      </c>
      <c r="F79" s="9">
        <f>F63+F68+F75</f>
        <v>3403475648.8299999</v>
      </c>
      <c r="G79" s="9">
        <f>G63+G68+G75</f>
        <v>3045022599.5900002</v>
      </c>
    </row>
    <row r="80" spans="2:7">
      <c r="B80" s="10"/>
      <c r="C80" s="9"/>
      <c r="D80" s="9"/>
      <c r="E80" s="11"/>
      <c r="F80" s="9"/>
      <c r="G80" s="9"/>
    </row>
    <row r="81" spans="2:7">
      <c r="B81" s="10"/>
      <c r="C81" s="9"/>
      <c r="D81" s="9"/>
      <c r="E81" s="8" t="s">
        <v>119</v>
      </c>
      <c r="F81" s="9">
        <f>F59+F79</f>
        <v>3505920245.4899998</v>
      </c>
      <c r="G81" s="9">
        <f>G59+G79</f>
        <v>3114112598.0700002</v>
      </c>
    </row>
    <row r="82" spans="2:7" ht="13.5" thickBot="1">
      <c r="B82" s="16"/>
      <c r="C82" s="17"/>
      <c r="D82" s="17"/>
      <c r="E82" s="18"/>
      <c r="F82" s="19"/>
      <c r="G82" s="19"/>
    </row>
    <row r="83" spans="2:7">
      <c r="B83" s="1" t="s">
        <v>121</v>
      </c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5"/>
  <sheetViews>
    <sheetView tabSelected="1" workbookViewId="0">
      <selection sqref="A1:F1"/>
    </sheetView>
  </sheetViews>
  <sheetFormatPr baseColWidth="10" defaultColWidth="10.7109375" defaultRowHeight="15" zeroHeight="1"/>
  <cols>
    <col min="1" max="1" width="72.28515625" style="323" customWidth="1"/>
    <col min="2" max="6" width="20.7109375" style="316" customWidth="1"/>
    <col min="7" max="7" width="0" style="316" hidden="1" customWidth="1"/>
    <col min="8" max="8" width="10.7109375" style="316"/>
    <col min="9" max="16381" width="0" hidden="1" customWidth="1"/>
    <col min="16382" max="16382" width="5.7109375" hidden="1" customWidth="1"/>
    <col min="16383" max="16383" width="4.7109375" hidden="1" customWidth="1"/>
    <col min="16384" max="16384" width="9.28515625" hidden="1" customWidth="1"/>
  </cols>
  <sheetData>
    <row r="1" spans="1:7" s="281" customFormat="1" ht="34.5" customHeight="1">
      <c r="A1" s="279" t="s">
        <v>486</v>
      </c>
      <c r="B1" s="279"/>
      <c r="C1" s="279"/>
      <c r="D1" s="279"/>
      <c r="E1" s="279"/>
      <c r="F1" s="279"/>
      <c r="G1" s="280"/>
    </row>
    <row r="2" spans="1:7" customFormat="1">
      <c r="A2" s="282" t="s">
        <v>487</v>
      </c>
      <c r="B2" s="283"/>
      <c r="C2" s="283"/>
      <c r="D2" s="283"/>
      <c r="E2" s="283"/>
      <c r="F2" s="284"/>
    </row>
    <row r="3" spans="1:7" customFormat="1">
      <c r="A3" s="285" t="s">
        <v>488</v>
      </c>
      <c r="B3" s="286"/>
      <c r="C3" s="286"/>
      <c r="D3" s="286"/>
      <c r="E3" s="286"/>
      <c r="F3" s="287"/>
    </row>
    <row r="4" spans="1:7" customFormat="1" ht="30">
      <c r="A4" s="288"/>
      <c r="B4" s="288" t="s">
        <v>489</v>
      </c>
      <c r="C4" s="288" t="s">
        <v>490</v>
      </c>
      <c r="D4" s="288" t="s">
        <v>491</v>
      </c>
      <c r="E4" s="288" t="s">
        <v>492</v>
      </c>
      <c r="F4" s="288" t="s">
        <v>493</v>
      </c>
    </row>
    <row r="5" spans="1:7" customFormat="1">
      <c r="A5" s="289" t="s">
        <v>494</v>
      </c>
      <c r="B5" s="290"/>
      <c r="C5" s="290"/>
      <c r="D5" s="290"/>
      <c r="E5" s="290"/>
      <c r="F5" s="290"/>
    </row>
    <row r="6" spans="1:7" customFormat="1" ht="30">
      <c r="A6" s="291" t="s">
        <v>495</v>
      </c>
      <c r="B6" s="292" t="s">
        <v>496</v>
      </c>
      <c r="C6" s="293"/>
      <c r="D6" s="293"/>
      <c r="E6" s="293"/>
      <c r="F6" s="293"/>
    </row>
    <row r="7" spans="1:7" customFormat="1">
      <c r="A7" s="291" t="s">
        <v>497</v>
      </c>
      <c r="B7" s="292" t="s">
        <v>498</v>
      </c>
      <c r="C7" s="293"/>
      <c r="D7" s="293"/>
      <c r="E7" s="293"/>
      <c r="F7" s="293"/>
    </row>
    <row r="8" spans="1:7" customFormat="1">
      <c r="A8" s="294"/>
      <c r="B8" s="295"/>
      <c r="C8" s="296"/>
      <c r="D8" s="296"/>
      <c r="E8" s="296"/>
      <c r="F8" s="296"/>
    </row>
    <row r="9" spans="1:7" customFormat="1">
      <c r="A9" s="289" t="s">
        <v>499</v>
      </c>
      <c r="B9" s="297"/>
      <c r="C9" s="296"/>
      <c r="D9" s="296"/>
      <c r="E9" s="296"/>
      <c r="F9" s="296"/>
    </row>
    <row r="10" spans="1:7" customFormat="1">
      <c r="A10" s="291" t="s">
        <v>500</v>
      </c>
      <c r="B10" s="298" t="s">
        <v>501</v>
      </c>
      <c r="C10" s="293"/>
      <c r="D10" s="293"/>
      <c r="E10" s="293"/>
      <c r="F10" s="293"/>
    </row>
    <row r="11" spans="1:7" customFormat="1">
      <c r="A11" s="299" t="s">
        <v>502</v>
      </c>
      <c r="B11" s="300">
        <v>87.73</v>
      </c>
      <c r="C11" s="293"/>
      <c r="D11" s="293"/>
      <c r="E11" s="293"/>
      <c r="F11" s="293"/>
    </row>
    <row r="12" spans="1:7" customFormat="1">
      <c r="A12" s="299" t="s">
        <v>503</v>
      </c>
      <c r="B12" s="300">
        <v>18.559999999999999</v>
      </c>
      <c r="C12" s="293"/>
      <c r="D12" s="293"/>
      <c r="E12" s="293"/>
      <c r="F12" s="293"/>
    </row>
    <row r="13" spans="1:7" customFormat="1">
      <c r="A13" s="299" t="s">
        <v>504</v>
      </c>
      <c r="B13" s="300">
        <v>41.11</v>
      </c>
      <c r="C13" s="293"/>
      <c r="D13" s="293"/>
      <c r="E13" s="293"/>
      <c r="F13" s="293"/>
    </row>
    <row r="14" spans="1:7" customFormat="1">
      <c r="A14" s="291" t="s">
        <v>505</v>
      </c>
      <c r="B14" s="300">
        <v>95</v>
      </c>
      <c r="C14" s="293"/>
      <c r="D14" s="293"/>
      <c r="E14" s="293"/>
      <c r="F14" s="293"/>
    </row>
    <row r="15" spans="1:7" customFormat="1">
      <c r="A15" s="299" t="s">
        <v>502</v>
      </c>
      <c r="B15" s="300">
        <v>92.09</v>
      </c>
      <c r="C15" s="293"/>
      <c r="D15" s="293"/>
      <c r="E15" s="293"/>
      <c r="F15" s="293"/>
    </row>
    <row r="16" spans="1:7" customFormat="1">
      <c r="A16" s="299" t="s">
        <v>503</v>
      </c>
      <c r="B16" s="300">
        <v>44.37</v>
      </c>
      <c r="C16" s="293"/>
      <c r="D16" s="293"/>
      <c r="E16" s="293"/>
      <c r="F16" s="293"/>
    </row>
    <row r="17" spans="1:6" customFormat="1">
      <c r="A17" s="299" t="s">
        <v>504</v>
      </c>
      <c r="B17" s="300">
        <v>66.430000000000007</v>
      </c>
      <c r="C17" s="293"/>
      <c r="D17" s="293"/>
      <c r="E17" s="293"/>
      <c r="F17" s="293"/>
    </row>
    <row r="18" spans="1:6" customFormat="1">
      <c r="A18" s="291" t="s">
        <v>506</v>
      </c>
      <c r="B18" s="300"/>
      <c r="C18" s="293"/>
      <c r="D18" s="293"/>
      <c r="E18" s="293"/>
      <c r="F18" s="293"/>
    </row>
    <row r="19" spans="1:6" customFormat="1">
      <c r="A19" s="291" t="s">
        <v>507</v>
      </c>
      <c r="B19" s="300">
        <v>7.78</v>
      </c>
      <c r="C19" s="293"/>
      <c r="D19" s="293"/>
      <c r="E19" s="293"/>
      <c r="F19" s="293"/>
    </row>
    <row r="20" spans="1:6" customFormat="1">
      <c r="A20" s="291" t="s">
        <v>508</v>
      </c>
      <c r="B20" s="300">
        <v>0</v>
      </c>
      <c r="C20" s="301"/>
      <c r="D20" s="301"/>
      <c r="E20" s="301"/>
      <c r="F20" s="301"/>
    </row>
    <row r="21" spans="1:6" customFormat="1">
      <c r="A21" s="291" t="s">
        <v>509</v>
      </c>
      <c r="B21" s="302">
        <v>1</v>
      </c>
      <c r="C21" s="301"/>
      <c r="D21" s="301"/>
      <c r="E21" s="301"/>
      <c r="F21" s="301"/>
    </row>
    <row r="22" spans="1:6" customFormat="1">
      <c r="A22" s="303" t="s">
        <v>510</v>
      </c>
      <c r="B22" s="304">
        <v>5.5399999999999998E-2</v>
      </c>
      <c r="C22" s="301"/>
      <c r="D22" s="301"/>
      <c r="E22" s="301"/>
      <c r="F22" s="301"/>
    </row>
    <row r="23" spans="1:6" customFormat="1">
      <c r="A23" s="303" t="s">
        <v>511</v>
      </c>
      <c r="B23" s="300" t="s">
        <v>512</v>
      </c>
      <c r="C23" s="301"/>
      <c r="D23" s="301"/>
      <c r="E23" s="301"/>
      <c r="F23" s="301"/>
    </row>
    <row r="24" spans="1:6" customFormat="1">
      <c r="A24" s="303" t="s">
        <v>513</v>
      </c>
      <c r="B24" s="300">
        <v>56.85</v>
      </c>
      <c r="C24" s="293"/>
      <c r="D24" s="293"/>
      <c r="E24" s="293"/>
      <c r="F24" s="293"/>
    </row>
    <row r="25" spans="1:6" customFormat="1">
      <c r="A25" s="291" t="s">
        <v>514</v>
      </c>
      <c r="B25" s="300">
        <v>75.23</v>
      </c>
      <c r="C25" s="293"/>
      <c r="D25" s="293"/>
      <c r="E25" s="293"/>
      <c r="F25" s="293"/>
    </row>
    <row r="26" spans="1:6" customFormat="1">
      <c r="A26" s="294"/>
      <c r="B26" s="295"/>
      <c r="C26" s="296"/>
      <c r="D26" s="296"/>
      <c r="E26" s="296"/>
      <c r="F26" s="296"/>
    </row>
    <row r="27" spans="1:6" customFormat="1">
      <c r="A27" s="289" t="s">
        <v>515</v>
      </c>
      <c r="B27" s="295"/>
      <c r="C27" s="296"/>
      <c r="D27" s="296"/>
      <c r="E27" s="296"/>
      <c r="F27" s="296"/>
    </row>
    <row r="28" spans="1:6" customFormat="1">
      <c r="A28" s="291" t="s">
        <v>516</v>
      </c>
      <c r="B28" s="305">
        <v>16874150.989999998</v>
      </c>
      <c r="C28" s="293"/>
      <c r="D28" s="293"/>
      <c r="E28" s="293"/>
      <c r="F28" s="293"/>
    </row>
    <row r="29" spans="1:6" customFormat="1">
      <c r="A29" s="294"/>
      <c r="B29" s="295"/>
      <c r="C29" s="296"/>
      <c r="D29" s="296"/>
      <c r="E29" s="296"/>
      <c r="F29" s="296"/>
    </row>
    <row r="30" spans="1:6" customFormat="1">
      <c r="A30" s="289" t="s">
        <v>517</v>
      </c>
      <c r="B30" s="295"/>
      <c r="C30" s="296"/>
      <c r="D30" s="296"/>
      <c r="E30" s="296"/>
      <c r="F30" s="296"/>
    </row>
    <row r="31" spans="1:6" customFormat="1">
      <c r="A31" s="291" t="s">
        <v>500</v>
      </c>
      <c r="B31" s="305">
        <v>307305917.30000001</v>
      </c>
      <c r="C31" s="293"/>
      <c r="D31" s="293"/>
      <c r="E31" s="293"/>
      <c r="F31" s="293"/>
    </row>
    <row r="32" spans="1:6" customFormat="1">
      <c r="A32" s="291" t="s">
        <v>505</v>
      </c>
      <c r="B32" s="305">
        <v>10752241</v>
      </c>
      <c r="C32" s="293"/>
      <c r="D32" s="293"/>
      <c r="E32" s="293"/>
      <c r="F32" s="293"/>
    </row>
    <row r="33" spans="1:6" customFormat="1">
      <c r="A33" s="291" t="s">
        <v>518</v>
      </c>
      <c r="B33" s="306"/>
      <c r="C33" s="293"/>
      <c r="D33" s="293"/>
      <c r="E33" s="293"/>
      <c r="F33" s="293"/>
    </row>
    <row r="34" spans="1:6" customFormat="1">
      <c r="A34" s="294"/>
      <c r="B34" s="295"/>
      <c r="C34" s="296"/>
      <c r="D34" s="296"/>
      <c r="E34" s="296"/>
      <c r="F34" s="296"/>
    </row>
    <row r="35" spans="1:6" customFormat="1">
      <c r="A35" s="289" t="s">
        <v>519</v>
      </c>
      <c r="B35" s="295"/>
      <c r="C35" s="296"/>
      <c r="D35" s="296"/>
      <c r="E35" s="296"/>
      <c r="F35" s="296"/>
    </row>
    <row r="36" spans="1:6" customFormat="1">
      <c r="A36" s="291" t="s">
        <v>520</v>
      </c>
      <c r="B36" s="305">
        <v>45364.800000000003</v>
      </c>
      <c r="C36" s="293"/>
      <c r="D36" s="293"/>
      <c r="E36" s="293"/>
      <c r="F36" s="293"/>
    </row>
    <row r="37" spans="1:6" customFormat="1">
      <c r="A37" s="291" t="s">
        <v>521</v>
      </c>
      <c r="B37" s="305">
        <v>22235.9</v>
      </c>
      <c r="C37" s="293"/>
      <c r="D37" s="293"/>
      <c r="E37" s="293"/>
      <c r="F37" s="293"/>
    </row>
    <row r="38" spans="1:6" customFormat="1">
      <c r="A38" s="291" t="s">
        <v>522</v>
      </c>
      <c r="B38" s="307" t="s">
        <v>523</v>
      </c>
      <c r="C38" s="293"/>
      <c r="D38" s="293"/>
      <c r="E38" s="293"/>
      <c r="F38" s="293"/>
    </row>
    <row r="39" spans="1:6" customFormat="1">
      <c r="A39" s="294"/>
      <c r="B39" s="295"/>
      <c r="C39" s="296"/>
      <c r="D39" s="296"/>
      <c r="E39" s="296"/>
      <c r="F39" s="296"/>
    </row>
    <row r="40" spans="1:6" customFormat="1">
      <c r="A40" s="289" t="s">
        <v>524</v>
      </c>
      <c r="B40" s="305">
        <v>36618350.619999997</v>
      </c>
      <c r="C40" s="293"/>
      <c r="D40" s="293"/>
      <c r="E40" s="293"/>
      <c r="F40" s="293"/>
    </row>
    <row r="41" spans="1:6" customFormat="1">
      <c r="A41" s="294"/>
      <c r="B41" s="295"/>
      <c r="C41" s="296"/>
      <c r="D41" s="296"/>
      <c r="E41" s="296"/>
      <c r="F41" s="296"/>
    </row>
    <row r="42" spans="1:6" customFormat="1">
      <c r="A42" s="289" t="s">
        <v>525</v>
      </c>
      <c r="B42" s="295"/>
      <c r="C42" s="296"/>
      <c r="D42" s="296"/>
      <c r="E42" s="296"/>
      <c r="F42" s="296"/>
    </row>
    <row r="43" spans="1:6" customFormat="1">
      <c r="A43" s="291" t="s">
        <v>526</v>
      </c>
      <c r="B43" s="305">
        <v>13058951.75</v>
      </c>
      <c r="C43" s="293"/>
      <c r="D43" s="293"/>
      <c r="E43" s="293"/>
      <c r="F43" s="293"/>
    </row>
    <row r="44" spans="1:6" customFormat="1">
      <c r="A44" s="291" t="s">
        <v>527</v>
      </c>
      <c r="B44" s="305">
        <v>273062378.33999997</v>
      </c>
      <c r="C44" s="293"/>
      <c r="D44" s="293"/>
      <c r="E44" s="293"/>
      <c r="F44" s="293"/>
    </row>
    <row r="45" spans="1:6" customFormat="1">
      <c r="A45" s="291" t="s">
        <v>528</v>
      </c>
      <c r="B45" s="305">
        <v>779787055.84000003</v>
      </c>
      <c r="C45" s="293"/>
      <c r="D45" s="293"/>
      <c r="E45" s="293"/>
      <c r="F45" s="293"/>
    </row>
    <row r="46" spans="1:6" customFormat="1">
      <c r="A46" s="294"/>
      <c r="B46" s="295"/>
      <c r="C46" s="296"/>
      <c r="D46" s="296"/>
      <c r="E46" s="296"/>
      <c r="F46" s="296"/>
    </row>
    <row r="47" spans="1:6" customFormat="1" ht="30">
      <c r="A47" s="289" t="s">
        <v>529</v>
      </c>
      <c r="B47" s="295"/>
      <c r="C47" s="296"/>
      <c r="D47" s="296"/>
      <c r="E47" s="296"/>
      <c r="F47" s="296"/>
    </row>
    <row r="48" spans="1:6" customFormat="1">
      <c r="A48" s="303" t="s">
        <v>527</v>
      </c>
      <c r="B48" s="308">
        <v>0.2772</v>
      </c>
      <c r="C48" s="301"/>
      <c r="D48" s="301"/>
      <c r="E48" s="301"/>
      <c r="F48" s="301"/>
    </row>
    <row r="49" spans="1:6" customFormat="1">
      <c r="A49" s="303" t="s">
        <v>528</v>
      </c>
      <c r="B49" s="308">
        <v>0.79159999999999997</v>
      </c>
      <c r="C49" s="301"/>
      <c r="D49" s="301"/>
      <c r="E49" s="301"/>
      <c r="F49" s="301"/>
    </row>
    <row r="50" spans="1:6" customFormat="1">
      <c r="A50" s="294"/>
      <c r="B50" s="295"/>
      <c r="C50" s="296"/>
      <c r="D50" s="296"/>
      <c r="E50" s="296"/>
      <c r="F50" s="296"/>
    </row>
    <row r="51" spans="1:6" customFormat="1">
      <c r="A51" s="289" t="s">
        <v>530</v>
      </c>
      <c r="B51" s="295"/>
      <c r="C51" s="296"/>
      <c r="D51" s="296"/>
      <c r="E51" s="296"/>
      <c r="F51" s="296"/>
    </row>
    <row r="52" spans="1:6" customFormat="1">
      <c r="A52" s="291" t="s">
        <v>527</v>
      </c>
      <c r="B52" s="305">
        <v>513942179.52999997</v>
      </c>
      <c r="C52" s="293"/>
      <c r="D52" s="293"/>
      <c r="E52" s="293"/>
      <c r="F52" s="293"/>
    </row>
    <row r="53" spans="1:6" customFormat="1">
      <c r="A53" s="291" t="s">
        <v>528</v>
      </c>
      <c r="B53" s="305">
        <v>538907254.64999998</v>
      </c>
      <c r="C53" s="293"/>
      <c r="D53" s="293"/>
      <c r="E53" s="293"/>
      <c r="F53" s="293"/>
    </row>
    <row r="54" spans="1:6" customFormat="1">
      <c r="A54" s="291" t="s">
        <v>531</v>
      </c>
      <c r="B54" s="306"/>
      <c r="C54" s="293"/>
      <c r="D54" s="293"/>
      <c r="E54" s="293"/>
      <c r="F54" s="293"/>
    </row>
    <row r="55" spans="1:6" customFormat="1">
      <c r="A55" s="294"/>
      <c r="B55" s="295"/>
      <c r="C55" s="296"/>
      <c r="D55" s="296"/>
      <c r="E55" s="296"/>
      <c r="F55" s="296"/>
    </row>
    <row r="56" spans="1:6" customFormat="1">
      <c r="A56" s="289" t="s">
        <v>532</v>
      </c>
      <c r="B56" s="295"/>
      <c r="C56" s="296"/>
      <c r="D56" s="296"/>
      <c r="E56" s="296"/>
      <c r="F56" s="296"/>
    </row>
    <row r="57" spans="1:6" customFormat="1">
      <c r="A57" s="291" t="s">
        <v>527</v>
      </c>
      <c r="B57" s="305">
        <v>273062378.33999997</v>
      </c>
      <c r="C57" s="293"/>
      <c r="D57" s="293"/>
      <c r="E57" s="293"/>
      <c r="F57" s="293"/>
    </row>
    <row r="58" spans="1:6" customFormat="1">
      <c r="A58" s="291" t="s">
        <v>528</v>
      </c>
      <c r="B58" s="305">
        <v>779787055.84000003</v>
      </c>
      <c r="C58" s="293"/>
      <c r="D58" s="293"/>
      <c r="E58" s="293"/>
      <c r="F58" s="293"/>
    </row>
    <row r="59" spans="1:6" customFormat="1">
      <c r="A59" s="294"/>
      <c r="B59" s="295"/>
      <c r="C59" s="296"/>
      <c r="D59" s="296"/>
      <c r="E59" s="296"/>
      <c r="F59" s="296"/>
    </row>
    <row r="60" spans="1:6" customFormat="1">
      <c r="A60" s="289" t="s">
        <v>533</v>
      </c>
      <c r="B60" s="295">
        <v>14.36</v>
      </c>
      <c r="C60" s="296"/>
      <c r="D60" s="296"/>
      <c r="E60" s="296"/>
      <c r="F60" s="296"/>
    </row>
    <row r="61" spans="1:6" customFormat="1">
      <c r="A61" s="291" t="s">
        <v>534</v>
      </c>
      <c r="B61" s="306">
        <v>2050</v>
      </c>
      <c r="C61" s="293"/>
      <c r="D61" s="293"/>
      <c r="E61" s="293"/>
      <c r="F61" s="293"/>
    </row>
    <row r="62" spans="1:6" customFormat="1">
      <c r="A62" s="291" t="s">
        <v>535</v>
      </c>
      <c r="B62" s="308">
        <v>8.5599999999999996E-2</v>
      </c>
      <c r="C62" s="293"/>
      <c r="D62" s="293"/>
      <c r="E62" s="293"/>
      <c r="F62" s="293"/>
    </row>
    <row r="63" spans="1:6" customFormat="1">
      <c r="A63" s="294"/>
      <c r="B63" s="295"/>
      <c r="C63" s="296"/>
      <c r="D63" s="296"/>
      <c r="E63" s="296"/>
      <c r="F63" s="296"/>
    </row>
    <row r="64" spans="1:6" customFormat="1">
      <c r="A64" s="289" t="s">
        <v>536</v>
      </c>
      <c r="C64" s="296"/>
      <c r="D64" s="296"/>
      <c r="E64" s="296"/>
      <c r="F64" s="296"/>
    </row>
    <row r="65" spans="1:8">
      <c r="A65" s="291" t="s">
        <v>537</v>
      </c>
      <c r="B65" s="309">
        <v>2021</v>
      </c>
      <c r="C65" s="293"/>
      <c r="D65" s="293"/>
      <c r="E65" s="293"/>
      <c r="F65" s="293"/>
      <c r="G65"/>
      <c r="H65"/>
    </row>
    <row r="66" spans="1:8">
      <c r="A66" s="291" t="s">
        <v>538</v>
      </c>
      <c r="B66" s="292" t="s">
        <v>539</v>
      </c>
      <c r="C66" s="293"/>
      <c r="D66" s="293"/>
      <c r="E66" s="293"/>
      <c r="F66" s="293"/>
      <c r="G66"/>
      <c r="H66"/>
    </row>
    <row r="67" spans="1:8">
      <c r="A67" s="310"/>
      <c r="B67" s="311" t="s">
        <v>540</v>
      </c>
      <c r="C67" s="312"/>
      <c r="D67" s="312"/>
      <c r="E67" s="312"/>
      <c r="F67" s="312"/>
      <c r="G67"/>
      <c r="H67"/>
    </row>
    <row r="68" spans="1:8">
      <c r="A68" s="313"/>
      <c r="B68" s="314"/>
      <c r="C68" s="315"/>
      <c r="D68" s="315"/>
      <c r="E68" s="315"/>
      <c r="F68" s="315"/>
    </row>
    <row r="69" spans="1:8">
      <c r="A69" s="313"/>
      <c r="B69" s="314"/>
      <c r="C69" s="315"/>
      <c r="D69" s="315"/>
      <c r="E69" s="315"/>
      <c r="F69" s="315"/>
    </row>
    <row r="70" spans="1:8">
      <c r="A70" s="313"/>
      <c r="B70" s="314"/>
      <c r="C70" s="315"/>
      <c r="D70" s="315"/>
      <c r="E70" s="315"/>
      <c r="F70" s="315"/>
    </row>
    <row r="71" spans="1:8">
      <c r="A71" s="313"/>
      <c r="B71" s="314"/>
      <c r="C71" s="315"/>
      <c r="D71" s="315"/>
      <c r="E71" s="315"/>
      <c r="F71" s="315"/>
    </row>
    <row r="72" spans="1:8">
      <c r="A72" s="313"/>
      <c r="B72" s="314"/>
      <c r="C72" s="315"/>
      <c r="D72" s="315"/>
      <c r="E72" s="315"/>
      <c r="F72" s="315"/>
    </row>
    <row r="73" spans="1:8">
      <c r="A73" s="313"/>
      <c r="B73" s="314"/>
      <c r="C73" s="315"/>
      <c r="D73" s="315"/>
      <c r="E73" s="315"/>
      <c r="F73" s="315"/>
    </row>
    <row r="74" spans="1:8">
      <c r="A74" s="313"/>
      <c r="B74" s="314"/>
      <c r="C74" s="315"/>
      <c r="D74" s="315"/>
      <c r="E74" s="315"/>
      <c r="F74" s="315"/>
    </row>
    <row r="75" spans="1:8">
      <c r="A75" s="313"/>
      <c r="B75" s="314"/>
      <c r="C75" s="315"/>
      <c r="D75" s="315"/>
      <c r="E75" s="315"/>
      <c r="F75" s="315"/>
    </row>
    <row r="76" spans="1:8" s="322" customFormat="1">
      <c r="A76" s="317"/>
      <c r="B76" s="318"/>
      <c r="C76" s="319"/>
      <c r="D76" s="320"/>
      <c r="E76" s="320"/>
      <c r="F76" s="319"/>
      <c r="G76" s="321"/>
      <c r="H76" s="321"/>
    </row>
    <row r="77" spans="1:8" s="322" customFormat="1">
      <c r="A77" s="317"/>
      <c r="B77" s="318"/>
      <c r="C77" s="319"/>
      <c r="D77" s="320"/>
      <c r="E77" s="320"/>
      <c r="F77" s="319"/>
      <c r="G77" s="321"/>
      <c r="H77" s="321"/>
    </row>
    <row r="78" spans="1:8">
      <c r="A78" s="313"/>
      <c r="B78" s="314"/>
      <c r="C78" s="315"/>
      <c r="D78" s="315"/>
      <c r="E78" s="315"/>
      <c r="F78" s="315"/>
    </row>
    <row r="79" spans="1:8">
      <c r="A79" s="313"/>
      <c r="B79" s="314"/>
      <c r="C79" s="315"/>
      <c r="D79" s="315"/>
      <c r="E79" s="315"/>
      <c r="F79" s="315"/>
    </row>
    <row r="80" spans="1:8">
      <c r="A80" s="313"/>
      <c r="B80" s="314"/>
      <c r="C80" s="315"/>
      <c r="D80" s="315"/>
      <c r="E80" s="315"/>
      <c r="F80" s="315"/>
    </row>
    <row r="81" spans="1:6">
      <c r="A81" s="313"/>
      <c r="B81" s="314"/>
      <c r="C81" s="315"/>
      <c r="D81" s="315"/>
      <c r="E81" s="315"/>
      <c r="F81" s="315"/>
    </row>
    <row r="82" spans="1:6">
      <c r="A82" s="313"/>
      <c r="B82" s="314"/>
      <c r="C82" s="315"/>
      <c r="D82" s="315"/>
      <c r="E82" s="315"/>
      <c r="F82" s="315"/>
    </row>
    <row r="83" spans="1:6">
      <c r="A83" s="313"/>
      <c r="B83" s="314"/>
      <c r="C83" s="315"/>
      <c r="D83" s="315"/>
      <c r="E83" s="315"/>
      <c r="F83" s="315"/>
    </row>
    <row r="84" spans="1:6">
      <c r="A84" s="313"/>
      <c r="B84" s="314"/>
      <c r="C84" s="315"/>
      <c r="D84" s="315"/>
      <c r="E84" s="315"/>
      <c r="F84" s="315"/>
    </row>
    <row r="85" spans="1:6">
      <c r="C85" s="324"/>
      <c r="D85" s="324"/>
      <c r="E85" s="324"/>
      <c r="F85" s="324"/>
    </row>
  </sheetData>
  <mergeCells count="5">
    <mergeCell ref="A1:F1"/>
    <mergeCell ref="A2:F2"/>
    <mergeCell ref="A3:F3"/>
    <mergeCell ref="D76:E76"/>
    <mergeCell ref="D77:E77"/>
  </mergeCells>
  <dataValidations count="2"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view="pageBreakPreview" topLeftCell="A4" zoomScale="85" zoomScaleNormal="85" zoomScaleSheetLayoutView="85" workbookViewId="0">
      <selection activeCell="A22" sqref="A22"/>
    </sheetView>
  </sheetViews>
  <sheetFormatPr baseColWidth="10" defaultColWidth="11.42578125" defaultRowHeight="15"/>
  <cols>
    <col min="1" max="1" width="57.140625" customWidth="1"/>
    <col min="2" max="8" width="22.85546875" customWidth="1"/>
  </cols>
  <sheetData>
    <row r="1" spans="1:8" ht="15.75">
      <c r="A1" s="31" t="s">
        <v>125</v>
      </c>
      <c r="B1" s="31"/>
      <c r="C1" s="31"/>
      <c r="D1" s="31"/>
      <c r="E1" s="31"/>
      <c r="F1" s="31"/>
      <c r="G1" s="31"/>
      <c r="H1" s="31"/>
    </row>
    <row r="2" spans="1:8" ht="15.75">
      <c r="A2" s="31" t="s">
        <v>126</v>
      </c>
      <c r="B2" s="31"/>
      <c r="C2" s="31"/>
      <c r="D2" s="31"/>
      <c r="E2" s="31"/>
      <c r="F2" s="31"/>
      <c r="G2" s="31"/>
      <c r="H2" s="31"/>
    </row>
    <row r="3" spans="1:8" ht="15.75">
      <c r="A3" s="31" t="s">
        <v>127</v>
      </c>
      <c r="B3" s="31"/>
      <c r="C3" s="31"/>
      <c r="D3" s="31"/>
      <c r="E3" s="31"/>
      <c r="F3" s="31"/>
      <c r="G3" s="31"/>
      <c r="H3" s="31"/>
    </row>
    <row r="4" spans="1:8" ht="15.75">
      <c r="A4" s="31" t="s">
        <v>128</v>
      </c>
      <c r="B4" s="31"/>
      <c r="C4" s="31"/>
      <c r="D4" s="31"/>
      <c r="E4" s="31"/>
      <c r="F4" s="31"/>
      <c r="G4" s="31"/>
      <c r="H4" s="31"/>
    </row>
    <row r="5" spans="1:8" ht="15.75">
      <c r="A5" s="31" t="s">
        <v>129</v>
      </c>
      <c r="B5" s="31"/>
      <c r="C5" s="31"/>
      <c r="D5" s="31"/>
      <c r="E5" s="31"/>
      <c r="F5" s="31"/>
      <c r="G5" s="31"/>
      <c r="H5" s="31"/>
    </row>
    <row r="6" spans="1:8" ht="15.75">
      <c r="A6" s="31" t="s">
        <v>1</v>
      </c>
      <c r="B6" s="31"/>
      <c r="C6" s="31"/>
      <c r="D6" s="31"/>
      <c r="E6" s="31"/>
      <c r="F6" s="31"/>
      <c r="G6" s="31"/>
      <c r="H6" s="31"/>
    </row>
    <row r="7" spans="1:8" ht="51.75">
      <c r="A7" s="32" t="s">
        <v>130</v>
      </c>
      <c r="B7" s="32" t="s">
        <v>131</v>
      </c>
      <c r="C7" s="32" t="s">
        <v>132</v>
      </c>
      <c r="D7" s="32" t="s">
        <v>133</v>
      </c>
      <c r="E7" s="32" t="s">
        <v>134</v>
      </c>
      <c r="F7" s="32" t="s">
        <v>135</v>
      </c>
      <c r="G7" s="32" t="s">
        <v>136</v>
      </c>
      <c r="H7" s="32" t="s">
        <v>137</v>
      </c>
    </row>
    <row r="8" spans="1:8">
      <c r="A8" t="s">
        <v>138</v>
      </c>
      <c r="B8" s="33" t="s">
        <v>139</v>
      </c>
      <c r="C8" s="34">
        <v>0</v>
      </c>
      <c r="D8" s="34">
        <f>+D9+D13</f>
        <v>5909090</v>
      </c>
      <c r="E8" s="34">
        <v>0</v>
      </c>
      <c r="F8" s="35">
        <f>+B8+C8-D8-E8</f>
        <v>30407751.579999998</v>
      </c>
      <c r="G8" s="34">
        <f>+G9+G13</f>
        <v>1257185.7</v>
      </c>
      <c r="H8" s="36">
        <v>0</v>
      </c>
    </row>
    <row r="9" spans="1:8">
      <c r="A9" t="s">
        <v>140</v>
      </c>
      <c r="B9" s="33" t="s">
        <v>141</v>
      </c>
      <c r="C9" s="34">
        <v>0</v>
      </c>
      <c r="D9" s="34">
        <v>0</v>
      </c>
      <c r="E9" s="35">
        <f>+E10+E11+E12</f>
        <v>0</v>
      </c>
      <c r="F9" s="35">
        <f>+F10+F11+F12</f>
        <v>7818180</v>
      </c>
      <c r="G9" s="34">
        <f>+G10+G11+G12</f>
        <v>1257185.7</v>
      </c>
      <c r="H9" s="36">
        <v>0</v>
      </c>
    </row>
    <row r="10" spans="1:8">
      <c r="A10" t="s">
        <v>142</v>
      </c>
      <c r="B10" s="33" t="s">
        <v>141</v>
      </c>
      <c r="C10" s="34">
        <v>0</v>
      </c>
      <c r="D10" s="34">
        <v>0</v>
      </c>
      <c r="E10" s="33"/>
      <c r="F10" s="33" t="s">
        <v>141</v>
      </c>
      <c r="G10" s="37">
        <v>1257185.7</v>
      </c>
      <c r="H10" s="36">
        <v>0</v>
      </c>
    </row>
    <row r="11" spans="1:8">
      <c r="A11" t="s">
        <v>143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6">
        <v>0</v>
      </c>
    </row>
    <row r="12" spans="1:8">
      <c r="A12" t="s">
        <v>144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6">
        <v>0</v>
      </c>
    </row>
    <row r="13" spans="1:8">
      <c r="A13" t="s">
        <v>145</v>
      </c>
      <c r="B13" s="33" t="s">
        <v>146</v>
      </c>
      <c r="C13" s="34">
        <v>0</v>
      </c>
      <c r="D13" s="34">
        <f>+D14+D15+D16</f>
        <v>5909090</v>
      </c>
      <c r="E13" s="33"/>
      <c r="F13" s="38">
        <f>+F14+F15+F16</f>
        <v>22589571.579999998</v>
      </c>
      <c r="G13" s="34">
        <v>0</v>
      </c>
      <c r="H13" s="36">
        <v>0</v>
      </c>
    </row>
    <row r="14" spans="1:8">
      <c r="A14" t="s">
        <v>147</v>
      </c>
      <c r="B14" s="33" t="s">
        <v>146</v>
      </c>
      <c r="C14" s="34">
        <v>0</v>
      </c>
      <c r="D14" s="34">
        <f>651515+651515+651515+651515+651515+651515+2000000</f>
        <v>5909090</v>
      </c>
      <c r="E14" s="33"/>
      <c r="F14" s="35">
        <f>+B14+C14-D14</f>
        <v>22589571.579999998</v>
      </c>
      <c r="G14" s="34">
        <v>0</v>
      </c>
      <c r="H14" s="36">
        <v>0</v>
      </c>
    </row>
    <row r="15" spans="1:8">
      <c r="A15" t="s">
        <v>148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6">
        <v>0</v>
      </c>
    </row>
    <row r="16" spans="1:8">
      <c r="A16" t="s">
        <v>149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6">
        <v>0</v>
      </c>
    </row>
    <row r="17" spans="1:8">
      <c r="A17" t="s">
        <v>150</v>
      </c>
      <c r="B17" s="33" t="s">
        <v>151</v>
      </c>
      <c r="C17" s="34">
        <v>0</v>
      </c>
      <c r="D17" s="34">
        <v>0</v>
      </c>
      <c r="E17" s="34">
        <v>0</v>
      </c>
      <c r="F17" s="39">
        <v>72036845.079999998</v>
      </c>
      <c r="G17" s="34">
        <v>0</v>
      </c>
      <c r="H17" s="36">
        <v>0</v>
      </c>
    </row>
    <row r="18" spans="1:8">
      <c r="A18" t="s">
        <v>152</v>
      </c>
      <c r="B18" s="33" t="s">
        <v>153</v>
      </c>
      <c r="C18" s="34">
        <v>0</v>
      </c>
      <c r="D18" s="34">
        <v>0</v>
      </c>
      <c r="E18" s="34">
        <v>0</v>
      </c>
      <c r="F18" s="39">
        <f>+F8+F17</f>
        <v>102444596.66</v>
      </c>
      <c r="G18" s="34">
        <f>+G8+G17</f>
        <v>1257185.7</v>
      </c>
      <c r="H18" s="36">
        <v>0</v>
      </c>
    </row>
    <row r="19" spans="1:8">
      <c r="A19" t="s">
        <v>154</v>
      </c>
      <c r="B19" s="34">
        <v>0</v>
      </c>
      <c r="C19" s="34">
        <v>0</v>
      </c>
      <c r="D19" s="34">
        <v>0</v>
      </c>
      <c r="E19" s="34">
        <v>0</v>
      </c>
      <c r="F19" s="39"/>
      <c r="G19" s="34">
        <v>0</v>
      </c>
      <c r="H19" s="36">
        <v>0</v>
      </c>
    </row>
    <row r="20" spans="1:8">
      <c r="A20" t="s">
        <v>155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6">
        <v>0</v>
      </c>
    </row>
    <row r="21" spans="1:8">
      <c r="A21" t="s">
        <v>156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6">
        <v>0</v>
      </c>
    </row>
    <row r="22" spans="1:8">
      <c r="A22" t="s">
        <v>157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</row>
    <row r="23" spans="1:8">
      <c r="A23" t="s">
        <v>158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</row>
    <row r="24" spans="1:8">
      <c r="A24" t="s">
        <v>159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</row>
    <row r="25" spans="1:8">
      <c r="A25" t="s">
        <v>160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</row>
    <row r="26" spans="1:8">
      <c r="A26" t="s">
        <v>161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</row>
    <row r="28" spans="1:8" ht="3.95" customHeight="1">
      <c r="A28" s="40"/>
      <c r="B28" s="40"/>
      <c r="C28" s="40"/>
      <c r="D28" s="40"/>
      <c r="E28" s="40"/>
      <c r="F28" s="40"/>
      <c r="G28" s="40"/>
      <c r="H28" s="40"/>
    </row>
    <row r="31" spans="1:8">
      <c r="A31" s="32" t="s">
        <v>162</v>
      </c>
      <c r="B31" s="41" t="s">
        <v>163</v>
      </c>
      <c r="C31" s="41"/>
      <c r="D31" s="32" t="s">
        <v>164</v>
      </c>
      <c r="E31" s="32" t="s">
        <v>165</v>
      </c>
      <c r="F31" s="41" t="s">
        <v>166</v>
      </c>
      <c r="G31" s="41"/>
      <c r="H31" s="32" t="s">
        <v>167</v>
      </c>
    </row>
    <row r="32" spans="1:8">
      <c r="A32" t="s">
        <v>168</v>
      </c>
      <c r="B32" s="42">
        <v>0</v>
      </c>
      <c r="C32" s="42"/>
      <c r="D32" t="s">
        <v>169</v>
      </c>
      <c r="E32" t="s">
        <v>169</v>
      </c>
      <c r="F32" s="42">
        <v>0</v>
      </c>
      <c r="G32" s="42"/>
      <c r="H32" t="s">
        <v>169</v>
      </c>
    </row>
    <row r="33" spans="1:8">
      <c r="A33" t="s">
        <v>170</v>
      </c>
      <c r="B33" s="42">
        <v>86000000</v>
      </c>
      <c r="C33" s="42"/>
      <c r="D33" t="s">
        <v>171</v>
      </c>
      <c r="E33" t="s">
        <v>172</v>
      </c>
      <c r="F33" s="42">
        <v>0</v>
      </c>
      <c r="G33" s="42"/>
      <c r="H33" t="s">
        <v>173</v>
      </c>
    </row>
    <row r="34" spans="1:8">
      <c r="A34" t="s">
        <v>174</v>
      </c>
      <c r="B34" s="42">
        <v>0</v>
      </c>
      <c r="C34" s="42"/>
      <c r="D34" t="s">
        <v>169</v>
      </c>
      <c r="E34" t="s">
        <v>169</v>
      </c>
      <c r="F34" s="42">
        <v>0</v>
      </c>
      <c r="G34" s="42"/>
      <c r="H34" t="s">
        <v>169</v>
      </c>
    </row>
    <row r="35" spans="1:8">
      <c r="A35" t="s">
        <v>175</v>
      </c>
      <c r="B35" s="42">
        <v>0</v>
      </c>
      <c r="C35" s="42"/>
      <c r="D35" t="s">
        <v>169</v>
      </c>
      <c r="E35" t="s">
        <v>169</v>
      </c>
      <c r="F35" s="42">
        <v>0</v>
      </c>
      <c r="G35" s="42"/>
      <c r="H35" t="s">
        <v>169</v>
      </c>
    </row>
    <row r="37" spans="1:8" ht="3.95" customHeight="1">
      <c r="A37" s="40"/>
      <c r="B37" s="40"/>
      <c r="C37" s="40"/>
      <c r="D37" s="40"/>
      <c r="E37" s="40"/>
      <c r="F37" s="40"/>
      <c r="G37" s="40"/>
      <c r="H37" s="40"/>
    </row>
  </sheetData>
  <mergeCells count="18">
    <mergeCell ref="B34:C34"/>
    <mergeCell ref="F34:G34"/>
    <mergeCell ref="B35:C35"/>
    <mergeCell ref="F35:G35"/>
    <mergeCell ref="A37:H37"/>
    <mergeCell ref="A28:H28"/>
    <mergeCell ref="B31:C31"/>
    <mergeCell ref="F31:G31"/>
    <mergeCell ref="B32:C32"/>
    <mergeCell ref="F32:G32"/>
    <mergeCell ref="B33:C33"/>
    <mergeCell ref="F33:G33"/>
    <mergeCell ref="A1:H1"/>
    <mergeCell ref="A2:H2"/>
    <mergeCell ref="A3:H3"/>
    <mergeCell ref="A4:H4"/>
    <mergeCell ref="A5:H5"/>
    <mergeCell ref="A6:H6"/>
  </mergeCells>
  <pageMargins left="0.69930555555555596" right="0.69930555555555596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M14" sqref="M14"/>
    </sheetView>
  </sheetViews>
  <sheetFormatPr baseColWidth="10" defaultColWidth="8" defaultRowHeight="12.75"/>
  <cols>
    <col min="1" max="1" width="25.85546875" style="46" customWidth="1"/>
    <col min="2" max="2" width="11.28515625" style="46" customWidth="1"/>
    <col min="3" max="4" width="11.42578125" style="46" customWidth="1"/>
    <col min="5" max="5" width="11.28515625" style="46" customWidth="1"/>
    <col min="6" max="6" width="11.42578125" style="46" customWidth="1"/>
    <col min="7" max="7" width="13.7109375" style="46" customWidth="1"/>
    <col min="8" max="8" width="12.5703125" style="46" customWidth="1"/>
    <col min="9" max="9" width="9.140625" style="46" customWidth="1"/>
    <col min="10" max="10" width="11.42578125" style="46" customWidth="1"/>
    <col min="11" max="11" width="11.28515625" style="46" customWidth="1"/>
    <col min="12" max="16384" width="8" style="46"/>
  </cols>
  <sheetData>
    <row r="1" spans="1:11" ht="10.7" customHeight="1">
      <c r="A1" s="43" t="s">
        <v>176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10.7" customHeight="1">
      <c r="A2" s="43" t="s">
        <v>177</v>
      </c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ht="10.7" customHeight="1">
      <c r="A3" s="43" t="s">
        <v>178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ht="10.7" customHeight="1">
      <c r="A4" s="43" t="s">
        <v>179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ht="66.95" customHeight="1">
      <c r="A5" s="47" t="s">
        <v>180</v>
      </c>
      <c r="B5" s="48" t="s">
        <v>181</v>
      </c>
      <c r="C5" s="49" t="s">
        <v>182</v>
      </c>
      <c r="D5" s="48" t="s">
        <v>183</v>
      </c>
      <c r="E5" s="49" t="s">
        <v>184</v>
      </c>
      <c r="F5" s="50" t="s">
        <v>185</v>
      </c>
      <c r="G5" s="51" t="s">
        <v>186</v>
      </c>
      <c r="H5" s="52" t="s">
        <v>187</v>
      </c>
      <c r="I5" s="51" t="s">
        <v>188</v>
      </c>
      <c r="J5" s="51" t="s">
        <v>189</v>
      </c>
      <c r="K5" s="51" t="s">
        <v>190</v>
      </c>
    </row>
    <row r="6" spans="1:11" ht="10.7" customHeight="1">
      <c r="A6" s="53" t="s">
        <v>191</v>
      </c>
      <c r="B6" s="53" t="s">
        <v>192</v>
      </c>
      <c r="C6" s="53" t="s">
        <v>193</v>
      </c>
      <c r="D6" s="53" t="s">
        <v>194</v>
      </c>
      <c r="E6" s="53" t="s">
        <v>195</v>
      </c>
      <c r="F6" s="53" t="s">
        <v>196</v>
      </c>
      <c r="G6" s="53" t="s">
        <v>197</v>
      </c>
      <c r="H6" s="53" t="s">
        <v>198</v>
      </c>
      <c r="I6" s="53" t="s">
        <v>199</v>
      </c>
      <c r="J6" s="53" t="s">
        <v>200</v>
      </c>
      <c r="K6" s="54" t="s">
        <v>201</v>
      </c>
    </row>
    <row r="7" spans="1:11" ht="29.85" customHeight="1">
      <c r="A7" s="55" t="s">
        <v>202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</row>
    <row r="8" spans="1:11" ht="10.35" customHeight="1">
      <c r="A8" s="57" t="s">
        <v>203</v>
      </c>
      <c r="B8" s="58"/>
      <c r="C8" s="58"/>
      <c r="D8" s="58"/>
      <c r="E8" s="58"/>
      <c r="F8" s="58"/>
      <c r="G8" s="58"/>
      <c r="H8" s="58"/>
      <c r="I8" s="58"/>
      <c r="J8" s="58"/>
      <c r="K8" s="59">
        <v>0</v>
      </c>
    </row>
    <row r="9" spans="1:11" ht="10.5" customHeight="1">
      <c r="A9" s="57" t="s">
        <v>204</v>
      </c>
      <c r="B9" s="58"/>
      <c r="C9" s="58"/>
      <c r="D9" s="58"/>
      <c r="E9" s="58"/>
      <c r="F9" s="58"/>
      <c r="G9" s="58"/>
      <c r="H9" s="58"/>
      <c r="I9" s="58"/>
      <c r="J9" s="58"/>
      <c r="K9" s="59">
        <v>0</v>
      </c>
    </row>
    <row r="10" spans="1:11" ht="10.5" customHeight="1">
      <c r="A10" s="57" t="s">
        <v>205</v>
      </c>
      <c r="B10" s="58"/>
      <c r="C10" s="58"/>
      <c r="D10" s="58"/>
      <c r="E10" s="58"/>
      <c r="F10" s="58"/>
      <c r="G10" s="58"/>
      <c r="H10" s="58"/>
      <c r="I10" s="58"/>
      <c r="J10" s="58"/>
      <c r="K10" s="59">
        <v>0</v>
      </c>
    </row>
    <row r="11" spans="1:11" ht="10.5" customHeight="1">
      <c r="A11" s="57" t="s">
        <v>206</v>
      </c>
      <c r="B11" s="58"/>
      <c r="C11" s="58"/>
      <c r="D11" s="58"/>
      <c r="E11" s="58"/>
      <c r="F11" s="58"/>
      <c r="G11" s="58"/>
      <c r="H11" s="58"/>
      <c r="I11" s="58"/>
      <c r="J11" s="58"/>
      <c r="K11" s="59">
        <v>0</v>
      </c>
    </row>
    <row r="12" spans="1:11" ht="10.5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9">
        <v>0</v>
      </c>
    </row>
    <row r="13" spans="1:11" ht="10.5" customHeight="1">
      <c r="A13" s="60" t="s">
        <v>207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ht="10.5" customHeight="1">
      <c r="A14" s="57" t="s">
        <v>208</v>
      </c>
      <c r="B14" s="58"/>
      <c r="C14" s="58"/>
      <c r="D14" s="58"/>
      <c r="E14" s="58"/>
      <c r="F14" s="58"/>
      <c r="G14" s="58"/>
      <c r="H14" s="58"/>
      <c r="I14" s="58"/>
      <c r="J14" s="58"/>
      <c r="K14" s="59">
        <v>0</v>
      </c>
    </row>
    <row r="15" spans="1:11" ht="10.5" customHeight="1">
      <c r="A15" s="57" t="s">
        <v>209</v>
      </c>
      <c r="B15" s="58"/>
      <c r="C15" s="58"/>
      <c r="D15" s="58"/>
      <c r="E15" s="58"/>
      <c r="F15" s="58"/>
      <c r="G15" s="58"/>
      <c r="H15" s="58"/>
      <c r="I15" s="58"/>
      <c r="J15" s="58"/>
      <c r="K15" s="59">
        <v>0</v>
      </c>
    </row>
    <row r="16" spans="1:11" ht="10.5" customHeight="1">
      <c r="A16" s="57" t="s">
        <v>210</v>
      </c>
      <c r="B16" s="58"/>
      <c r="C16" s="58"/>
      <c r="D16" s="58"/>
      <c r="E16" s="58"/>
      <c r="F16" s="58"/>
      <c r="G16" s="58"/>
      <c r="H16" s="58"/>
      <c r="I16" s="58"/>
      <c r="J16" s="58"/>
      <c r="K16" s="59">
        <v>0</v>
      </c>
    </row>
    <row r="17" spans="1:11" ht="10.5" customHeight="1">
      <c r="A17" s="57" t="s">
        <v>211</v>
      </c>
      <c r="B17" s="58"/>
      <c r="C17" s="58"/>
      <c r="D17" s="58"/>
      <c r="E17" s="58"/>
      <c r="F17" s="58"/>
      <c r="G17" s="58"/>
      <c r="H17" s="58"/>
      <c r="I17" s="58"/>
      <c r="J17" s="58"/>
      <c r="K17" s="59">
        <v>0</v>
      </c>
    </row>
    <row r="18" spans="1:11" ht="10.3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9">
        <v>0</v>
      </c>
    </row>
    <row r="19" spans="1:11" ht="30" customHeight="1">
      <c r="A19" s="62" t="s">
        <v>212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</row>
    <row r="21" spans="1:11" ht="9" customHeight="1">
      <c r="A21" s="64" t="s">
        <v>213</v>
      </c>
    </row>
    <row r="22" spans="1:11" ht="21" customHeight="1"/>
  </sheetData>
  <mergeCells count="4">
    <mergeCell ref="A1:K1"/>
    <mergeCell ref="A2:K2"/>
    <mergeCell ref="A3:K3"/>
    <mergeCell ref="A4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showGridLines="0" zoomScaleNormal="100" zoomScaleSheetLayoutView="95" workbookViewId="0">
      <pane ySplit="8" topLeftCell="A18" activePane="bottomLeft" state="frozen"/>
      <selection pane="bottomLeft" activeCell="G19" sqref="G19"/>
    </sheetView>
  </sheetViews>
  <sheetFormatPr baseColWidth="10" defaultColWidth="11.42578125" defaultRowHeight="12.75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7" ht="13.5" thickBot="1"/>
    <row r="2" spans="2:7">
      <c r="B2" s="22" t="s">
        <v>214</v>
      </c>
      <c r="C2" s="23"/>
      <c r="D2" s="23"/>
      <c r="E2" s="24"/>
    </row>
    <row r="3" spans="2:7">
      <c r="B3" s="65" t="s">
        <v>215</v>
      </c>
      <c r="C3" s="66"/>
      <c r="D3" s="66"/>
      <c r="E3" s="67"/>
    </row>
    <row r="4" spans="2:7">
      <c r="B4" s="65" t="s">
        <v>216</v>
      </c>
      <c r="C4" s="66"/>
      <c r="D4" s="66"/>
      <c r="E4" s="67"/>
    </row>
    <row r="5" spans="2:7" ht="13.5" thickBot="1">
      <c r="B5" s="68" t="s">
        <v>1</v>
      </c>
      <c r="C5" s="69"/>
      <c r="D5" s="69"/>
      <c r="E5" s="70"/>
    </row>
    <row r="6" spans="2:7" ht="13.5" thickBot="1">
      <c r="B6" s="71"/>
      <c r="C6" s="71"/>
      <c r="D6" s="71"/>
      <c r="E6" s="71"/>
    </row>
    <row r="7" spans="2:7">
      <c r="B7" s="72" t="s">
        <v>2</v>
      </c>
      <c r="C7" s="20" t="s">
        <v>217</v>
      </c>
      <c r="D7" s="73" t="s">
        <v>218</v>
      </c>
      <c r="E7" s="20" t="s">
        <v>219</v>
      </c>
    </row>
    <row r="8" spans="2:7" ht="13.5" thickBot="1">
      <c r="B8" s="74"/>
      <c r="C8" s="21" t="s">
        <v>220</v>
      </c>
      <c r="D8" s="75"/>
      <c r="E8" s="21" t="s">
        <v>221</v>
      </c>
    </row>
    <row r="9" spans="2:7">
      <c r="B9" s="76" t="s">
        <v>222</v>
      </c>
      <c r="C9" s="77">
        <f>SUM(C10:C12)</f>
        <v>1435313851</v>
      </c>
      <c r="D9" s="77">
        <f>SUM(D10:D12)</f>
        <v>999098601.22000003</v>
      </c>
      <c r="E9" s="77">
        <f>SUM(E10:E12)</f>
        <v>999098601.22000003</v>
      </c>
    </row>
    <row r="10" spans="2:7">
      <c r="B10" s="78" t="s">
        <v>223</v>
      </c>
      <c r="C10" s="79">
        <v>1267159114</v>
      </c>
      <c r="D10" s="79">
        <v>913929123</v>
      </c>
      <c r="E10" s="79">
        <v>913929123</v>
      </c>
    </row>
    <row r="11" spans="2:7">
      <c r="B11" s="78" t="s">
        <v>224</v>
      </c>
      <c r="C11" s="79">
        <v>175972917</v>
      </c>
      <c r="D11" s="79">
        <v>91078568.219999999</v>
      </c>
      <c r="E11" s="79">
        <v>91078568.219999999</v>
      </c>
    </row>
    <row r="12" spans="2:7">
      <c r="B12" s="78" t="s">
        <v>225</v>
      </c>
      <c r="C12" s="79">
        <f>C48</f>
        <v>-7818180</v>
      </c>
      <c r="D12" s="79">
        <f t="shared" ref="D12" si="0">D48</f>
        <v>-5909090</v>
      </c>
      <c r="E12" s="79">
        <f>E48</f>
        <v>-5909090</v>
      </c>
    </row>
    <row r="13" spans="2:7">
      <c r="B13" s="76"/>
      <c r="C13" s="79"/>
      <c r="D13" s="79"/>
      <c r="E13" s="79"/>
    </row>
    <row r="14" spans="2:7" ht="15">
      <c r="B14" s="76" t="s">
        <v>226</v>
      </c>
      <c r="C14" s="77">
        <f>SUM(C15:C16)</f>
        <v>1435313851</v>
      </c>
      <c r="D14" s="77">
        <f>SUM(D15:D16)</f>
        <v>714803357.95999956</v>
      </c>
      <c r="E14" s="77">
        <f>SUM(E15:E16)</f>
        <v>672426825.98999941</v>
      </c>
      <c r="G14" s="80"/>
    </row>
    <row r="15" spans="2:7">
      <c r="B15" s="78" t="s">
        <v>227</v>
      </c>
      <c r="C15" s="79">
        <v>1267159114</v>
      </c>
      <c r="D15" s="79">
        <v>638875538.47999954</v>
      </c>
      <c r="E15" s="79">
        <v>596861704.79999948</v>
      </c>
    </row>
    <row r="16" spans="2:7">
      <c r="B16" s="78" t="s">
        <v>228</v>
      </c>
      <c r="C16" s="79">
        <v>168154737</v>
      </c>
      <c r="D16" s="79">
        <v>75927819.479999989</v>
      </c>
      <c r="E16" s="79">
        <v>75565121.189999983</v>
      </c>
    </row>
    <row r="17" spans="2:7">
      <c r="B17" s="81"/>
      <c r="C17" s="79"/>
      <c r="D17" s="79"/>
      <c r="E17" s="79"/>
      <c r="F17" s="82"/>
    </row>
    <row r="18" spans="2:7">
      <c r="B18" s="76" t="s">
        <v>229</v>
      </c>
      <c r="C18" s="77">
        <f>SUM(C19:C20)</f>
        <v>311906333.15999991</v>
      </c>
      <c r="D18" s="77">
        <f>SUM(D19:D20)</f>
        <v>152845496.49999994</v>
      </c>
      <c r="E18" s="77">
        <f>SUM(E19:E20)</f>
        <v>151720670.62999991</v>
      </c>
      <c r="F18" s="82"/>
      <c r="G18" s="82"/>
    </row>
    <row r="19" spans="2:7">
      <c r="B19" s="78" t="s">
        <v>230</v>
      </c>
      <c r="C19" s="83">
        <v>307581077.70999992</v>
      </c>
      <c r="D19" s="79">
        <v>148520241.04999995</v>
      </c>
      <c r="E19" s="79">
        <v>147395415.17999992</v>
      </c>
    </row>
    <row r="20" spans="2:7">
      <c r="B20" s="78" t="s">
        <v>231</v>
      </c>
      <c r="C20" s="83">
        <v>4325255.45</v>
      </c>
      <c r="D20" s="79">
        <v>4325255.45</v>
      </c>
      <c r="E20" s="79">
        <v>4325255.45</v>
      </c>
    </row>
    <row r="21" spans="2:7">
      <c r="B21" s="81"/>
      <c r="C21" s="79"/>
      <c r="D21" s="79"/>
      <c r="E21" s="79"/>
    </row>
    <row r="22" spans="2:7">
      <c r="B22" s="76" t="s">
        <v>232</v>
      </c>
      <c r="C22" s="77">
        <f>C9-C14+C18</f>
        <v>311906333.15999991</v>
      </c>
      <c r="D22" s="76">
        <f>D9-D14+D18</f>
        <v>437140739.76000041</v>
      </c>
      <c r="E22" s="76">
        <f>E9-E14+E18</f>
        <v>478392445.86000049</v>
      </c>
    </row>
    <row r="23" spans="2:7">
      <c r="B23" s="76"/>
      <c r="C23" s="79"/>
      <c r="D23" s="81"/>
      <c r="E23" s="81"/>
    </row>
    <row r="24" spans="2:7">
      <c r="B24" s="76" t="s">
        <v>233</v>
      </c>
      <c r="C24" s="77">
        <f>C22-C12</f>
        <v>319724513.15999991</v>
      </c>
      <c r="D24" s="76">
        <f>D22-D12</f>
        <v>443049829.76000041</v>
      </c>
      <c r="E24" s="76">
        <f>E22-E12</f>
        <v>484301535.86000049</v>
      </c>
    </row>
    <row r="25" spans="2:7">
      <c r="B25" s="76"/>
      <c r="C25" s="79"/>
      <c r="D25" s="81"/>
      <c r="E25" s="81"/>
    </row>
    <row r="26" spans="2:7" ht="25.5">
      <c r="B26" s="76" t="s">
        <v>234</v>
      </c>
      <c r="C26" s="77">
        <f>C24-C18</f>
        <v>7818180</v>
      </c>
      <c r="D26" s="77">
        <f>D24-D18</f>
        <v>290204333.26000047</v>
      </c>
      <c r="E26" s="77">
        <f>E24-E18</f>
        <v>332580865.23000062</v>
      </c>
    </row>
    <row r="27" spans="2:7" ht="13.5" thickBot="1">
      <c r="B27" s="84"/>
      <c r="C27" s="85"/>
      <c r="D27" s="85"/>
      <c r="E27" s="85"/>
    </row>
    <row r="28" spans="2:7" ht="35.1" customHeight="1" thickBot="1">
      <c r="B28" s="86"/>
      <c r="C28" s="86"/>
      <c r="D28" s="86"/>
      <c r="E28" s="86"/>
    </row>
    <row r="29" spans="2:7" ht="13.5" thickBot="1">
      <c r="B29" s="87" t="s">
        <v>235</v>
      </c>
      <c r="C29" s="88" t="s">
        <v>236</v>
      </c>
      <c r="D29" s="88" t="s">
        <v>218</v>
      </c>
      <c r="E29" s="88" t="s">
        <v>237</v>
      </c>
    </row>
    <row r="30" spans="2:7">
      <c r="B30" s="89"/>
      <c r="C30" s="79"/>
      <c r="D30" s="79"/>
      <c r="E30" s="79"/>
    </row>
    <row r="31" spans="2:7">
      <c r="B31" s="76" t="s">
        <v>238</v>
      </c>
      <c r="C31" s="77">
        <f>SUM(C32:C33)</f>
        <v>7181820</v>
      </c>
      <c r="D31" s="76">
        <f>SUM(D32:D33)</f>
        <v>1257185.7</v>
      </c>
      <c r="E31" s="76">
        <f>SUM(E32:E33)</f>
        <v>1257185.7</v>
      </c>
    </row>
    <row r="32" spans="2:7">
      <c r="B32" s="78" t="s">
        <v>239</v>
      </c>
      <c r="C32" s="79">
        <v>0</v>
      </c>
      <c r="D32" s="81">
        <v>61436.67</v>
      </c>
      <c r="E32" s="81">
        <v>61436.67</v>
      </c>
    </row>
    <row r="33" spans="2:5">
      <c r="B33" s="78" t="s">
        <v>240</v>
      </c>
      <c r="C33" s="79">
        <v>7181820</v>
      </c>
      <c r="D33" s="81">
        <v>1195749.03</v>
      </c>
      <c r="E33" s="81">
        <v>1195749.03</v>
      </c>
    </row>
    <row r="34" spans="2:5">
      <c r="B34" s="76"/>
      <c r="C34" s="79"/>
      <c r="D34" s="79"/>
      <c r="E34" s="79"/>
    </row>
    <row r="35" spans="2:5">
      <c r="B35" s="76" t="s">
        <v>241</v>
      </c>
      <c r="C35" s="77">
        <f>C26+C31</f>
        <v>15000000</v>
      </c>
      <c r="D35" s="77">
        <f>D26+D31</f>
        <v>291461518.96000046</v>
      </c>
      <c r="E35" s="77">
        <f>E26+E31</f>
        <v>333838050.9300006</v>
      </c>
    </row>
    <row r="36" spans="2:5" ht="13.5" thickBot="1">
      <c r="B36" s="90"/>
      <c r="C36" s="91"/>
      <c r="D36" s="91"/>
      <c r="E36" s="91"/>
    </row>
    <row r="37" spans="2:5" ht="35.1" customHeight="1" thickBot="1">
      <c r="B37" s="82"/>
      <c r="C37" s="82"/>
      <c r="D37" s="82"/>
      <c r="E37" s="82"/>
    </row>
    <row r="38" spans="2:5">
      <c r="B38" s="92" t="s">
        <v>235</v>
      </c>
      <c r="C38" s="93" t="s">
        <v>242</v>
      </c>
      <c r="D38" s="94" t="s">
        <v>218</v>
      </c>
      <c r="E38" s="95" t="s">
        <v>219</v>
      </c>
    </row>
    <row r="39" spans="2:5" ht="13.5" thickBot="1">
      <c r="B39" s="96"/>
      <c r="C39" s="97"/>
      <c r="D39" s="98"/>
      <c r="E39" s="99" t="s">
        <v>237</v>
      </c>
    </row>
    <row r="40" spans="2:5">
      <c r="B40" s="100"/>
      <c r="C40" s="101"/>
      <c r="D40" s="101"/>
      <c r="E40" s="101"/>
    </row>
    <row r="41" spans="2:5">
      <c r="B41" s="102" t="s">
        <v>243</v>
      </c>
      <c r="C41" s="103">
        <f>SUM(C42:C43)</f>
        <v>0</v>
      </c>
      <c r="D41" s="103">
        <f>SUM(D42:D43)</f>
        <v>0</v>
      </c>
      <c r="E41" s="103">
        <f>SUM(E42:E43)</f>
        <v>0</v>
      </c>
    </row>
    <row r="42" spans="2:5">
      <c r="B42" s="104" t="s">
        <v>244</v>
      </c>
      <c r="C42" s="101">
        <v>0</v>
      </c>
      <c r="D42" s="105">
        <v>0</v>
      </c>
      <c r="E42" s="105">
        <v>0</v>
      </c>
    </row>
    <row r="43" spans="2:5">
      <c r="B43" s="104" t="s">
        <v>245</v>
      </c>
      <c r="C43" s="101">
        <v>0</v>
      </c>
      <c r="D43" s="105">
        <v>0</v>
      </c>
      <c r="E43" s="105">
        <v>0</v>
      </c>
    </row>
    <row r="44" spans="2:5">
      <c r="B44" s="102" t="s">
        <v>246</v>
      </c>
      <c r="C44" s="103">
        <f>SUM(C45:C46)</f>
        <v>7818180</v>
      </c>
      <c r="D44" s="103">
        <f>SUM(D45:D46)</f>
        <v>5909090</v>
      </c>
      <c r="E44" s="103">
        <f>SUM(E45:E46)</f>
        <v>5909090</v>
      </c>
    </row>
    <row r="45" spans="2:5">
      <c r="B45" s="104" t="s">
        <v>247</v>
      </c>
      <c r="C45" s="101">
        <v>0</v>
      </c>
      <c r="D45" s="105">
        <v>2000000</v>
      </c>
      <c r="E45" s="105">
        <v>2000000</v>
      </c>
    </row>
    <row r="46" spans="2:5">
      <c r="B46" s="104" t="s">
        <v>248</v>
      </c>
      <c r="C46" s="101">
        <v>7818180</v>
      </c>
      <c r="D46" s="105">
        <v>3909090</v>
      </c>
      <c r="E46" s="105">
        <v>3909090</v>
      </c>
    </row>
    <row r="47" spans="2:5">
      <c r="B47" s="102"/>
      <c r="C47" s="101"/>
      <c r="D47" s="101"/>
      <c r="E47" s="101"/>
    </row>
    <row r="48" spans="2:5">
      <c r="B48" s="102" t="s">
        <v>249</v>
      </c>
      <c r="C48" s="103">
        <f>C41-C44</f>
        <v>-7818180</v>
      </c>
      <c r="D48" s="102">
        <f>D41-D44</f>
        <v>-5909090</v>
      </c>
      <c r="E48" s="102">
        <f>E41-E44</f>
        <v>-5909090</v>
      </c>
    </row>
    <row r="49" spans="2:5" ht="13.5" thickBot="1">
      <c r="B49" s="106"/>
      <c r="C49" s="107"/>
      <c r="D49" s="106"/>
      <c r="E49" s="106"/>
    </row>
    <row r="50" spans="2:5" ht="35.1" customHeight="1" thickBot="1">
      <c r="B50" s="82"/>
      <c r="C50" s="82"/>
      <c r="D50" s="82"/>
      <c r="E50" s="82"/>
    </row>
    <row r="51" spans="2:5">
      <c r="B51" s="92" t="s">
        <v>235</v>
      </c>
      <c r="C51" s="95" t="s">
        <v>217</v>
      </c>
      <c r="D51" s="94" t="s">
        <v>218</v>
      </c>
      <c r="E51" s="95" t="s">
        <v>219</v>
      </c>
    </row>
    <row r="52" spans="2:5" ht="13.5" thickBot="1">
      <c r="B52" s="96"/>
      <c r="C52" s="99" t="s">
        <v>236</v>
      </c>
      <c r="D52" s="98"/>
      <c r="E52" s="99" t="s">
        <v>237</v>
      </c>
    </row>
    <row r="53" spans="2:5">
      <c r="B53" s="100"/>
      <c r="C53" s="101"/>
      <c r="D53" s="101"/>
      <c r="E53" s="101"/>
    </row>
    <row r="54" spans="2:5">
      <c r="B54" s="105" t="s">
        <v>250</v>
      </c>
      <c r="C54" s="101">
        <f>C10</f>
        <v>1267159114</v>
      </c>
      <c r="D54" s="105">
        <f>D10</f>
        <v>913929123</v>
      </c>
      <c r="E54" s="105">
        <f>E10</f>
        <v>913929123</v>
      </c>
    </row>
    <row r="55" spans="2:5">
      <c r="B55" s="105"/>
      <c r="C55" s="101"/>
      <c r="D55" s="105"/>
      <c r="E55" s="105"/>
    </row>
    <row r="56" spans="2:5">
      <c r="B56" s="108" t="s">
        <v>251</v>
      </c>
      <c r="C56" s="101">
        <f>C42-C45</f>
        <v>0</v>
      </c>
      <c r="D56" s="105">
        <f>D42-D45</f>
        <v>-2000000</v>
      </c>
      <c r="E56" s="105">
        <f>E42-E45</f>
        <v>-2000000</v>
      </c>
    </row>
    <row r="57" spans="2:5">
      <c r="B57" s="104" t="s">
        <v>244</v>
      </c>
      <c r="C57" s="101">
        <f>C42</f>
        <v>0</v>
      </c>
      <c r="D57" s="105">
        <f>D42</f>
        <v>0</v>
      </c>
      <c r="E57" s="105">
        <f>E42</f>
        <v>0</v>
      </c>
    </row>
    <row r="58" spans="2:5">
      <c r="B58" s="104" t="s">
        <v>247</v>
      </c>
      <c r="C58" s="101">
        <f>C45</f>
        <v>0</v>
      </c>
      <c r="D58" s="105">
        <f>D45</f>
        <v>2000000</v>
      </c>
      <c r="E58" s="105">
        <f>E45</f>
        <v>2000000</v>
      </c>
    </row>
    <row r="59" spans="2:5">
      <c r="B59" s="109"/>
      <c r="C59" s="101"/>
      <c r="D59" s="105"/>
      <c r="E59" s="105"/>
    </row>
    <row r="60" spans="2:5">
      <c r="B60" s="109" t="s">
        <v>227</v>
      </c>
      <c r="C60" s="101">
        <f>C15</f>
        <v>1267159114</v>
      </c>
      <c r="D60" s="101">
        <f>D15</f>
        <v>638875538.47999954</v>
      </c>
      <c r="E60" s="101">
        <f>E15</f>
        <v>596861704.79999948</v>
      </c>
    </row>
    <row r="61" spans="2:5">
      <c r="B61" s="109"/>
      <c r="C61" s="101"/>
      <c r="D61" s="101"/>
      <c r="E61" s="101"/>
    </row>
    <row r="62" spans="2:5">
      <c r="B62" s="109" t="s">
        <v>230</v>
      </c>
      <c r="C62" s="101">
        <f>C19</f>
        <v>307581077.70999992</v>
      </c>
      <c r="D62" s="101">
        <f>D19</f>
        <v>148520241.04999995</v>
      </c>
      <c r="E62" s="101">
        <f>E19</f>
        <v>147395415.17999992</v>
      </c>
    </row>
    <row r="63" spans="2:5">
      <c r="B63" s="109"/>
      <c r="C63" s="101"/>
      <c r="D63" s="101"/>
      <c r="E63" s="101"/>
    </row>
    <row r="64" spans="2:5">
      <c r="B64" s="110" t="s">
        <v>252</v>
      </c>
      <c r="C64" s="103">
        <f>C54+C56-C60+C62</f>
        <v>307581077.70999992</v>
      </c>
      <c r="D64" s="102">
        <f>D54+D56-D60+D62</f>
        <v>421573825.57000041</v>
      </c>
      <c r="E64" s="102">
        <f>E54+E56-E60+E62</f>
        <v>462462833.38000047</v>
      </c>
    </row>
    <row r="65" spans="2:5">
      <c r="B65" s="110"/>
      <c r="C65" s="103"/>
      <c r="D65" s="102"/>
      <c r="E65" s="102"/>
    </row>
    <row r="66" spans="2:5" ht="25.5">
      <c r="B66" s="111" t="s">
        <v>253</v>
      </c>
      <c r="C66" s="103">
        <f>C64-C56</f>
        <v>307581077.70999992</v>
      </c>
      <c r="D66" s="102">
        <f>D64-D56</f>
        <v>423573825.57000041</v>
      </c>
      <c r="E66" s="102">
        <f>E64-E56</f>
        <v>464462833.38000047</v>
      </c>
    </row>
    <row r="67" spans="2:5" ht="13.5" thickBot="1">
      <c r="B67" s="106"/>
      <c r="C67" s="107"/>
      <c r="D67" s="106"/>
      <c r="E67" s="106"/>
    </row>
    <row r="68" spans="2:5" ht="35.1" customHeight="1" thickBot="1">
      <c r="B68" s="82"/>
      <c r="C68" s="82"/>
      <c r="D68" s="82"/>
      <c r="E68" s="82"/>
    </row>
    <row r="69" spans="2:5">
      <c r="B69" s="92" t="s">
        <v>235</v>
      </c>
      <c r="C69" s="93" t="s">
        <v>242</v>
      </c>
      <c r="D69" s="94" t="s">
        <v>218</v>
      </c>
      <c r="E69" s="95" t="s">
        <v>219</v>
      </c>
    </row>
    <row r="70" spans="2:5" ht="13.5" thickBot="1">
      <c r="B70" s="96"/>
      <c r="C70" s="97"/>
      <c r="D70" s="98"/>
      <c r="E70" s="99" t="s">
        <v>237</v>
      </c>
    </row>
    <row r="71" spans="2:5">
      <c r="B71" s="100"/>
      <c r="C71" s="101"/>
      <c r="D71" s="101"/>
      <c r="E71" s="101"/>
    </row>
    <row r="72" spans="2:5">
      <c r="B72" s="105" t="s">
        <v>224</v>
      </c>
      <c r="C72" s="101">
        <f>C11</f>
        <v>175972917</v>
      </c>
      <c r="D72" s="105">
        <f>D11</f>
        <v>91078568.219999999</v>
      </c>
      <c r="E72" s="105">
        <f>E11</f>
        <v>91078568.219999999</v>
      </c>
    </row>
    <row r="73" spans="2:5">
      <c r="B73" s="105"/>
      <c r="C73" s="101"/>
      <c r="D73" s="105"/>
      <c r="E73" s="105"/>
    </row>
    <row r="74" spans="2:5" ht="25.5">
      <c r="B74" s="112" t="s">
        <v>254</v>
      </c>
      <c r="C74" s="101">
        <f>C75-C76</f>
        <v>-7818180</v>
      </c>
      <c r="D74" s="105">
        <f>D75-D76</f>
        <v>-3909090</v>
      </c>
      <c r="E74" s="105">
        <f>E75-E76</f>
        <v>-3909090</v>
      </c>
    </row>
    <row r="75" spans="2:5">
      <c r="B75" s="104" t="s">
        <v>245</v>
      </c>
      <c r="C75" s="101">
        <f>C43</f>
        <v>0</v>
      </c>
      <c r="D75" s="105">
        <f>D43</f>
        <v>0</v>
      </c>
      <c r="E75" s="105">
        <f>E43</f>
        <v>0</v>
      </c>
    </row>
    <row r="76" spans="2:5">
      <c r="B76" s="104" t="s">
        <v>248</v>
      </c>
      <c r="C76" s="101">
        <f>C46</f>
        <v>7818180</v>
      </c>
      <c r="D76" s="105">
        <f>D46</f>
        <v>3909090</v>
      </c>
      <c r="E76" s="105">
        <f>E46</f>
        <v>3909090</v>
      </c>
    </row>
    <row r="77" spans="2:5">
      <c r="B77" s="109"/>
      <c r="C77" s="101"/>
      <c r="D77" s="105"/>
      <c r="E77" s="105"/>
    </row>
    <row r="78" spans="2:5">
      <c r="B78" s="109" t="s">
        <v>255</v>
      </c>
      <c r="C78" s="101">
        <f>C16</f>
        <v>168154737</v>
      </c>
      <c r="D78" s="101">
        <f>D16</f>
        <v>75927819.479999989</v>
      </c>
      <c r="E78" s="101">
        <f>E16</f>
        <v>75565121.189999983</v>
      </c>
    </row>
    <row r="79" spans="2:5">
      <c r="B79" s="109"/>
      <c r="C79" s="101"/>
      <c r="D79" s="101"/>
      <c r="E79" s="101"/>
    </row>
    <row r="80" spans="2:5">
      <c r="B80" s="109" t="s">
        <v>231</v>
      </c>
      <c r="C80" s="101">
        <f>C20</f>
        <v>4325255.45</v>
      </c>
      <c r="D80" s="101">
        <f>D20</f>
        <v>4325255.45</v>
      </c>
      <c r="E80" s="101">
        <f>E20</f>
        <v>4325255.45</v>
      </c>
    </row>
    <row r="81" spans="2:5">
      <c r="B81" s="109"/>
      <c r="C81" s="101"/>
      <c r="D81" s="101"/>
      <c r="E81" s="101"/>
    </row>
    <row r="82" spans="2:5">
      <c r="B82" s="110" t="s">
        <v>256</v>
      </c>
      <c r="C82" s="103">
        <f>C72+C74-C78+C80</f>
        <v>4325255.45</v>
      </c>
      <c r="D82" s="102">
        <f>D72+D74-D78+D80</f>
        <v>15566914.190000009</v>
      </c>
      <c r="E82" s="102">
        <f>E72+E74-E78+E80</f>
        <v>15929612.480000015</v>
      </c>
    </row>
    <row r="83" spans="2:5">
      <c r="B83" s="110"/>
      <c r="C83" s="103"/>
      <c r="D83" s="102"/>
      <c r="E83" s="102"/>
    </row>
    <row r="84" spans="2:5" ht="25.5">
      <c r="B84" s="111" t="s">
        <v>257</v>
      </c>
      <c r="C84" s="103">
        <f>C82-C74</f>
        <v>12143435.449999999</v>
      </c>
      <c r="D84" s="102">
        <f>D82-D74</f>
        <v>19476004.190000009</v>
      </c>
      <c r="E84" s="102">
        <f>E82-E74</f>
        <v>19838702.480000015</v>
      </c>
    </row>
    <row r="85" spans="2:5" ht="13.5" thickBot="1">
      <c r="B85" s="106"/>
      <c r="C85" s="107"/>
      <c r="D85" s="106"/>
      <c r="E85" s="106"/>
    </row>
    <row r="86" spans="2:5">
      <c r="B86" s="113" t="s">
        <v>258</v>
      </c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portrait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83"/>
  <sheetViews>
    <sheetView topLeftCell="C1" zoomScale="80" zoomScaleNormal="80" workbookViewId="0">
      <selection activeCell="F27" sqref="F27"/>
    </sheetView>
  </sheetViews>
  <sheetFormatPr baseColWidth="10" defaultColWidth="11.42578125" defaultRowHeight="15"/>
  <cols>
    <col min="1" max="2" width="0" style="117" hidden="1" customWidth="1"/>
    <col min="3" max="3" width="16.140625" style="117" customWidth="1"/>
    <col min="4" max="4" width="46.7109375" style="117" bestFit="1" customWidth="1"/>
    <col min="5" max="5" width="15.42578125" style="117" customWidth="1"/>
    <col min="6" max="6" width="16.85546875" style="204" bestFit="1" customWidth="1"/>
    <col min="7" max="7" width="16.28515625" style="204" customWidth="1"/>
    <col min="8" max="10" width="16.85546875" style="204" bestFit="1" customWidth="1"/>
    <col min="11" max="11" width="15.140625" style="204" bestFit="1" customWidth="1"/>
    <col min="12" max="16384" width="11.42578125" style="117"/>
  </cols>
  <sheetData>
    <row r="4" spans="3:11">
      <c r="C4" s="114" t="s">
        <v>259</v>
      </c>
      <c r="D4" s="115"/>
      <c r="E4" s="115"/>
      <c r="F4" s="115"/>
      <c r="G4" s="115"/>
      <c r="H4" s="115"/>
      <c r="I4" s="115"/>
      <c r="J4" s="115"/>
      <c r="K4" s="116"/>
    </row>
    <row r="5" spans="3:11">
      <c r="C5" s="118" t="s">
        <v>260</v>
      </c>
      <c r="D5" s="119"/>
      <c r="E5" s="119"/>
      <c r="F5" s="119"/>
      <c r="G5" s="119"/>
      <c r="H5" s="119"/>
      <c r="I5" s="119"/>
      <c r="J5" s="119"/>
      <c r="K5" s="120"/>
    </row>
    <row r="6" spans="3:11">
      <c r="C6" s="118" t="s">
        <v>261</v>
      </c>
      <c r="D6" s="119"/>
      <c r="E6" s="119"/>
      <c r="F6" s="119"/>
      <c r="G6" s="119"/>
      <c r="H6" s="119"/>
      <c r="I6" s="119"/>
      <c r="J6" s="119"/>
      <c r="K6" s="120"/>
    </row>
    <row r="7" spans="3:11">
      <c r="C7" s="121" t="s">
        <v>1</v>
      </c>
      <c r="D7" s="122"/>
      <c r="E7" s="122"/>
      <c r="F7" s="122"/>
      <c r="G7" s="122"/>
      <c r="H7" s="122"/>
      <c r="I7" s="122"/>
      <c r="J7" s="122"/>
      <c r="K7" s="123"/>
    </row>
    <row r="8" spans="3:11">
      <c r="C8" s="114" t="s">
        <v>235</v>
      </c>
      <c r="D8" s="115"/>
      <c r="E8" s="116"/>
      <c r="F8" s="124" t="s">
        <v>262</v>
      </c>
      <c r="G8" s="125"/>
      <c r="H8" s="125"/>
      <c r="I8" s="125"/>
      <c r="J8" s="126"/>
      <c r="K8" s="127" t="s">
        <v>263</v>
      </c>
    </row>
    <row r="9" spans="3:11">
      <c r="C9" s="118"/>
      <c r="D9" s="119"/>
      <c r="E9" s="120"/>
      <c r="F9" s="127" t="s">
        <v>264</v>
      </c>
      <c r="G9" s="128" t="s">
        <v>265</v>
      </c>
      <c r="H9" s="127" t="s">
        <v>266</v>
      </c>
      <c r="I9" s="127" t="s">
        <v>218</v>
      </c>
      <c r="J9" s="127" t="s">
        <v>267</v>
      </c>
      <c r="K9" s="129"/>
    </row>
    <row r="10" spans="3:11">
      <c r="C10" s="121"/>
      <c r="D10" s="122"/>
      <c r="E10" s="123"/>
      <c r="F10" s="130"/>
      <c r="G10" s="131"/>
      <c r="H10" s="130"/>
      <c r="I10" s="130"/>
      <c r="J10" s="130"/>
      <c r="K10" s="130"/>
    </row>
    <row r="11" spans="3:11">
      <c r="C11" s="132"/>
      <c r="D11" s="133"/>
      <c r="E11" s="134"/>
      <c r="F11" s="135"/>
      <c r="G11" s="136"/>
      <c r="H11" s="137"/>
      <c r="I11" s="137"/>
      <c r="J11" s="137"/>
      <c r="K11" s="138"/>
    </row>
    <row r="12" spans="3:11">
      <c r="C12" s="139" t="s">
        <v>268</v>
      </c>
      <c r="D12" s="140"/>
      <c r="E12" s="141"/>
      <c r="F12" s="138"/>
      <c r="G12" s="136"/>
      <c r="H12" s="142"/>
      <c r="I12" s="142"/>
      <c r="J12" s="142"/>
      <c r="K12" s="138"/>
    </row>
    <row r="13" spans="3:11" ht="15.75">
      <c r="C13" s="143" t="s">
        <v>269</v>
      </c>
      <c r="D13" s="144"/>
      <c r="E13" s="145"/>
      <c r="F13" s="146">
        <v>740855839</v>
      </c>
      <c r="G13" s="146">
        <v>50586599.740000002</v>
      </c>
      <c r="H13" s="146">
        <f>+F13+G13</f>
        <v>791442438.74000001</v>
      </c>
      <c r="I13" s="146">
        <v>532117066.63</v>
      </c>
      <c r="J13" s="146">
        <v>532117066.63</v>
      </c>
      <c r="K13" s="146">
        <f>+J13-F13</f>
        <v>-208738772.37</v>
      </c>
    </row>
    <row r="14" spans="3:11">
      <c r="C14" s="147" t="s">
        <v>270</v>
      </c>
      <c r="D14" s="148"/>
      <c r="E14" s="149"/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</row>
    <row r="15" spans="3:11">
      <c r="C15" s="147" t="s">
        <v>271</v>
      </c>
      <c r="D15" s="148"/>
      <c r="E15" s="149"/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</row>
    <row r="16" spans="3:11" ht="15.75">
      <c r="C16" s="147" t="s">
        <v>272</v>
      </c>
      <c r="D16" s="148"/>
      <c r="E16" s="149"/>
      <c r="F16" s="146">
        <v>115251800</v>
      </c>
      <c r="G16" s="146">
        <v>8860847.7699999996</v>
      </c>
      <c r="H16" s="146">
        <f>+F16+G16</f>
        <v>124112647.77</v>
      </c>
      <c r="I16" s="146">
        <v>68251733.769999996</v>
      </c>
      <c r="J16" s="146">
        <v>68251733.769999996</v>
      </c>
      <c r="K16" s="146">
        <f t="shared" ref="K16:K18" si="0">+J16-F16</f>
        <v>-47000066.230000004</v>
      </c>
    </row>
    <row r="17" spans="3:11" ht="15.75">
      <c r="C17" s="147" t="s">
        <v>273</v>
      </c>
      <c r="D17" s="148"/>
      <c r="E17" s="149"/>
      <c r="F17" s="146">
        <v>14544518</v>
      </c>
      <c r="G17" s="146">
        <v>7500459.7699999996</v>
      </c>
      <c r="H17" s="146">
        <f>+F17+G17</f>
        <v>22044977.77</v>
      </c>
      <c r="I17" s="146">
        <v>16681174.77</v>
      </c>
      <c r="J17" s="146">
        <v>16681174.77</v>
      </c>
      <c r="K17" s="146">
        <f t="shared" si="0"/>
        <v>2136656.7699999996</v>
      </c>
    </row>
    <row r="18" spans="3:11" ht="15.75">
      <c r="C18" s="147" t="s">
        <v>274</v>
      </c>
      <c r="D18" s="148"/>
      <c r="E18" s="149"/>
      <c r="F18" s="151">
        <v>28066480</v>
      </c>
      <c r="G18" s="146">
        <v>141941.66</v>
      </c>
      <c r="H18" s="146">
        <f t="shared" ref="H18:H19" si="1">F18+G18</f>
        <v>28208421.66</v>
      </c>
      <c r="I18" s="146">
        <v>14874564.560000001</v>
      </c>
      <c r="J18" s="146">
        <v>14874564.560000001</v>
      </c>
      <c r="K18" s="146">
        <f t="shared" si="0"/>
        <v>-13191915.439999999</v>
      </c>
    </row>
    <row r="19" spans="3:11" ht="15.75">
      <c r="C19" s="147" t="s">
        <v>275</v>
      </c>
      <c r="D19" s="148"/>
      <c r="E19" s="149"/>
      <c r="F19" s="152"/>
      <c r="G19" s="153"/>
      <c r="H19" s="146">
        <f t="shared" si="1"/>
        <v>0</v>
      </c>
      <c r="I19" s="154"/>
      <c r="J19" s="154"/>
      <c r="K19" s="152"/>
    </row>
    <row r="20" spans="3:11">
      <c r="C20" s="147" t="s">
        <v>276</v>
      </c>
      <c r="D20" s="148"/>
      <c r="E20" s="149"/>
      <c r="F20" s="154">
        <f t="shared" ref="F20" si="2">F22+F23+F24+F27+F30+F31</f>
        <v>362012432</v>
      </c>
      <c r="G20" s="154">
        <f>G22+G23+G24+G27+G30+G31+G32</f>
        <v>69812435</v>
      </c>
      <c r="H20" s="154">
        <f>H22+H23+H24+H27+H30+H31+H32</f>
        <v>431824867</v>
      </c>
      <c r="I20" s="155">
        <f>I22+I23+I24+I27+I30+I31+I32</f>
        <v>252212048</v>
      </c>
      <c r="J20" s="154">
        <f>J22+J23+J24+J27+J30+J31+J32+J25+J26+J28+J29</f>
        <v>252212048</v>
      </c>
      <c r="K20" s="154">
        <f>K22+K23+K24+K27+K30+K31+K32</f>
        <v>-109800384</v>
      </c>
    </row>
    <row r="21" spans="3:11">
      <c r="C21" s="147" t="s">
        <v>277</v>
      </c>
      <c r="D21" s="148"/>
      <c r="E21" s="149"/>
      <c r="F21" s="154"/>
      <c r="G21" s="154"/>
      <c r="H21" s="154"/>
      <c r="I21" s="154"/>
      <c r="J21" s="154"/>
      <c r="K21" s="152"/>
    </row>
    <row r="22" spans="3:11">
      <c r="C22" s="143"/>
      <c r="D22" s="144" t="s">
        <v>278</v>
      </c>
      <c r="E22" s="145"/>
      <c r="F22" s="156">
        <v>214536056</v>
      </c>
      <c r="G22" s="153">
        <v>16876236</v>
      </c>
      <c r="H22" s="154">
        <f t="shared" ref="H22:H32" si="3">+F22+G22</f>
        <v>231412292</v>
      </c>
      <c r="I22" s="154">
        <v>125362305</v>
      </c>
      <c r="J22" s="157">
        <v>125362305</v>
      </c>
      <c r="K22" s="152">
        <f t="shared" ref="K22:K24" si="4">+J22-F22</f>
        <v>-89173751</v>
      </c>
    </row>
    <row r="23" spans="3:11">
      <c r="C23" s="143"/>
      <c r="D23" s="144" t="s">
        <v>279</v>
      </c>
      <c r="E23" s="145"/>
      <c r="F23" s="156">
        <v>59306478</v>
      </c>
      <c r="G23" s="153">
        <v>6516669</v>
      </c>
      <c r="H23" s="154">
        <f t="shared" si="3"/>
        <v>65823147</v>
      </c>
      <c r="I23" s="154">
        <v>36047783</v>
      </c>
      <c r="J23" s="157">
        <v>36047783</v>
      </c>
      <c r="K23" s="152">
        <f t="shared" si="4"/>
        <v>-23258695</v>
      </c>
    </row>
    <row r="24" spans="3:11">
      <c r="C24" s="143"/>
      <c r="D24" s="144" t="s">
        <v>280</v>
      </c>
      <c r="E24" s="145"/>
      <c r="F24" s="156">
        <v>16791334</v>
      </c>
      <c r="G24" s="153">
        <v>2517891</v>
      </c>
      <c r="H24" s="154">
        <f t="shared" si="3"/>
        <v>19309225</v>
      </c>
      <c r="I24" s="154">
        <v>11010277</v>
      </c>
      <c r="J24" s="157">
        <v>11010277</v>
      </c>
      <c r="K24" s="152">
        <f t="shared" si="4"/>
        <v>-5781057</v>
      </c>
    </row>
    <row r="25" spans="3:11">
      <c r="C25" s="143"/>
      <c r="D25" s="144" t="s">
        <v>281</v>
      </c>
      <c r="E25" s="145"/>
      <c r="F25" s="158"/>
      <c r="G25" s="159">
        <v>0</v>
      </c>
      <c r="H25" s="160">
        <v>0</v>
      </c>
      <c r="I25" s="160">
        <v>0</v>
      </c>
      <c r="J25" s="160">
        <v>0</v>
      </c>
      <c r="K25" s="158">
        <f t="shared" ref="K25:K26" si="5">+F25-J25</f>
        <v>0</v>
      </c>
    </row>
    <row r="26" spans="3:11">
      <c r="C26" s="143"/>
      <c r="D26" s="144" t="s">
        <v>282</v>
      </c>
      <c r="E26" s="145"/>
      <c r="F26" s="158"/>
      <c r="G26" s="159">
        <v>0</v>
      </c>
      <c r="H26" s="160">
        <f t="shared" si="3"/>
        <v>0</v>
      </c>
      <c r="I26" s="160">
        <v>0</v>
      </c>
      <c r="J26" s="160">
        <v>0</v>
      </c>
      <c r="K26" s="158">
        <f t="shared" si="5"/>
        <v>0</v>
      </c>
    </row>
    <row r="27" spans="3:11">
      <c r="C27" s="143"/>
      <c r="D27" s="144" t="s">
        <v>283</v>
      </c>
      <c r="E27" s="145"/>
      <c r="F27" s="156">
        <v>5857107</v>
      </c>
      <c r="G27" s="153">
        <v>22558</v>
      </c>
      <c r="H27" s="154">
        <f t="shared" si="3"/>
        <v>5879665</v>
      </c>
      <c r="I27" s="154">
        <v>2969051</v>
      </c>
      <c r="J27" s="154">
        <v>2969051</v>
      </c>
      <c r="K27" s="152">
        <f>+J27-F27</f>
        <v>-2888056</v>
      </c>
    </row>
    <row r="28" spans="3:11">
      <c r="C28" s="143"/>
      <c r="D28" s="144" t="s">
        <v>284</v>
      </c>
      <c r="E28" s="145"/>
      <c r="F28" s="161"/>
      <c r="G28" s="162"/>
      <c r="H28" s="154"/>
      <c r="I28" s="163"/>
      <c r="J28" s="163"/>
      <c r="K28" s="161"/>
    </row>
    <row r="29" spans="3:11">
      <c r="C29" s="143"/>
      <c r="D29" s="144" t="s">
        <v>285</v>
      </c>
      <c r="E29" s="145"/>
      <c r="F29" s="164"/>
      <c r="G29" s="165"/>
      <c r="H29" s="154"/>
      <c r="I29" s="166"/>
      <c r="J29" s="166">
        <v>0</v>
      </c>
      <c r="K29" s="150">
        <f t="shared" ref="K29:K32" si="6">+J29-F29</f>
        <v>0</v>
      </c>
    </row>
    <row r="30" spans="3:11">
      <c r="C30" s="143"/>
      <c r="D30" s="144" t="s">
        <v>286</v>
      </c>
      <c r="E30" s="145"/>
      <c r="F30" s="156">
        <v>7352972</v>
      </c>
      <c r="G30" s="153">
        <v>-1238048</v>
      </c>
      <c r="H30" s="154">
        <f t="shared" si="3"/>
        <v>6114924</v>
      </c>
      <c r="I30" s="154">
        <v>2448733</v>
      </c>
      <c r="J30" s="154">
        <v>2448733</v>
      </c>
      <c r="K30" s="152">
        <f t="shared" si="6"/>
        <v>-4904239</v>
      </c>
    </row>
    <row r="31" spans="3:11">
      <c r="C31" s="143"/>
      <c r="D31" s="144" t="s">
        <v>287</v>
      </c>
      <c r="E31" s="145"/>
      <c r="F31" s="156">
        <v>58168485</v>
      </c>
      <c r="G31" s="153">
        <v>44577007</v>
      </c>
      <c r="H31" s="154">
        <f t="shared" si="3"/>
        <v>102745492</v>
      </c>
      <c r="I31" s="154">
        <v>73833777</v>
      </c>
      <c r="J31" s="154">
        <v>73833777</v>
      </c>
      <c r="K31" s="152">
        <f t="shared" si="6"/>
        <v>15665292</v>
      </c>
    </row>
    <row r="32" spans="3:11" ht="32.25" customHeight="1">
      <c r="C32" s="167"/>
      <c r="D32" s="168" t="s">
        <v>288</v>
      </c>
      <c r="E32" s="169"/>
      <c r="F32" s="150">
        <v>0</v>
      </c>
      <c r="G32" s="153">
        <v>540122</v>
      </c>
      <c r="H32" s="154">
        <f t="shared" si="3"/>
        <v>540122</v>
      </c>
      <c r="I32" s="154">
        <v>540122</v>
      </c>
      <c r="J32" s="154">
        <v>540122</v>
      </c>
      <c r="K32" s="152">
        <f t="shared" si="6"/>
        <v>540122</v>
      </c>
    </row>
    <row r="33" spans="3:11">
      <c r="C33" s="167"/>
      <c r="D33" s="168" t="s">
        <v>289</v>
      </c>
      <c r="E33" s="169"/>
      <c r="F33" s="152"/>
      <c r="G33" s="153"/>
      <c r="H33" s="154"/>
      <c r="I33" s="154"/>
      <c r="J33" s="154"/>
      <c r="K33" s="152"/>
    </row>
    <row r="34" spans="3:11">
      <c r="C34" s="170" t="s">
        <v>290</v>
      </c>
      <c r="D34" s="168"/>
      <c r="E34" s="169"/>
      <c r="F34" s="152">
        <f>+F35+F36+F37+F38+F39</f>
        <v>5660896</v>
      </c>
      <c r="G34" s="152">
        <f t="shared" ref="G34:K34" si="7">+G35+G36+G37+G38+G39</f>
        <v>1413433</v>
      </c>
      <c r="H34" s="152">
        <f t="shared" si="7"/>
        <v>7074329</v>
      </c>
      <c r="I34" s="156">
        <f>+I35+I36+I37+I38+I39</f>
        <v>4283204</v>
      </c>
      <c r="J34" s="152">
        <f t="shared" si="7"/>
        <v>4283204</v>
      </c>
      <c r="K34" s="152">
        <f t="shared" si="7"/>
        <v>-1377692</v>
      </c>
    </row>
    <row r="35" spans="3:11">
      <c r="C35" s="143"/>
      <c r="D35" s="144" t="s">
        <v>291</v>
      </c>
      <c r="E35" s="145"/>
      <c r="F35" s="150">
        <v>0</v>
      </c>
      <c r="G35" s="153">
        <v>1014</v>
      </c>
      <c r="H35" s="154">
        <v>1014</v>
      </c>
      <c r="I35" s="154">
        <v>1014</v>
      </c>
      <c r="J35" s="154">
        <v>1014</v>
      </c>
      <c r="K35" s="150">
        <f t="shared" ref="K35:K45" si="8">+J35-F35</f>
        <v>1014</v>
      </c>
    </row>
    <row r="36" spans="3:11">
      <c r="C36" s="143"/>
      <c r="D36" s="144" t="s">
        <v>292</v>
      </c>
      <c r="E36" s="145"/>
      <c r="F36" s="171">
        <v>702356</v>
      </c>
      <c r="G36" s="165">
        <v>-1532</v>
      </c>
      <c r="H36" s="166">
        <f>F36+G36</f>
        <v>700824</v>
      </c>
      <c r="I36" s="166">
        <v>351180</v>
      </c>
      <c r="J36" s="166">
        <v>351180</v>
      </c>
      <c r="K36" s="150">
        <f t="shared" si="8"/>
        <v>-351176</v>
      </c>
    </row>
    <row r="37" spans="3:11">
      <c r="C37" s="143"/>
      <c r="D37" s="144" t="s">
        <v>293</v>
      </c>
      <c r="E37" s="145"/>
      <c r="F37" s="156">
        <v>3904083</v>
      </c>
      <c r="G37" s="153">
        <v>601076</v>
      </c>
      <c r="H37" s="154">
        <f>+F37+G37</f>
        <v>4505159</v>
      </c>
      <c r="I37" s="154">
        <v>2585077</v>
      </c>
      <c r="J37" s="154">
        <v>2585077</v>
      </c>
      <c r="K37" s="152">
        <f t="shared" si="8"/>
        <v>-1319006</v>
      </c>
    </row>
    <row r="38" spans="3:11">
      <c r="C38" s="143"/>
      <c r="D38" s="144" t="s">
        <v>294</v>
      </c>
      <c r="E38" s="145"/>
      <c r="F38" s="150">
        <v>0</v>
      </c>
      <c r="G38" s="165">
        <v>0</v>
      </c>
      <c r="H38" s="166">
        <f t="shared" ref="H38:H45" si="9">+F38+G38</f>
        <v>0</v>
      </c>
      <c r="I38" s="166">
        <v>0</v>
      </c>
      <c r="J38" s="166">
        <v>0</v>
      </c>
      <c r="K38" s="150">
        <f t="shared" si="8"/>
        <v>0</v>
      </c>
    </row>
    <row r="39" spans="3:11">
      <c r="C39" s="143"/>
      <c r="D39" s="144" t="s">
        <v>295</v>
      </c>
      <c r="E39" s="145"/>
      <c r="F39" s="150">
        <v>1054457</v>
      </c>
      <c r="G39" s="165">
        <v>812875</v>
      </c>
      <c r="H39" s="166">
        <f t="shared" si="9"/>
        <v>1867332</v>
      </c>
      <c r="I39" s="166">
        <v>1345933</v>
      </c>
      <c r="J39" s="166">
        <v>1345933</v>
      </c>
      <c r="K39" s="150">
        <f t="shared" si="8"/>
        <v>291476</v>
      </c>
    </row>
    <row r="40" spans="3:11">
      <c r="C40" s="147" t="s">
        <v>296</v>
      </c>
      <c r="D40" s="148"/>
      <c r="E40" s="149"/>
      <c r="F40" s="150">
        <v>0</v>
      </c>
      <c r="G40" s="165">
        <v>0</v>
      </c>
      <c r="H40" s="166">
        <f t="shared" si="9"/>
        <v>0</v>
      </c>
      <c r="I40" s="166">
        <v>0</v>
      </c>
      <c r="J40" s="166">
        <v>0</v>
      </c>
      <c r="K40" s="150">
        <f t="shared" si="8"/>
        <v>0</v>
      </c>
    </row>
    <row r="41" spans="3:11">
      <c r="C41" s="147" t="s">
        <v>297</v>
      </c>
      <c r="D41" s="148"/>
      <c r="E41" s="149"/>
      <c r="F41" s="150">
        <v>0</v>
      </c>
      <c r="G41" s="172">
        <f t="shared" ref="G41:I41" si="10">+G42</f>
        <v>25000000</v>
      </c>
      <c r="H41" s="172">
        <f t="shared" si="10"/>
        <v>25000000</v>
      </c>
      <c r="I41" s="172">
        <f t="shared" si="10"/>
        <v>25000000</v>
      </c>
      <c r="J41" s="172">
        <f>+J42</f>
        <v>25000000</v>
      </c>
      <c r="K41" s="150">
        <f t="shared" si="8"/>
        <v>25000000</v>
      </c>
    </row>
    <row r="42" spans="3:11">
      <c r="C42" s="143"/>
      <c r="D42" s="144" t="s">
        <v>298</v>
      </c>
      <c r="E42" s="145"/>
      <c r="F42" s="154"/>
      <c r="G42" s="154">
        <v>25000000</v>
      </c>
      <c r="H42" s="154">
        <v>25000000</v>
      </c>
      <c r="I42" s="154">
        <v>25000000</v>
      </c>
      <c r="J42" s="154">
        <v>25000000</v>
      </c>
      <c r="K42" s="154">
        <v>25000000</v>
      </c>
    </row>
    <row r="43" spans="3:11">
      <c r="C43" s="147" t="s">
        <v>299</v>
      </c>
      <c r="D43" s="148"/>
      <c r="E43" s="149"/>
      <c r="F43" s="152">
        <f>+F44+F45</f>
        <v>767149</v>
      </c>
      <c r="G43" s="152">
        <f t="shared" ref="G43:K43" si="11">+G44+G45</f>
        <v>120360</v>
      </c>
      <c r="H43" s="152">
        <f t="shared" si="11"/>
        <v>887509</v>
      </c>
      <c r="I43" s="156">
        <f t="shared" si="11"/>
        <v>509331</v>
      </c>
      <c r="J43" s="152">
        <f t="shared" si="11"/>
        <v>509331</v>
      </c>
      <c r="K43" s="152">
        <f t="shared" si="11"/>
        <v>-257818</v>
      </c>
    </row>
    <row r="44" spans="3:11">
      <c r="C44" s="143"/>
      <c r="D44" s="144" t="s">
        <v>300</v>
      </c>
      <c r="E44" s="145"/>
      <c r="F44" s="152"/>
      <c r="G44" s="153"/>
      <c r="H44" s="154"/>
      <c r="I44" s="154"/>
      <c r="J44" s="154"/>
      <c r="K44" s="152"/>
    </row>
    <row r="45" spans="3:11">
      <c r="C45" s="143"/>
      <c r="D45" s="144" t="s">
        <v>301</v>
      </c>
      <c r="E45" s="145"/>
      <c r="F45" s="173">
        <v>767149</v>
      </c>
      <c r="G45" s="153">
        <v>120360</v>
      </c>
      <c r="H45" s="154">
        <f t="shared" si="9"/>
        <v>887509</v>
      </c>
      <c r="I45" s="154">
        <v>509331</v>
      </c>
      <c r="J45" s="154">
        <v>509331</v>
      </c>
      <c r="K45" s="152">
        <f t="shared" si="8"/>
        <v>-257818</v>
      </c>
    </row>
    <row r="46" spans="3:11">
      <c r="C46" s="174"/>
      <c r="D46" s="175"/>
      <c r="E46" s="176"/>
      <c r="F46" s="152"/>
      <c r="G46" s="153"/>
      <c r="H46" s="154"/>
      <c r="I46" s="154"/>
      <c r="J46" s="154"/>
      <c r="K46" s="152"/>
    </row>
    <row r="47" spans="3:11">
      <c r="C47" s="139" t="s">
        <v>302</v>
      </c>
      <c r="D47" s="140"/>
      <c r="E47" s="141"/>
      <c r="F47" s="152">
        <f>+F13+F14+F15+F16+F17+F18+F20+F34+F40+F41+F43</f>
        <v>1267159114</v>
      </c>
      <c r="G47" s="152">
        <f t="shared" ref="G47:K47" si="12">+G13+G14+G15+G16+G17+G18+G20+G34+G40+G41+G43</f>
        <v>163436076.94</v>
      </c>
      <c r="H47" s="152">
        <f>+H13+H14+H15+H16+H17+H18+H20+H34+H40+H41+H43</f>
        <v>1430595190.9400001</v>
      </c>
      <c r="I47" s="152">
        <f>+I13+I14+I15+I16+I17+I18+I20+I34+I40+I41+I43</f>
        <v>913929122.7299999</v>
      </c>
      <c r="J47" s="152">
        <f>+J13+J14+J15+J16+J17+J18+J20+J34+J40+J41+J43</f>
        <v>913929122.7299999</v>
      </c>
      <c r="K47" s="152">
        <f t="shared" si="12"/>
        <v>-353229991.26999998</v>
      </c>
    </row>
    <row r="48" spans="3:11">
      <c r="C48" s="139" t="s">
        <v>303</v>
      </c>
      <c r="D48" s="140"/>
      <c r="E48" s="141"/>
      <c r="F48" s="152"/>
      <c r="G48" s="152"/>
      <c r="H48" s="152"/>
      <c r="I48" s="154"/>
      <c r="J48" s="154"/>
      <c r="K48" s="152"/>
    </row>
    <row r="49" spans="3:11">
      <c r="C49" s="177" t="s">
        <v>304</v>
      </c>
      <c r="D49" s="178"/>
      <c r="E49" s="179"/>
      <c r="F49" s="152"/>
      <c r="G49" s="153"/>
      <c r="H49" s="154"/>
      <c r="I49" s="154"/>
      <c r="J49" s="154"/>
      <c r="K49" s="152"/>
    </row>
    <row r="50" spans="3:11">
      <c r="C50" s="174"/>
      <c r="D50" s="175"/>
      <c r="E50" s="176"/>
      <c r="F50" s="152"/>
      <c r="G50" s="153"/>
      <c r="H50" s="154"/>
      <c r="I50" s="154"/>
      <c r="J50" s="154"/>
      <c r="K50" s="152"/>
    </row>
    <row r="51" spans="3:11">
      <c r="C51" s="139" t="s">
        <v>305</v>
      </c>
      <c r="D51" s="140"/>
      <c r="E51" s="141"/>
      <c r="F51" s="152"/>
      <c r="G51" s="153"/>
      <c r="H51" s="154"/>
      <c r="I51" s="154"/>
      <c r="J51" s="154"/>
      <c r="K51" s="152"/>
    </row>
    <row r="52" spans="3:11">
      <c r="C52" s="147" t="s">
        <v>306</v>
      </c>
      <c r="D52" s="148"/>
      <c r="E52" s="149"/>
      <c r="F52" s="152">
        <f>+F53+F54+F55+F56+F57+F58+F59+F60</f>
        <v>175972917</v>
      </c>
      <c r="G52" s="152">
        <f t="shared" ref="G52:K52" si="13">+G53+G54+G55+G56+G57+G58+G59+G60</f>
        <v>1403280.22</v>
      </c>
      <c r="H52" s="152">
        <f t="shared" si="13"/>
        <v>177376197.22</v>
      </c>
      <c r="I52" s="152">
        <f t="shared" si="13"/>
        <v>90878568.219999999</v>
      </c>
      <c r="J52" s="152">
        <f t="shared" si="13"/>
        <v>90878568.219999999</v>
      </c>
      <c r="K52" s="152">
        <f t="shared" si="13"/>
        <v>-85094348.780000001</v>
      </c>
    </row>
    <row r="53" spans="3:11">
      <c r="C53" s="167"/>
      <c r="D53" s="168" t="s">
        <v>307</v>
      </c>
      <c r="E53" s="169"/>
      <c r="F53" s="150">
        <v>0</v>
      </c>
      <c r="G53" s="165">
        <v>0</v>
      </c>
      <c r="H53" s="166">
        <f t="shared" ref="H53:H75" si="14">+F53+G53</f>
        <v>0</v>
      </c>
      <c r="I53" s="166">
        <v>0</v>
      </c>
      <c r="J53" s="166">
        <v>0</v>
      </c>
      <c r="K53" s="150">
        <f t="shared" ref="K53:K77" si="15">+J53-F53</f>
        <v>0</v>
      </c>
    </row>
    <row r="54" spans="3:11">
      <c r="C54" s="167"/>
      <c r="D54" s="168" t="s">
        <v>308</v>
      </c>
      <c r="E54" s="169"/>
      <c r="F54" s="150">
        <v>0</v>
      </c>
      <c r="G54" s="165">
        <v>0</v>
      </c>
      <c r="H54" s="166">
        <f t="shared" si="14"/>
        <v>0</v>
      </c>
      <c r="I54" s="166">
        <v>0</v>
      </c>
      <c r="J54" s="166">
        <v>0</v>
      </c>
      <c r="K54" s="150">
        <f t="shared" si="15"/>
        <v>0</v>
      </c>
    </row>
    <row r="55" spans="3:11">
      <c r="C55" s="143"/>
      <c r="D55" s="168" t="s">
        <v>309</v>
      </c>
      <c r="E55" s="169"/>
      <c r="F55" s="152">
        <v>14888259</v>
      </c>
      <c r="G55" s="153">
        <v>1145466</v>
      </c>
      <c r="H55" s="154">
        <f t="shared" si="14"/>
        <v>16033725</v>
      </c>
      <c r="I55" s="154">
        <v>10078422</v>
      </c>
      <c r="J55" s="154">
        <v>10078422</v>
      </c>
      <c r="K55" s="152">
        <f t="shared" si="15"/>
        <v>-4809837</v>
      </c>
    </row>
    <row r="56" spans="3:11" ht="23.45" customHeight="1">
      <c r="C56" s="167"/>
      <c r="D56" s="168" t="s">
        <v>310</v>
      </c>
      <c r="E56" s="169"/>
      <c r="F56" s="152">
        <v>161084658</v>
      </c>
      <c r="G56" s="153">
        <v>257814.22</v>
      </c>
      <c r="H56" s="154">
        <f t="shared" si="14"/>
        <v>161342472.22</v>
      </c>
      <c r="I56" s="154">
        <v>80800146.219999999</v>
      </c>
      <c r="J56" s="157">
        <v>80800146.219999999</v>
      </c>
      <c r="K56" s="152">
        <f t="shared" si="15"/>
        <v>-80284511.780000001</v>
      </c>
    </row>
    <row r="57" spans="3:11" ht="20.45" customHeight="1">
      <c r="C57" s="143"/>
      <c r="D57" s="180" t="s">
        <v>311</v>
      </c>
      <c r="E57" s="181"/>
      <c r="F57" s="150">
        <v>0</v>
      </c>
      <c r="G57" s="165">
        <v>0</v>
      </c>
      <c r="H57" s="166">
        <f t="shared" si="14"/>
        <v>0</v>
      </c>
      <c r="I57" s="166">
        <v>0</v>
      </c>
      <c r="J57" s="166">
        <v>0</v>
      </c>
      <c r="K57" s="150">
        <f t="shared" si="15"/>
        <v>0</v>
      </c>
    </row>
    <row r="58" spans="3:11" ht="18.600000000000001" customHeight="1">
      <c r="C58" s="167"/>
      <c r="D58" s="168" t="s">
        <v>312</v>
      </c>
      <c r="E58" s="169"/>
      <c r="F58" s="150">
        <v>0</v>
      </c>
      <c r="G58" s="165">
        <v>0</v>
      </c>
      <c r="H58" s="166">
        <f t="shared" si="14"/>
        <v>0</v>
      </c>
      <c r="I58" s="166">
        <v>0</v>
      </c>
      <c r="J58" s="166">
        <v>0</v>
      </c>
      <c r="K58" s="150">
        <f t="shared" si="15"/>
        <v>0</v>
      </c>
    </row>
    <row r="59" spans="3:11" ht="22.9" customHeight="1">
      <c r="C59" s="167"/>
      <c r="D59" s="168" t="s">
        <v>313</v>
      </c>
      <c r="E59" s="169"/>
      <c r="F59" s="150">
        <v>0</v>
      </c>
      <c r="G59" s="165">
        <v>0</v>
      </c>
      <c r="H59" s="166">
        <f t="shared" si="14"/>
        <v>0</v>
      </c>
      <c r="I59" s="166">
        <v>0</v>
      </c>
      <c r="J59" s="166">
        <v>0</v>
      </c>
      <c r="K59" s="150">
        <f t="shared" si="15"/>
        <v>0</v>
      </c>
    </row>
    <row r="60" spans="3:11" ht="26.45" customHeight="1">
      <c r="C60" s="167"/>
      <c r="D60" s="168" t="s">
        <v>314</v>
      </c>
      <c r="E60" s="169"/>
      <c r="F60" s="150">
        <v>0</v>
      </c>
      <c r="G60" s="165">
        <v>0</v>
      </c>
      <c r="H60" s="166">
        <f t="shared" si="14"/>
        <v>0</v>
      </c>
      <c r="I60" s="166">
        <v>0</v>
      </c>
      <c r="J60" s="166">
        <v>0</v>
      </c>
      <c r="K60" s="150">
        <f t="shared" si="15"/>
        <v>0</v>
      </c>
    </row>
    <row r="61" spans="3:11">
      <c r="C61" s="147" t="s">
        <v>315</v>
      </c>
      <c r="D61" s="148"/>
      <c r="E61" s="149"/>
      <c r="F61" s="150">
        <f>SUM(F62:F65)</f>
        <v>0</v>
      </c>
      <c r="G61" s="150">
        <f>+G62+G63+G64+G65</f>
        <v>200000</v>
      </c>
      <c r="H61" s="150">
        <f t="shared" ref="H61:J61" si="16">SUM(H62:H65)</f>
        <v>200000</v>
      </c>
      <c r="I61" s="150">
        <f t="shared" si="16"/>
        <v>200000</v>
      </c>
      <c r="J61" s="150">
        <f t="shared" si="16"/>
        <v>200000</v>
      </c>
      <c r="K61" s="150">
        <f t="shared" si="15"/>
        <v>200000</v>
      </c>
    </row>
    <row r="62" spans="3:11">
      <c r="C62" s="143"/>
      <c r="D62" s="144" t="s">
        <v>316</v>
      </c>
      <c r="E62" s="145"/>
      <c r="F62" s="150">
        <v>0</v>
      </c>
      <c r="G62" s="165">
        <v>0</v>
      </c>
      <c r="H62" s="166">
        <f t="shared" si="14"/>
        <v>0</v>
      </c>
      <c r="I62" s="166">
        <v>0</v>
      </c>
      <c r="J62" s="166">
        <v>0</v>
      </c>
      <c r="K62" s="150">
        <f t="shared" si="15"/>
        <v>0</v>
      </c>
    </row>
    <row r="63" spans="3:11">
      <c r="C63" s="143"/>
      <c r="D63" s="144" t="s">
        <v>317</v>
      </c>
      <c r="E63" s="145"/>
      <c r="F63" s="150">
        <v>0</v>
      </c>
      <c r="G63" s="165">
        <v>0</v>
      </c>
      <c r="H63" s="166">
        <f t="shared" si="14"/>
        <v>0</v>
      </c>
      <c r="I63" s="166">
        <v>0</v>
      </c>
      <c r="J63" s="166">
        <v>0</v>
      </c>
      <c r="K63" s="150">
        <f t="shared" si="15"/>
        <v>0</v>
      </c>
    </row>
    <row r="64" spans="3:11">
      <c r="C64" s="143"/>
      <c r="D64" s="144" t="s">
        <v>318</v>
      </c>
      <c r="E64" s="145"/>
      <c r="F64" s="150">
        <v>0</v>
      </c>
      <c r="G64" s="165">
        <v>0</v>
      </c>
      <c r="H64" s="166">
        <f t="shared" si="14"/>
        <v>0</v>
      </c>
      <c r="I64" s="166">
        <v>0</v>
      </c>
      <c r="J64" s="166">
        <v>0</v>
      </c>
      <c r="K64" s="150">
        <f t="shared" si="15"/>
        <v>0</v>
      </c>
    </row>
    <row r="65" spans="3:11">
      <c r="C65" s="143"/>
      <c r="D65" s="144" t="s">
        <v>319</v>
      </c>
      <c r="E65" s="145"/>
      <c r="F65" s="165">
        <v>0</v>
      </c>
      <c r="G65" s="182">
        <v>200000</v>
      </c>
      <c r="H65" s="182">
        <v>200000</v>
      </c>
      <c r="I65" s="182">
        <v>200000</v>
      </c>
      <c r="J65" s="182">
        <v>200000</v>
      </c>
      <c r="K65" s="182">
        <v>200000</v>
      </c>
    </row>
    <row r="66" spans="3:11">
      <c r="C66" s="147" t="s">
        <v>320</v>
      </c>
      <c r="D66" s="148"/>
      <c r="E66" s="149"/>
      <c r="F66" s="150">
        <v>0</v>
      </c>
      <c r="G66" s="166">
        <v>0</v>
      </c>
      <c r="H66" s="166">
        <f t="shared" si="14"/>
        <v>0</v>
      </c>
      <c r="I66" s="166">
        <v>0</v>
      </c>
      <c r="J66" s="166">
        <v>0</v>
      </c>
      <c r="K66" s="150">
        <f t="shared" si="15"/>
        <v>0</v>
      </c>
    </row>
    <row r="67" spans="3:11" ht="24.6" customHeight="1">
      <c r="C67" s="167"/>
      <c r="D67" s="168" t="s">
        <v>321</v>
      </c>
      <c r="E67" s="169"/>
      <c r="F67" s="150">
        <v>0</v>
      </c>
      <c r="G67" s="165">
        <v>0</v>
      </c>
      <c r="H67" s="166">
        <f t="shared" si="14"/>
        <v>0</v>
      </c>
      <c r="I67" s="166">
        <v>0</v>
      </c>
      <c r="J67" s="166">
        <v>0</v>
      </c>
      <c r="K67" s="150">
        <f t="shared" si="15"/>
        <v>0</v>
      </c>
    </row>
    <row r="68" spans="3:11">
      <c r="C68" s="143"/>
      <c r="D68" s="180" t="s">
        <v>322</v>
      </c>
      <c r="E68" s="181"/>
      <c r="F68" s="150">
        <v>0</v>
      </c>
      <c r="G68" s="165">
        <v>0</v>
      </c>
      <c r="H68" s="166">
        <f t="shared" si="14"/>
        <v>0</v>
      </c>
      <c r="I68" s="166">
        <v>0</v>
      </c>
      <c r="J68" s="166">
        <v>0</v>
      </c>
      <c r="K68" s="150">
        <f t="shared" si="15"/>
        <v>0</v>
      </c>
    </row>
    <row r="69" spans="3:11">
      <c r="C69" s="170" t="s">
        <v>323</v>
      </c>
      <c r="D69" s="168"/>
      <c r="E69" s="169"/>
      <c r="F69" s="150">
        <v>0</v>
      </c>
      <c r="G69" s="165">
        <v>0</v>
      </c>
      <c r="H69" s="166">
        <f t="shared" si="14"/>
        <v>0</v>
      </c>
      <c r="I69" s="166">
        <v>0</v>
      </c>
      <c r="J69" s="166">
        <v>0</v>
      </c>
      <c r="K69" s="150">
        <f t="shared" si="15"/>
        <v>0</v>
      </c>
    </row>
    <row r="70" spans="3:11">
      <c r="C70" s="147" t="s">
        <v>324</v>
      </c>
      <c r="D70" s="148"/>
      <c r="E70" s="149"/>
      <c r="F70" s="150">
        <v>0</v>
      </c>
      <c r="G70" s="165">
        <v>0</v>
      </c>
      <c r="H70" s="166">
        <f t="shared" si="14"/>
        <v>0</v>
      </c>
      <c r="I70" s="166">
        <v>0</v>
      </c>
      <c r="J70" s="166">
        <v>0</v>
      </c>
      <c r="K70" s="150">
        <f t="shared" si="15"/>
        <v>0</v>
      </c>
    </row>
    <row r="71" spans="3:11">
      <c r="C71" s="174"/>
      <c r="D71" s="175"/>
      <c r="E71" s="176"/>
      <c r="F71" s="152"/>
      <c r="G71" s="153"/>
      <c r="H71" s="154"/>
      <c r="I71" s="154"/>
      <c r="J71" s="154"/>
      <c r="K71" s="152"/>
    </row>
    <row r="72" spans="3:11">
      <c r="C72" s="183" t="s">
        <v>325</v>
      </c>
      <c r="D72" s="184"/>
      <c r="E72" s="185"/>
      <c r="F72" s="152">
        <f>+F52+F61+F66+F69+F70</f>
        <v>175972917</v>
      </c>
      <c r="G72" s="152">
        <f t="shared" ref="G72:K72" si="17">+G52+G61+G66+G69+G70</f>
        <v>1603280.22</v>
      </c>
      <c r="H72" s="152">
        <f t="shared" si="17"/>
        <v>177576197.22</v>
      </c>
      <c r="I72" s="152">
        <f t="shared" si="17"/>
        <v>91078568.219999999</v>
      </c>
      <c r="J72" s="152">
        <f t="shared" si="17"/>
        <v>91078568.219999999</v>
      </c>
      <c r="K72" s="152">
        <f t="shared" si="17"/>
        <v>-84894348.780000001</v>
      </c>
    </row>
    <row r="73" spans="3:11">
      <c r="C73" s="174"/>
      <c r="D73" s="175"/>
      <c r="E73" s="176"/>
      <c r="F73" s="152"/>
      <c r="G73" s="153"/>
      <c r="H73" s="154"/>
      <c r="I73" s="154"/>
      <c r="J73" s="154"/>
      <c r="K73" s="152"/>
    </row>
    <row r="74" spans="3:11">
      <c r="C74" s="139" t="s">
        <v>326</v>
      </c>
      <c r="D74" s="140"/>
      <c r="E74" s="141"/>
      <c r="F74" s="150">
        <f>F75</f>
        <v>0</v>
      </c>
      <c r="G74" s="150">
        <f t="shared" ref="G74:I74" si="18">G75</f>
        <v>0</v>
      </c>
      <c r="H74" s="166">
        <f t="shared" si="14"/>
        <v>0</v>
      </c>
      <c r="I74" s="150">
        <f t="shared" si="18"/>
        <v>0</v>
      </c>
      <c r="J74" s="150">
        <f>J75</f>
        <v>0</v>
      </c>
      <c r="K74" s="150">
        <f t="shared" si="15"/>
        <v>0</v>
      </c>
    </row>
    <row r="75" spans="3:11">
      <c r="C75" s="147"/>
      <c r="D75" s="148" t="s">
        <v>327</v>
      </c>
      <c r="E75" s="149"/>
      <c r="F75" s="150">
        <v>0</v>
      </c>
      <c r="G75" s="165">
        <v>0</v>
      </c>
      <c r="H75" s="166">
        <f t="shared" si="14"/>
        <v>0</v>
      </c>
      <c r="I75" s="166">
        <v>0</v>
      </c>
      <c r="J75" s="166">
        <v>0</v>
      </c>
      <c r="K75" s="150">
        <f t="shared" si="15"/>
        <v>0</v>
      </c>
    </row>
    <row r="76" spans="3:11">
      <c r="C76" s="174"/>
      <c r="D76" s="175"/>
      <c r="E76" s="176"/>
      <c r="F76" s="150"/>
      <c r="G76" s="165"/>
      <c r="H76" s="166"/>
      <c r="I76" s="166"/>
      <c r="J76" s="166"/>
      <c r="K76" s="150"/>
    </row>
    <row r="77" spans="3:11">
      <c r="C77" s="139" t="s">
        <v>328</v>
      </c>
      <c r="D77" s="140"/>
      <c r="E77" s="141"/>
      <c r="F77" s="156">
        <f>+F74+F72+F47</f>
        <v>1443132031</v>
      </c>
      <c r="G77" s="152">
        <f>+G47+G72+G74</f>
        <v>165039357.16</v>
      </c>
      <c r="H77" s="156">
        <f t="shared" ref="H77:J77" si="19">+H47+H72+H74</f>
        <v>1608171388.1600001</v>
      </c>
      <c r="I77" s="152">
        <f t="shared" si="19"/>
        <v>1005007690.9499999</v>
      </c>
      <c r="J77" s="152">
        <f t="shared" si="19"/>
        <v>1005007690.9499999</v>
      </c>
      <c r="K77" s="152">
        <f t="shared" si="15"/>
        <v>-438124340.05000007</v>
      </c>
    </row>
    <row r="78" spans="3:11">
      <c r="C78" s="174"/>
      <c r="D78" s="175"/>
      <c r="E78" s="176"/>
      <c r="F78" s="186"/>
      <c r="G78" s="187"/>
      <c r="H78" s="188"/>
      <c r="I78" s="188"/>
      <c r="J78" s="188"/>
      <c r="K78" s="186"/>
    </row>
    <row r="79" spans="3:11">
      <c r="C79" s="189" t="s">
        <v>329</v>
      </c>
      <c r="D79" s="190"/>
      <c r="E79" s="191"/>
      <c r="F79" s="186"/>
      <c r="G79" s="187"/>
      <c r="H79" s="188"/>
      <c r="I79" s="188"/>
      <c r="J79" s="188"/>
      <c r="K79" s="186"/>
    </row>
    <row r="80" spans="3:11">
      <c r="C80" s="192" t="s">
        <v>330</v>
      </c>
      <c r="D80" s="193"/>
      <c r="E80" s="194"/>
      <c r="F80" s="195">
        <v>0</v>
      </c>
      <c r="G80" s="196">
        <v>0</v>
      </c>
      <c r="H80" s="197">
        <f t="shared" ref="H80:H82" si="20">+F80+G80</f>
        <v>0</v>
      </c>
      <c r="I80" s="197">
        <v>0</v>
      </c>
      <c r="J80" s="197">
        <v>0</v>
      </c>
      <c r="K80" s="195">
        <f t="shared" ref="K80:K82" si="21">+J80-F80</f>
        <v>0</v>
      </c>
    </row>
    <row r="81" spans="3:11" ht="25.9" customHeight="1">
      <c r="C81" s="192" t="s">
        <v>331</v>
      </c>
      <c r="D81" s="193"/>
      <c r="E81" s="194"/>
      <c r="F81" s="195">
        <v>0</v>
      </c>
      <c r="G81" s="197">
        <v>0</v>
      </c>
      <c r="H81" s="197">
        <f t="shared" si="20"/>
        <v>0</v>
      </c>
      <c r="I81" s="197">
        <v>0</v>
      </c>
      <c r="J81" s="197">
        <v>0</v>
      </c>
      <c r="K81" s="195">
        <f t="shared" si="21"/>
        <v>0</v>
      </c>
    </row>
    <row r="82" spans="3:11">
      <c r="C82" s="189" t="s">
        <v>332</v>
      </c>
      <c r="D82" s="190"/>
      <c r="E82" s="191"/>
      <c r="F82" s="195">
        <v>0</v>
      </c>
      <c r="G82" s="197">
        <v>0</v>
      </c>
      <c r="H82" s="197">
        <f t="shared" si="20"/>
        <v>0</v>
      </c>
      <c r="I82" s="197">
        <v>0</v>
      </c>
      <c r="J82" s="197">
        <v>0</v>
      </c>
      <c r="K82" s="195">
        <f t="shared" si="21"/>
        <v>0</v>
      </c>
    </row>
    <row r="83" spans="3:11">
      <c r="C83" s="198"/>
      <c r="D83" s="199"/>
      <c r="E83" s="200"/>
      <c r="F83" s="201"/>
      <c r="G83" s="202"/>
      <c r="H83" s="203"/>
      <c r="I83" s="203"/>
      <c r="J83" s="203"/>
      <c r="K83" s="201"/>
    </row>
  </sheetData>
  <mergeCells count="31">
    <mergeCell ref="C80:E80"/>
    <mergeCell ref="C81:E81"/>
    <mergeCell ref="C82:E82"/>
    <mergeCell ref="D60:E60"/>
    <mergeCell ref="D67:E67"/>
    <mergeCell ref="D68:E68"/>
    <mergeCell ref="C69:E69"/>
    <mergeCell ref="C72:E72"/>
    <mergeCell ref="C79:E79"/>
    <mergeCell ref="D54:E54"/>
    <mergeCell ref="D55:E55"/>
    <mergeCell ref="D56:E56"/>
    <mergeCell ref="D57:E57"/>
    <mergeCell ref="D58:E58"/>
    <mergeCell ref="D59:E59"/>
    <mergeCell ref="I9:I10"/>
    <mergeCell ref="J9:J10"/>
    <mergeCell ref="D32:E32"/>
    <mergeCell ref="D33:E33"/>
    <mergeCell ref="C34:E34"/>
    <mergeCell ref="D53:E53"/>
    <mergeCell ref="C4:K4"/>
    <mergeCell ref="C5:K5"/>
    <mergeCell ref="C6:K6"/>
    <mergeCell ref="C7:K7"/>
    <mergeCell ref="C8:E10"/>
    <mergeCell ref="F8:J8"/>
    <mergeCell ref="K8:K10"/>
    <mergeCell ref="F9:F10"/>
    <mergeCell ref="G9:G10"/>
    <mergeCell ref="H9:H10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2"/>
  <sheetViews>
    <sheetView showGridLines="0" zoomScaleNormal="100" workbookViewId="0">
      <pane ySplit="9" topLeftCell="A10" activePane="bottomLeft" state="frozen"/>
      <selection pane="bottomLeft" activeCell="E23" sqref="E23"/>
    </sheetView>
  </sheetViews>
  <sheetFormatPr baseColWidth="10" defaultColWidth="11" defaultRowHeight="12.75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/>
    <row r="2" spans="2:9">
      <c r="B2" s="22" t="s">
        <v>214</v>
      </c>
      <c r="C2" s="23"/>
      <c r="D2" s="23"/>
      <c r="E2" s="23"/>
      <c r="F2" s="23"/>
      <c r="G2" s="23"/>
      <c r="H2" s="23"/>
      <c r="I2" s="205"/>
    </row>
    <row r="3" spans="2:9">
      <c r="B3" s="65" t="s">
        <v>333</v>
      </c>
      <c r="C3" s="66"/>
      <c r="D3" s="66"/>
      <c r="E3" s="66"/>
      <c r="F3" s="66"/>
      <c r="G3" s="66"/>
      <c r="H3" s="66"/>
      <c r="I3" s="206"/>
    </row>
    <row r="4" spans="2:9">
      <c r="B4" s="65" t="s">
        <v>334</v>
      </c>
      <c r="C4" s="66"/>
      <c r="D4" s="66"/>
      <c r="E4" s="66"/>
      <c r="F4" s="66"/>
      <c r="G4" s="66"/>
      <c r="H4" s="66"/>
      <c r="I4" s="206"/>
    </row>
    <row r="5" spans="2:9">
      <c r="B5" s="65" t="s">
        <v>216</v>
      </c>
      <c r="C5" s="66"/>
      <c r="D5" s="66"/>
      <c r="E5" s="66"/>
      <c r="F5" s="66"/>
      <c r="G5" s="66"/>
      <c r="H5" s="66"/>
      <c r="I5" s="206"/>
    </row>
    <row r="6" spans="2:9" ht="13.5" thickBot="1">
      <c r="B6" s="68" t="s">
        <v>1</v>
      </c>
      <c r="C6" s="69"/>
      <c r="D6" s="69"/>
      <c r="E6" s="69"/>
      <c r="F6" s="69"/>
      <c r="G6" s="69"/>
      <c r="H6" s="69"/>
      <c r="I6" s="207"/>
    </row>
    <row r="7" spans="2:9" ht="15.75" customHeight="1">
      <c r="B7" s="22" t="s">
        <v>2</v>
      </c>
      <c r="C7" s="24"/>
      <c r="D7" s="22" t="s">
        <v>335</v>
      </c>
      <c r="E7" s="23"/>
      <c r="F7" s="23"/>
      <c r="G7" s="23"/>
      <c r="H7" s="24"/>
      <c r="I7" s="208" t="s">
        <v>336</v>
      </c>
    </row>
    <row r="8" spans="2:9" ht="15" customHeight="1" thickBot="1">
      <c r="B8" s="65"/>
      <c r="C8" s="67"/>
      <c r="D8" s="68"/>
      <c r="E8" s="69"/>
      <c r="F8" s="69"/>
      <c r="G8" s="69"/>
      <c r="H8" s="70"/>
      <c r="I8" s="209"/>
    </row>
    <row r="9" spans="2:9" ht="26.25" thickBot="1">
      <c r="B9" s="68"/>
      <c r="C9" s="70"/>
      <c r="D9" s="210" t="s">
        <v>220</v>
      </c>
      <c r="E9" s="21" t="s">
        <v>337</v>
      </c>
      <c r="F9" s="210" t="s">
        <v>338</v>
      </c>
      <c r="G9" s="210" t="s">
        <v>218</v>
      </c>
      <c r="H9" s="210" t="s">
        <v>221</v>
      </c>
      <c r="I9" s="211"/>
    </row>
    <row r="10" spans="2:9">
      <c r="B10" s="212" t="s">
        <v>339</v>
      </c>
      <c r="C10" s="213"/>
      <c r="D10" s="214">
        <f>D11+D19+D29+D39+D49+D59+D72+D76+D63</f>
        <v>1267159114</v>
      </c>
      <c r="E10" s="214">
        <f t="shared" ref="E10:I10" si="0">E11+E19+E29+E39+E49+E59+E72+E76+E63</f>
        <v>283507941.97000009</v>
      </c>
      <c r="F10" s="214">
        <f t="shared" si="0"/>
        <v>1550667055.97</v>
      </c>
      <c r="G10" s="214">
        <f t="shared" si="0"/>
        <v>640875538.48000014</v>
      </c>
      <c r="H10" s="214">
        <f t="shared" si="0"/>
        <v>598861704.80000007</v>
      </c>
      <c r="I10" s="214">
        <f t="shared" si="0"/>
        <v>909791517.48999989</v>
      </c>
    </row>
    <row r="11" spans="2:9">
      <c r="B11" s="215" t="s">
        <v>340</v>
      </c>
      <c r="C11" s="216"/>
      <c r="D11" s="217">
        <f>SUM(D12:D18)</f>
        <v>570634810</v>
      </c>
      <c r="E11" s="217">
        <f>SUM(E12:E18)</f>
        <v>-6.0535967350006104E-9</v>
      </c>
      <c r="F11" s="217">
        <f>SUM(F12:F18)</f>
        <v>570634810</v>
      </c>
      <c r="G11" s="217">
        <f t="shared" ref="G11:I11" si="1">SUM(G12:G18)</f>
        <v>276557296.93000001</v>
      </c>
      <c r="H11" s="217">
        <f t="shared" si="1"/>
        <v>243129872.88000003</v>
      </c>
      <c r="I11" s="217">
        <f t="shared" si="1"/>
        <v>294077513.06999993</v>
      </c>
    </row>
    <row r="12" spans="2:9">
      <c r="B12" s="218" t="s">
        <v>341</v>
      </c>
      <c r="C12" s="219"/>
      <c r="D12" s="217">
        <v>355488772</v>
      </c>
      <c r="E12" s="220">
        <v>2295895.1899999995</v>
      </c>
      <c r="F12" s="220">
        <f>D12+E12</f>
        <v>357784667.19</v>
      </c>
      <c r="G12" s="220">
        <v>173623341.54999998</v>
      </c>
      <c r="H12" s="220">
        <v>173623341.54999998</v>
      </c>
      <c r="I12" s="220">
        <f>F12-G12</f>
        <v>184161325.64000002</v>
      </c>
    </row>
    <row r="13" spans="2:9">
      <c r="B13" s="218" t="s">
        <v>342</v>
      </c>
      <c r="C13" s="219"/>
      <c r="D13" s="217">
        <v>606228</v>
      </c>
      <c r="E13" s="220">
        <v>616094.36</v>
      </c>
      <c r="F13" s="220">
        <f t="shared" ref="F13:F18" si="2">D13+E13</f>
        <v>1222322.3599999999</v>
      </c>
      <c r="G13" s="220">
        <v>507107.76999999996</v>
      </c>
      <c r="H13" s="220">
        <v>507107.76999999996</v>
      </c>
      <c r="I13" s="220">
        <f t="shared" ref="I13:I18" si="3">F13-G13</f>
        <v>715214.58999999985</v>
      </c>
    </row>
    <row r="14" spans="2:9">
      <c r="B14" s="218" t="s">
        <v>343</v>
      </c>
      <c r="C14" s="219"/>
      <c r="D14" s="217">
        <v>100640796</v>
      </c>
      <c r="E14" s="220">
        <v>224549.78000000073</v>
      </c>
      <c r="F14" s="220">
        <f t="shared" si="2"/>
        <v>100865345.78</v>
      </c>
      <c r="G14" s="220">
        <v>50088920.83000005</v>
      </c>
      <c r="H14" s="220">
        <v>16661496.779999996</v>
      </c>
      <c r="I14" s="220">
        <f t="shared" si="3"/>
        <v>50776424.949999951</v>
      </c>
    </row>
    <row r="15" spans="2:9">
      <c r="B15" s="218" t="s">
        <v>344</v>
      </c>
      <c r="C15" s="219"/>
      <c r="D15" s="217">
        <v>52266713</v>
      </c>
      <c r="E15" s="220">
        <v>3270482.9999999991</v>
      </c>
      <c r="F15" s="220">
        <f t="shared" si="2"/>
        <v>55537196</v>
      </c>
      <c r="G15" s="220">
        <v>27748972.320000008</v>
      </c>
      <c r="H15" s="220">
        <v>27748972.320000008</v>
      </c>
      <c r="I15" s="220">
        <f t="shared" si="3"/>
        <v>27788223.679999992</v>
      </c>
    </row>
    <row r="16" spans="2:9">
      <c r="B16" s="218" t="s">
        <v>345</v>
      </c>
      <c r="C16" s="219"/>
      <c r="D16" s="217">
        <v>45249109</v>
      </c>
      <c r="E16" s="220">
        <v>-6083982.5800000047</v>
      </c>
      <c r="F16" s="220">
        <f t="shared" si="2"/>
        <v>39165126.419999994</v>
      </c>
      <c r="G16" s="220">
        <v>19823579.500000011</v>
      </c>
      <c r="H16" s="220">
        <v>19823579.500000011</v>
      </c>
      <c r="I16" s="220">
        <f t="shared" si="3"/>
        <v>19341546.919999983</v>
      </c>
    </row>
    <row r="17" spans="2:9">
      <c r="B17" s="218" t="s">
        <v>346</v>
      </c>
      <c r="C17" s="219"/>
      <c r="D17" s="217">
        <v>13350026</v>
      </c>
      <c r="E17" s="220">
        <v>-4297603.6900000004</v>
      </c>
      <c r="F17" s="220">
        <f t="shared" si="2"/>
        <v>9052422.3099999987</v>
      </c>
      <c r="G17" s="220">
        <v>0</v>
      </c>
      <c r="H17" s="220">
        <v>0</v>
      </c>
      <c r="I17" s="220">
        <f t="shared" si="3"/>
        <v>9052422.3099999987</v>
      </c>
    </row>
    <row r="18" spans="2:9">
      <c r="B18" s="218" t="s">
        <v>347</v>
      </c>
      <c r="C18" s="219"/>
      <c r="D18" s="217">
        <v>3033166</v>
      </c>
      <c r="E18" s="220">
        <v>3974563.94</v>
      </c>
      <c r="F18" s="220">
        <f t="shared" si="2"/>
        <v>7007729.9399999995</v>
      </c>
      <c r="G18" s="220">
        <v>4765374.9600000009</v>
      </c>
      <c r="H18" s="220">
        <v>4765374.9600000009</v>
      </c>
      <c r="I18" s="220">
        <f t="shared" si="3"/>
        <v>2242354.9799999986</v>
      </c>
    </row>
    <row r="19" spans="2:9">
      <c r="B19" s="215" t="s">
        <v>348</v>
      </c>
      <c r="C19" s="216"/>
      <c r="D19" s="217">
        <f>SUM(D20:D28)</f>
        <v>78918896</v>
      </c>
      <c r="E19" s="217">
        <f t="shared" ref="E19:I19" si="4">SUM(E20:E28)</f>
        <v>-2104193.5699999952</v>
      </c>
      <c r="F19" s="217">
        <f>SUM(F20:F28)</f>
        <v>76814702.430000007</v>
      </c>
      <c r="G19" s="217">
        <f t="shared" si="4"/>
        <v>38050954.609999999</v>
      </c>
      <c r="H19" s="217">
        <f t="shared" si="4"/>
        <v>37631853.810000002</v>
      </c>
      <c r="I19" s="217">
        <f t="shared" si="4"/>
        <v>38763747.820000008</v>
      </c>
    </row>
    <row r="20" spans="2:9">
      <c r="B20" s="218" t="s">
        <v>349</v>
      </c>
      <c r="C20" s="219"/>
      <c r="D20" s="217">
        <v>7461466</v>
      </c>
      <c r="E20" s="220">
        <v>2898046.8000000012</v>
      </c>
      <c r="F20" s="217">
        <f>D20+E20</f>
        <v>10359512.800000001</v>
      </c>
      <c r="G20" s="220">
        <v>4423702.5200000014</v>
      </c>
      <c r="H20" s="220">
        <v>4359513.0500000007</v>
      </c>
      <c r="I20" s="220">
        <f>F20-G20</f>
        <v>5935810.2799999993</v>
      </c>
    </row>
    <row r="21" spans="2:9">
      <c r="B21" s="218" t="s">
        <v>350</v>
      </c>
      <c r="C21" s="219"/>
      <c r="D21" s="217">
        <v>1245974</v>
      </c>
      <c r="E21" s="220">
        <v>678889.38</v>
      </c>
      <c r="F21" s="217">
        <f t="shared" ref="F21:F28" si="5">D21+E21</f>
        <v>1924863.38</v>
      </c>
      <c r="G21" s="220">
        <v>1238938.81</v>
      </c>
      <c r="H21" s="220">
        <v>1217546.67</v>
      </c>
      <c r="I21" s="220">
        <f t="shared" ref="I21:I28" si="6">F21-G21</f>
        <v>685924.56999999983</v>
      </c>
    </row>
    <row r="22" spans="2:9">
      <c r="B22" s="218" t="s">
        <v>351</v>
      </c>
      <c r="C22" s="219"/>
      <c r="D22" s="217">
        <v>254597</v>
      </c>
      <c r="E22" s="220">
        <v>-190008</v>
      </c>
      <c r="F22" s="217">
        <f t="shared" si="5"/>
        <v>64589</v>
      </c>
      <c r="G22" s="220">
        <v>0</v>
      </c>
      <c r="H22" s="220">
        <v>0</v>
      </c>
      <c r="I22" s="220">
        <f t="shared" si="6"/>
        <v>64589</v>
      </c>
    </row>
    <row r="23" spans="2:9">
      <c r="B23" s="218" t="s">
        <v>352</v>
      </c>
      <c r="C23" s="219"/>
      <c r="D23" s="217">
        <v>13444595</v>
      </c>
      <c r="E23" s="220">
        <v>4871325.9800000032</v>
      </c>
      <c r="F23" s="217">
        <f t="shared" si="5"/>
        <v>18315920.980000004</v>
      </c>
      <c r="G23" s="220">
        <v>6086471.0899999971</v>
      </c>
      <c r="H23" s="220">
        <v>5910821.9999999963</v>
      </c>
      <c r="I23" s="220">
        <f t="shared" si="6"/>
        <v>12229449.890000008</v>
      </c>
    </row>
    <row r="24" spans="2:9">
      <c r="B24" s="218" t="s">
        <v>353</v>
      </c>
      <c r="C24" s="219"/>
      <c r="D24" s="217">
        <v>3435313</v>
      </c>
      <c r="E24" s="220">
        <v>657847.62000000011</v>
      </c>
      <c r="F24" s="217">
        <f t="shared" si="5"/>
        <v>4093160.62</v>
      </c>
      <c r="G24" s="220">
        <v>1622190.7699999998</v>
      </c>
      <c r="H24" s="220">
        <v>1560278.89</v>
      </c>
      <c r="I24" s="220">
        <f t="shared" si="6"/>
        <v>2470969.8500000006</v>
      </c>
    </row>
    <row r="25" spans="2:9">
      <c r="B25" s="218" t="s">
        <v>354</v>
      </c>
      <c r="C25" s="219"/>
      <c r="D25" s="217">
        <v>43504707</v>
      </c>
      <c r="E25" s="220">
        <v>-11099222.91</v>
      </c>
      <c r="F25" s="217">
        <f t="shared" si="5"/>
        <v>32405484.09</v>
      </c>
      <c r="G25" s="220">
        <v>22053240.420000002</v>
      </c>
      <c r="H25" s="220">
        <v>22053240.420000002</v>
      </c>
      <c r="I25" s="220">
        <f t="shared" si="6"/>
        <v>10352243.669999998</v>
      </c>
    </row>
    <row r="26" spans="2:9">
      <c r="B26" s="218" t="s">
        <v>355</v>
      </c>
      <c r="C26" s="219"/>
      <c r="D26" s="217">
        <v>3946335</v>
      </c>
      <c r="E26" s="220">
        <v>-253288.19000000003</v>
      </c>
      <c r="F26" s="217">
        <f t="shared" si="5"/>
        <v>3693046.81</v>
      </c>
      <c r="G26" s="220">
        <v>728000.66</v>
      </c>
      <c r="H26" s="220">
        <v>712958.94000000006</v>
      </c>
      <c r="I26" s="220">
        <f t="shared" si="6"/>
        <v>2965046.15</v>
      </c>
    </row>
    <row r="27" spans="2:9">
      <c r="B27" s="218" t="s">
        <v>356</v>
      </c>
      <c r="C27" s="219"/>
      <c r="D27" s="217">
        <v>0</v>
      </c>
      <c r="E27" s="220">
        <v>19604</v>
      </c>
      <c r="F27" s="217">
        <f t="shared" si="5"/>
        <v>19604</v>
      </c>
      <c r="G27" s="220">
        <v>19604</v>
      </c>
      <c r="H27" s="220">
        <v>19604</v>
      </c>
      <c r="I27" s="220">
        <f t="shared" si="6"/>
        <v>0</v>
      </c>
    </row>
    <row r="28" spans="2:9">
      <c r="B28" s="218" t="s">
        <v>357</v>
      </c>
      <c r="C28" s="219"/>
      <c r="D28" s="217">
        <v>5625909</v>
      </c>
      <c r="E28" s="220">
        <v>312611.74999999988</v>
      </c>
      <c r="F28" s="217">
        <f t="shared" si="5"/>
        <v>5938520.75</v>
      </c>
      <c r="G28" s="220">
        <v>1878806.3400000003</v>
      </c>
      <c r="H28" s="220">
        <v>1797889.84</v>
      </c>
      <c r="I28" s="220">
        <f t="shared" si="6"/>
        <v>4059714.4099999997</v>
      </c>
    </row>
    <row r="29" spans="2:9">
      <c r="B29" s="215" t="s">
        <v>358</v>
      </c>
      <c r="C29" s="216"/>
      <c r="D29" s="217">
        <f>SUM(D30:D38)</f>
        <v>424604472</v>
      </c>
      <c r="E29" s="217">
        <f t="shared" ref="E29:I29" si="7">SUM(E30:E38)</f>
        <v>76908106.219999999</v>
      </c>
      <c r="F29" s="217">
        <f t="shared" si="7"/>
        <v>501512578.21999997</v>
      </c>
      <c r="G29" s="217">
        <f t="shared" si="7"/>
        <v>236664183.82000005</v>
      </c>
      <c r="H29" s="217">
        <f t="shared" si="7"/>
        <v>230308397.90000007</v>
      </c>
      <c r="I29" s="217">
        <f t="shared" si="7"/>
        <v>264848394.39999998</v>
      </c>
    </row>
    <row r="30" spans="2:9">
      <c r="B30" s="218" t="s">
        <v>359</v>
      </c>
      <c r="C30" s="219"/>
      <c r="D30" s="217">
        <v>17276343</v>
      </c>
      <c r="E30" s="220">
        <v>667090.56999999995</v>
      </c>
      <c r="F30" s="217">
        <f>D30+E30</f>
        <v>17943433.57</v>
      </c>
      <c r="G30" s="220">
        <v>7886390.1500000004</v>
      </c>
      <c r="H30" s="220">
        <v>6530712.2200000007</v>
      </c>
      <c r="I30" s="220">
        <f>F30-G30</f>
        <v>10057043.42</v>
      </c>
    </row>
    <row r="31" spans="2:9">
      <c r="B31" s="218" t="s">
        <v>360</v>
      </c>
      <c r="C31" s="219"/>
      <c r="D31" s="217">
        <v>174798302</v>
      </c>
      <c r="E31" s="220">
        <v>4150217.5900000036</v>
      </c>
      <c r="F31" s="217">
        <f t="shared" ref="F31:F38" si="8">D31+E31</f>
        <v>178948519.59</v>
      </c>
      <c r="G31" s="220">
        <v>101673258.66000001</v>
      </c>
      <c r="H31" s="220">
        <v>101447189.40000002</v>
      </c>
      <c r="I31" s="220">
        <f t="shared" ref="I31:I38" si="9">F31-G31</f>
        <v>77275260.929999992</v>
      </c>
    </row>
    <row r="32" spans="2:9">
      <c r="B32" s="218" t="s">
        <v>361</v>
      </c>
      <c r="C32" s="219"/>
      <c r="D32" s="217">
        <v>107064175</v>
      </c>
      <c r="E32" s="220">
        <v>25232970.06000001</v>
      </c>
      <c r="F32" s="217">
        <f t="shared" si="8"/>
        <v>132297145.06</v>
      </c>
      <c r="G32" s="220">
        <v>55452121.469999999</v>
      </c>
      <c r="H32" s="220">
        <v>55417321.469999999</v>
      </c>
      <c r="I32" s="220">
        <f t="shared" si="9"/>
        <v>76845023.590000004</v>
      </c>
    </row>
    <row r="33" spans="2:9">
      <c r="B33" s="218" t="s">
        <v>362</v>
      </c>
      <c r="C33" s="219"/>
      <c r="D33" s="217">
        <v>9606861</v>
      </c>
      <c r="E33" s="220">
        <v>5118010.71</v>
      </c>
      <c r="F33" s="217">
        <f t="shared" si="8"/>
        <v>14724871.710000001</v>
      </c>
      <c r="G33" s="220">
        <v>7971577.0199999996</v>
      </c>
      <c r="H33" s="220">
        <v>7945862.0999999996</v>
      </c>
      <c r="I33" s="220">
        <f t="shared" si="9"/>
        <v>6753294.6900000013</v>
      </c>
    </row>
    <row r="34" spans="2:9">
      <c r="B34" s="218" t="s">
        <v>363</v>
      </c>
      <c r="C34" s="219"/>
      <c r="D34" s="217">
        <v>73935706</v>
      </c>
      <c r="E34" s="220">
        <v>-10907234.54000001</v>
      </c>
      <c r="F34" s="217">
        <f t="shared" si="8"/>
        <v>63028471.459999993</v>
      </c>
      <c r="G34" s="220">
        <v>30239818.949999996</v>
      </c>
      <c r="H34" s="220">
        <v>28774216.700000007</v>
      </c>
      <c r="I34" s="220">
        <f t="shared" si="9"/>
        <v>32788652.509999998</v>
      </c>
    </row>
    <row r="35" spans="2:9">
      <c r="B35" s="218" t="s">
        <v>364</v>
      </c>
      <c r="C35" s="219"/>
      <c r="D35" s="217">
        <v>14428800</v>
      </c>
      <c r="E35" s="220">
        <v>17356521.579999998</v>
      </c>
      <c r="F35" s="217">
        <f t="shared" si="8"/>
        <v>31785321.579999998</v>
      </c>
      <c r="G35" s="220">
        <v>9481501.0500000007</v>
      </c>
      <c r="H35" s="220">
        <v>9464001.0500000007</v>
      </c>
      <c r="I35" s="220">
        <f t="shared" si="9"/>
        <v>22303820.529999997</v>
      </c>
    </row>
    <row r="36" spans="2:9">
      <c r="B36" s="218" t="s">
        <v>365</v>
      </c>
      <c r="C36" s="219"/>
      <c r="D36" s="217">
        <v>191000</v>
      </c>
      <c r="E36" s="220">
        <v>1884353.2100000002</v>
      </c>
      <c r="F36" s="217">
        <f t="shared" si="8"/>
        <v>2075353.2100000002</v>
      </c>
      <c r="G36" s="220">
        <v>536506.77</v>
      </c>
      <c r="H36" s="220">
        <v>526731.35000000009</v>
      </c>
      <c r="I36" s="220">
        <f t="shared" si="9"/>
        <v>1538846.4400000002</v>
      </c>
    </row>
    <row r="37" spans="2:9">
      <c r="B37" s="218" t="s">
        <v>366</v>
      </c>
      <c r="C37" s="219"/>
      <c r="D37" s="217">
        <v>3346625</v>
      </c>
      <c r="E37" s="220">
        <v>9777450.4800000004</v>
      </c>
      <c r="F37" s="217">
        <f t="shared" si="8"/>
        <v>13124075.48</v>
      </c>
      <c r="G37" s="220">
        <v>6863672.8300000001</v>
      </c>
      <c r="H37" s="220">
        <v>5976933.7199999997</v>
      </c>
      <c r="I37" s="220">
        <f t="shared" si="9"/>
        <v>6260402.6500000004</v>
      </c>
    </row>
    <row r="38" spans="2:9">
      <c r="B38" s="218" t="s">
        <v>367</v>
      </c>
      <c r="C38" s="219"/>
      <c r="D38" s="217">
        <v>23956660</v>
      </c>
      <c r="E38" s="220">
        <v>23628726.560000006</v>
      </c>
      <c r="F38" s="217">
        <f t="shared" si="8"/>
        <v>47585386.560000002</v>
      </c>
      <c r="G38" s="220">
        <v>16559336.920000002</v>
      </c>
      <c r="H38" s="220">
        <v>14225429.890000004</v>
      </c>
      <c r="I38" s="220">
        <f t="shared" si="9"/>
        <v>31026049.640000001</v>
      </c>
    </row>
    <row r="39" spans="2:9" ht="25.5" customHeight="1">
      <c r="B39" s="221" t="s">
        <v>368</v>
      </c>
      <c r="C39" s="222"/>
      <c r="D39" s="217">
        <f>SUM(D40:D48)</f>
        <v>105887364</v>
      </c>
      <c r="E39" s="217">
        <f t="shared" ref="E39:I39" si="10">SUM(E40:E48)</f>
        <v>23415130.039999999</v>
      </c>
      <c r="F39" s="217">
        <f>SUM(F40:F48)</f>
        <v>129302494.03999999</v>
      </c>
      <c r="G39" s="217">
        <f t="shared" si="10"/>
        <v>55049975.490000002</v>
      </c>
      <c r="H39" s="217">
        <f t="shared" si="10"/>
        <v>53273089.650000006</v>
      </c>
      <c r="I39" s="217">
        <f t="shared" si="10"/>
        <v>74252518.549999997</v>
      </c>
    </row>
    <row r="40" spans="2:9">
      <c r="B40" s="218" t="s">
        <v>369</v>
      </c>
      <c r="C40" s="219"/>
      <c r="D40" s="217">
        <v>36375945</v>
      </c>
      <c r="E40" s="220">
        <v>900000</v>
      </c>
      <c r="F40" s="217">
        <f>D40+E40</f>
        <v>37275945</v>
      </c>
      <c r="G40" s="220">
        <v>19087977</v>
      </c>
      <c r="H40" s="220">
        <v>19087977</v>
      </c>
      <c r="I40" s="220">
        <f>F40-G40</f>
        <v>18187968</v>
      </c>
    </row>
    <row r="41" spans="2:9">
      <c r="B41" s="218" t="s">
        <v>370</v>
      </c>
      <c r="C41" s="223"/>
      <c r="D41" s="217">
        <v>0</v>
      </c>
      <c r="E41" s="220">
        <v>0</v>
      </c>
      <c r="F41" s="217">
        <f t="shared" ref="F41:F48" si="11">D41+E41</f>
        <v>0</v>
      </c>
      <c r="G41" s="220">
        <v>0</v>
      </c>
      <c r="H41" s="220">
        <v>0</v>
      </c>
      <c r="I41" s="220">
        <f t="shared" ref="I41:I48" si="12">F41-G41</f>
        <v>0</v>
      </c>
    </row>
    <row r="42" spans="2:9">
      <c r="B42" s="218" t="s">
        <v>371</v>
      </c>
      <c r="C42" s="219"/>
      <c r="D42" s="217">
        <v>0</v>
      </c>
      <c r="E42" s="220">
        <v>0</v>
      </c>
      <c r="F42" s="217">
        <f t="shared" si="11"/>
        <v>0</v>
      </c>
      <c r="G42" s="220">
        <v>0</v>
      </c>
      <c r="H42" s="220">
        <v>0</v>
      </c>
      <c r="I42" s="220">
        <f t="shared" si="12"/>
        <v>0</v>
      </c>
    </row>
    <row r="43" spans="2:9">
      <c r="B43" s="218" t="s">
        <v>372</v>
      </c>
      <c r="C43" s="219"/>
      <c r="D43" s="217">
        <v>42563374</v>
      </c>
      <c r="E43" s="220">
        <v>22515130.039999999</v>
      </c>
      <c r="F43" s="217">
        <f t="shared" si="11"/>
        <v>65078504.039999999</v>
      </c>
      <c r="G43" s="220">
        <v>24315640.420000002</v>
      </c>
      <c r="H43" s="220">
        <v>24245140.420000002</v>
      </c>
      <c r="I43" s="220">
        <f t="shared" si="12"/>
        <v>40762863.619999997</v>
      </c>
    </row>
    <row r="44" spans="2:9">
      <c r="B44" s="218" t="s">
        <v>373</v>
      </c>
      <c r="C44" s="219"/>
      <c r="D44" s="217">
        <v>26948045</v>
      </c>
      <c r="E44" s="220">
        <v>0</v>
      </c>
      <c r="F44" s="217">
        <f t="shared" si="11"/>
        <v>26948045</v>
      </c>
      <c r="G44" s="220">
        <v>11646358.07</v>
      </c>
      <c r="H44" s="220">
        <v>9939972.2300000004</v>
      </c>
      <c r="I44" s="220">
        <f t="shared" si="12"/>
        <v>15301686.93</v>
      </c>
    </row>
    <row r="45" spans="2:9">
      <c r="B45" s="218" t="s">
        <v>374</v>
      </c>
      <c r="C45" s="219"/>
      <c r="D45" s="217">
        <v>0</v>
      </c>
      <c r="E45" s="220">
        <v>0</v>
      </c>
      <c r="F45" s="217">
        <f t="shared" si="11"/>
        <v>0</v>
      </c>
      <c r="G45" s="220">
        <v>0</v>
      </c>
      <c r="H45" s="220">
        <v>0</v>
      </c>
      <c r="I45" s="220">
        <f t="shared" si="12"/>
        <v>0</v>
      </c>
    </row>
    <row r="46" spans="2:9">
      <c r="B46" s="218" t="s">
        <v>375</v>
      </c>
      <c r="C46" s="219"/>
      <c r="D46" s="217">
        <v>0</v>
      </c>
      <c r="E46" s="220">
        <v>0</v>
      </c>
      <c r="F46" s="217">
        <f t="shared" si="11"/>
        <v>0</v>
      </c>
      <c r="G46" s="220">
        <v>0</v>
      </c>
      <c r="H46" s="220">
        <v>0</v>
      </c>
      <c r="I46" s="220">
        <f t="shared" si="12"/>
        <v>0</v>
      </c>
    </row>
    <row r="47" spans="2:9">
      <c r="B47" s="218" t="s">
        <v>376</v>
      </c>
      <c r="C47" s="219"/>
      <c r="D47" s="217">
        <v>0</v>
      </c>
      <c r="E47" s="220">
        <v>0</v>
      </c>
      <c r="F47" s="217">
        <f t="shared" si="11"/>
        <v>0</v>
      </c>
      <c r="G47" s="220">
        <v>0</v>
      </c>
      <c r="H47" s="220">
        <v>0</v>
      </c>
      <c r="I47" s="220">
        <f t="shared" si="12"/>
        <v>0</v>
      </c>
    </row>
    <row r="48" spans="2:9">
      <c r="B48" s="218" t="s">
        <v>377</v>
      </c>
      <c r="C48" s="219"/>
      <c r="D48" s="217">
        <v>0</v>
      </c>
      <c r="E48" s="220">
        <v>0</v>
      </c>
      <c r="F48" s="217">
        <f t="shared" si="11"/>
        <v>0</v>
      </c>
      <c r="G48" s="220">
        <v>0</v>
      </c>
      <c r="H48" s="220">
        <v>0</v>
      </c>
      <c r="I48" s="220">
        <f t="shared" si="12"/>
        <v>0</v>
      </c>
    </row>
    <row r="49" spans="2:9">
      <c r="B49" s="221" t="s">
        <v>378</v>
      </c>
      <c r="C49" s="222"/>
      <c r="D49" s="217">
        <f>SUM(D50:D58)</f>
        <v>6844075</v>
      </c>
      <c r="E49" s="217">
        <f t="shared" ref="E49:I49" si="13">SUM(E50:E58)</f>
        <v>6006152.8700000001</v>
      </c>
      <c r="F49" s="217">
        <f t="shared" si="13"/>
        <v>12850227.869999999</v>
      </c>
      <c r="G49" s="217">
        <f t="shared" si="13"/>
        <v>3493445.86</v>
      </c>
      <c r="H49" s="217">
        <f t="shared" si="13"/>
        <v>3458808.79</v>
      </c>
      <c r="I49" s="217">
        <f t="shared" si="13"/>
        <v>9356782.0099999998</v>
      </c>
    </row>
    <row r="50" spans="2:9">
      <c r="B50" s="218" t="s">
        <v>379</v>
      </c>
      <c r="C50" s="219"/>
      <c r="D50" s="217">
        <v>4055697</v>
      </c>
      <c r="E50" s="220">
        <v>4602292.6099999994</v>
      </c>
      <c r="F50" s="217">
        <f>D50+E50</f>
        <v>8657989.6099999994</v>
      </c>
      <c r="G50" s="220">
        <v>2586360.36</v>
      </c>
      <c r="H50" s="220">
        <v>2586360.36</v>
      </c>
      <c r="I50" s="220">
        <f>F50-G50</f>
        <v>6071629.25</v>
      </c>
    </row>
    <row r="51" spans="2:9">
      <c r="B51" s="218" t="s">
        <v>380</v>
      </c>
      <c r="C51" s="219"/>
      <c r="D51" s="217">
        <v>310000</v>
      </c>
      <c r="E51" s="220">
        <v>200085</v>
      </c>
      <c r="F51" s="217">
        <f t="shared" ref="F51:F58" si="14">D51+E51</f>
        <v>510085</v>
      </c>
      <c r="G51" s="220">
        <v>26948.59</v>
      </c>
      <c r="H51" s="220">
        <v>0</v>
      </c>
      <c r="I51" s="220">
        <f t="shared" ref="I51:I58" si="15">F51-G51</f>
        <v>483136.41</v>
      </c>
    </row>
    <row r="52" spans="2:9">
      <c r="B52" s="218" t="s">
        <v>381</v>
      </c>
      <c r="C52" s="219"/>
      <c r="D52" s="217">
        <v>258375</v>
      </c>
      <c r="E52" s="220">
        <v>142994</v>
      </c>
      <c r="F52" s="217">
        <f t="shared" si="14"/>
        <v>401369</v>
      </c>
      <c r="G52" s="220">
        <v>8294</v>
      </c>
      <c r="H52" s="220">
        <v>8294</v>
      </c>
      <c r="I52" s="220">
        <f t="shared" si="15"/>
        <v>393075</v>
      </c>
    </row>
    <row r="53" spans="2:9">
      <c r="B53" s="218" t="s">
        <v>382</v>
      </c>
      <c r="C53" s="219"/>
      <c r="D53" s="217">
        <v>250000</v>
      </c>
      <c r="E53" s="220">
        <v>-70000</v>
      </c>
      <c r="F53" s="217">
        <f t="shared" si="14"/>
        <v>180000</v>
      </c>
      <c r="G53" s="220">
        <v>0</v>
      </c>
      <c r="H53" s="220">
        <v>0</v>
      </c>
      <c r="I53" s="220">
        <f t="shared" si="15"/>
        <v>180000</v>
      </c>
    </row>
    <row r="54" spans="2:9">
      <c r="B54" s="218" t="s">
        <v>383</v>
      </c>
      <c r="C54" s="219"/>
      <c r="D54" s="217">
        <v>0</v>
      </c>
      <c r="E54" s="220">
        <v>0</v>
      </c>
      <c r="F54" s="217">
        <f t="shared" si="14"/>
        <v>0</v>
      </c>
      <c r="G54" s="220">
        <v>0</v>
      </c>
      <c r="H54" s="220">
        <v>0</v>
      </c>
      <c r="I54" s="220">
        <f t="shared" si="15"/>
        <v>0</v>
      </c>
    </row>
    <row r="55" spans="2:9">
      <c r="B55" s="218" t="s">
        <v>384</v>
      </c>
      <c r="C55" s="219"/>
      <c r="D55" s="217">
        <v>920003</v>
      </c>
      <c r="E55" s="220">
        <v>1633078.06</v>
      </c>
      <c r="F55" s="217">
        <f t="shared" si="14"/>
        <v>2553081.06</v>
      </c>
      <c r="G55" s="220">
        <v>871842.91</v>
      </c>
      <c r="H55" s="220">
        <v>864154.42999999993</v>
      </c>
      <c r="I55" s="220">
        <f t="shared" si="15"/>
        <v>1681238.15</v>
      </c>
    </row>
    <row r="56" spans="2:9">
      <c r="B56" s="218" t="s">
        <v>385</v>
      </c>
      <c r="C56" s="219"/>
      <c r="D56" s="217">
        <v>0</v>
      </c>
      <c r="E56" s="220">
        <v>0</v>
      </c>
      <c r="F56" s="217">
        <f t="shared" si="14"/>
        <v>0</v>
      </c>
      <c r="G56" s="220">
        <v>0</v>
      </c>
      <c r="H56" s="220">
        <v>0</v>
      </c>
      <c r="I56" s="220">
        <f t="shared" si="15"/>
        <v>0</v>
      </c>
    </row>
    <row r="57" spans="2:9">
      <c r="B57" s="218" t="s">
        <v>386</v>
      </c>
      <c r="C57" s="219"/>
      <c r="D57" s="217">
        <v>0</v>
      </c>
      <c r="E57" s="220">
        <v>0</v>
      </c>
      <c r="F57" s="217">
        <f t="shared" si="14"/>
        <v>0</v>
      </c>
      <c r="G57" s="220">
        <v>0</v>
      </c>
      <c r="H57" s="220">
        <v>0</v>
      </c>
      <c r="I57" s="220">
        <f t="shared" si="15"/>
        <v>0</v>
      </c>
    </row>
    <row r="58" spans="2:9">
      <c r="B58" s="218" t="s">
        <v>387</v>
      </c>
      <c r="C58" s="219"/>
      <c r="D58" s="217">
        <v>1050000</v>
      </c>
      <c r="E58" s="220">
        <v>-502296.8</v>
      </c>
      <c r="F58" s="217">
        <f t="shared" si="14"/>
        <v>547703.19999999995</v>
      </c>
      <c r="G58" s="220">
        <v>0</v>
      </c>
      <c r="H58" s="220">
        <v>0</v>
      </c>
      <c r="I58" s="220">
        <f t="shared" si="15"/>
        <v>547703.19999999995</v>
      </c>
    </row>
    <row r="59" spans="2:9">
      <c r="B59" s="215" t="s">
        <v>388</v>
      </c>
      <c r="C59" s="216"/>
      <c r="D59" s="217">
        <f t="shared" ref="D59:I59" si="16">SUM(D60:D62)</f>
        <v>80269497</v>
      </c>
      <c r="E59" s="217">
        <f t="shared" si="16"/>
        <v>168736044.74000004</v>
      </c>
      <c r="F59" s="217">
        <f t="shared" si="16"/>
        <v>249005541.74000004</v>
      </c>
      <c r="G59" s="217">
        <f t="shared" si="16"/>
        <v>20811458.250000004</v>
      </c>
      <c r="H59" s="217">
        <f t="shared" si="16"/>
        <v>20811458.250000004</v>
      </c>
      <c r="I59" s="217">
        <f t="shared" si="16"/>
        <v>228194083.49000004</v>
      </c>
    </row>
    <row r="60" spans="2:9">
      <c r="B60" s="218" t="s">
        <v>389</v>
      </c>
      <c r="C60" s="219"/>
      <c r="D60" s="217">
        <v>80269497</v>
      </c>
      <c r="E60" s="220">
        <v>168736044.74000004</v>
      </c>
      <c r="F60" s="217">
        <f>D60+E60</f>
        <v>249005541.74000004</v>
      </c>
      <c r="G60" s="220">
        <v>20811458.250000004</v>
      </c>
      <c r="H60" s="220">
        <v>20811458.250000004</v>
      </c>
      <c r="I60" s="220">
        <f>F60-G60</f>
        <v>228194083.49000004</v>
      </c>
    </row>
    <row r="61" spans="2:9">
      <c r="B61" s="218" t="s">
        <v>390</v>
      </c>
      <c r="C61" s="219"/>
      <c r="D61" s="217">
        <v>0</v>
      </c>
      <c r="E61" s="220">
        <v>0</v>
      </c>
      <c r="F61" s="217">
        <f t="shared" ref="F61:F62" si="17">D61+E61</f>
        <v>0</v>
      </c>
      <c r="G61" s="220">
        <v>0</v>
      </c>
      <c r="H61" s="220">
        <v>0</v>
      </c>
      <c r="I61" s="220">
        <f t="shared" ref="I61:I62" si="18">F61-G61</f>
        <v>0</v>
      </c>
    </row>
    <row r="62" spans="2:9">
      <c r="B62" s="218" t="s">
        <v>391</v>
      </c>
      <c r="C62" s="219"/>
      <c r="D62" s="217">
        <v>0</v>
      </c>
      <c r="E62" s="220">
        <v>0</v>
      </c>
      <c r="F62" s="217">
        <f t="shared" si="17"/>
        <v>0</v>
      </c>
      <c r="G62" s="220">
        <v>0</v>
      </c>
      <c r="H62" s="220">
        <v>0</v>
      </c>
      <c r="I62" s="220">
        <f t="shared" si="18"/>
        <v>0</v>
      </c>
    </row>
    <row r="63" spans="2:9">
      <c r="B63" s="221" t="s">
        <v>392</v>
      </c>
      <c r="C63" s="222"/>
      <c r="D63" s="217">
        <f t="shared" ref="D63:I63" si="19">SUM(D64:D71)</f>
        <v>0</v>
      </c>
      <c r="E63" s="217">
        <f t="shared" si="19"/>
        <v>8485265</v>
      </c>
      <c r="F63" s="217">
        <f t="shared" si="19"/>
        <v>8485265</v>
      </c>
      <c r="G63" s="217">
        <f t="shared" si="19"/>
        <v>8186786.8499999996</v>
      </c>
      <c r="H63" s="217">
        <f t="shared" si="19"/>
        <v>8186786.8499999996</v>
      </c>
      <c r="I63" s="217">
        <f t="shared" si="19"/>
        <v>298478.15000000037</v>
      </c>
    </row>
    <row r="64" spans="2:9">
      <c r="B64" s="218" t="s">
        <v>393</v>
      </c>
      <c r="C64" s="219"/>
      <c r="D64" s="217">
        <v>0</v>
      </c>
      <c r="E64" s="220">
        <v>0</v>
      </c>
      <c r="F64" s="217">
        <f>D64+E64</f>
        <v>0</v>
      </c>
      <c r="G64" s="220">
        <v>0</v>
      </c>
      <c r="H64" s="220">
        <v>0</v>
      </c>
      <c r="I64" s="220">
        <f>F64-G64</f>
        <v>0</v>
      </c>
    </row>
    <row r="65" spans="2:9">
      <c r="B65" s="218" t="s">
        <v>394</v>
      </c>
      <c r="C65" s="219"/>
      <c r="D65" s="217">
        <v>0</v>
      </c>
      <c r="E65" s="220">
        <v>0</v>
      </c>
      <c r="F65" s="217">
        <f t="shared" ref="F65:F71" si="20">D65+E65</f>
        <v>0</v>
      </c>
      <c r="G65" s="220">
        <v>0</v>
      </c>
      <c r="H65" s="220">
        <v>0</v>
      </c>
      <c r="I65" s="220">
        <f t="shared" ref="I65:I71" si="21">F65-G65</f>
        <v>0</v>
      </c>
    </row>
    <row r="66" spans="2:9">
      <c r="B66" s="218" t="s">
        <v>395</v>
      </c>
      <c r="C66" s="219"/>
      <c r="D66" s="217">
        <v>0</v>
      </c>
      <c r="E66" s="220">
        <v>0</v>
      </c>
      <c r="F66" s="217">
        <f t="shared" si="20"/>
        <v>0</v>
      </c>
      <c r="G66" s="220">
        <v>0</v>
      </c>
      <c r="H66" s="220">
        <v>0</v>
      </c>
      <c r="I66" s="220">
        <f t="shared" si="21"/>
        <v>0</v>
      </c>
    </row>
    <row r="67" spans="2:9">
      <c r="B67" s="218" t="s">
        <v>396</v>
      </c>
      <c r="C67" s="219"/>
      <c r="D67" s="217">
        <v>0</v>
      </c>
      <c r="E67" s="220">
        <v>0</v>
      </c>
      <c r="F67" s="217">
        <f t="shared" si="20"/>
        <v>0</v>
      </c>
      <c r="G67" s="220">
        <v>0</v>
      </c>
      <c r="H67" s="220">
        <v>0</v>
      </c>
      <c r="I67" s="220">
        <f t="shared" si="21"/>
        <v>0</v>
      </c>
    </row>
    <row r="68" spans="2:9">
      <c r="B68" s="218" t="s">
        <v>397</v>
      </c>
      <c r="C68" s="219"/>
      <c r="D68" s="217">
        <v>0</v>
      </c>
      <c r="E68" s="220">
        <v>8485265</v>
      </c>
      <c r="F68" s="217">
        <f t="shared" si="20"/>
        <v>8485265</v>
      </c>
      <c r="G68" s="220">
        <v>8186786.8499999996</v>
      </c>
      <c r="H68" s="220">
        <v>8186786.8499999996</v>
      </c>
      <c r="I68" s="220">
        <f t="shared" si="21"/>
        <v>298478.15000000037</v>
      </c>
    </row>
    <row r="69" spans="2:9">
      <c r="B69" s="218" t="s">
        <v>398</v>
      </c>
      <c r="C69" s="219"/>
      <c r="D69" s="217">
        <v>0</v>
      </c>
      <c r="E69" s="220">
        <v>0</v>
      </c>
      <c r="F69" s="217">
        <f t="shared" si="20"/>
        <v>0</v>
      </c>
      <c r="G69" s="220">
        <v>0</v>
      </c>
      <c r="H69" s="220">
        <v>0</v>
      </c>
      <c r="I69" s="220">
        <f t="shared" si="21"/>
        <v>0</v>
      </c>
    </row>
    <row r="70" spans="2:9">
      <c r="B70" s="218" t="s">
        <v>399</v>
      </c>
      <c r="C70" s="219"/>
      <c r="D70" s="217">
        <v>0</v>
      </c>
      <c r="E70" s="220">
        <v>0</v>
      </c>
      <c r="F70" s="217">
        <f t="shared" si="20"/>
        <v>0</v>
      </c>
      <c r="G70" s="220">
        <v>0</v>
      </c>
      <c r="H70" s="220">
        <v>0</v>
      </c>
      <c r="I70" s="220">
        <f t="shared" si="21"/>
        <v>0</v>
      </c>
    </row>
    <row r="71" spans="2:9" ht="13.5" thickBot="1">
      <c r="B71" s="224" t="s">
        <v>400</v>
      </c>
      <c r="C71" s="225"/>
      <c r="D71" s="226">
        <v>0</v>
      </c>
      <c r="E71" s="227">
        <v>0</v>
      </c>
      <c r="F71" s="227">
        <f t="shared" si="20"/>
        <v>0</v>
      </c>
      <c r="G71" s="227">
        <v>0</v>
      </c>
      <c r="H71" s="227">
        <v>0</v>
      </c>
      <c r="I71" s="227">
        <f t="shared" si="21"/>
        <v>0</v>
      </c>
    </row>
    <row r="72" spans="2:9">
      <c r="B72" s="215" t="s">
        <v>401</v>
      </c>
      <c r="C72" s="216"/>
      <c r="D72" s="217">
        <f t="shared" ref="D72:I72" si="22">SUM(D73:D75)</f>
        <v>0</v>
      </c>
      <c r="E72" s="217">
        <f t="shared" si="22"/>
        <v>0</v>
      </c>
      <c r="F72" s="217">
        <f t="shared" si="22"/>
        <v>0</v>
      </c>
      <c r="G72" s="217">
        <f t="shared" si="22"/>
        <v>0</v>
      </c>
      <c r="H72" s="217">
        <f t="shared" si="22"/>
        <v>0</v>
      </c>
      <c r="I72" s="217">
        <f t="shared" si="22"/>
        <v>0</v>
      </c>
    </row>
    <row r="73" spans="2:9">
      <c r="B73" s="218" t="s">
        <v>402</v>
      </c>
      <c r="C73" s="219"/>
      <c r="D73" s="217">
        <v>0</v>
      </c>
      <c r="E73" s="220">
        <v>0</v>
      </c>
      <c r="F73" s="217">
        <f>D73+E73</f>
        <v>0</v>
      </c>
      <c r="G73" s="220">
        <v>0</v>
      </c>
      <c r="H73" s="220">
        <v>0</v>
      </c>
      <c r="I73" s="220">
        <f>F73-G73</f>
        <v>0</v>
      </c>
    </row>
    <row r="74" spans="2:9">
      <c r="B74" s="218" t="s">
        <v>403</v>
      </c>
      <c r="C74" s="219"/>
      <c r="D74" s="217">
        <v>0</v>
      </c>
      <c r="E74" s="220">
        <v>0</v>
      </c>
      <c r="F74" s="217">
        <f t="shared" ref="F74:F83" si="23">D74+E74</f>
        <v>0</v>
      </c>
      <c r="G74" s="220">
        <v>0</v>
      </c>
      <c r="H74" s="220">
        <v>0</v>
      </c>
      <c r="I74" s="220">
        <v>0</v>
      </c>
    </row>
    <row r="75" spans="2:9">
      <c r="B75" s="218" t="s">
        <v>404</v>
      </c>
      <c r="C75" s="219"/>
      <c r="D75" s="217">
        <v>0</v>
      </c>
      <c r="E75" s="220">
        <v>0</v>
      </c>
      <c r="F75" s="217">
        <f t="shared" si="23"/>
        <v>0</v>
      </c>
      <c r="G75" s="220">
        <v>0</v>
      </c>
      <c r="H75" s="220">
        <v>0</v>
      </c>
      <c r="I75" s="220">
        <v>0</v>
      </c>
    </row>
    <row r="76" spans="2:9">
      <c r="B76" s="215" t="s">
        <v>405</v>
      </c>
      <c r="C76" s="216"/>
      <c r="D76" s="217">
        <f t="shared" ref="D76:I76" si="24">SUM(D77:D83)</f>
        <v>0</v>
      </c>
      <c r="E76" s="217">
        <f t="shared" si="24"/>
        <v>2061436.67</v>
      </c>
      <c r="F76" s="217">
        <f t="shared" si="24"/>
        <v>2061436.67</v>
      </c>
      <c r="G76" s="217">
        <f t="shared" si="24"/>
        <v>2061436.67</v>
      </c>
      <c r="H76" s="217">
        <f t="shared" si="24"/>
        <v>2061436.67</v>
      </c>
      <c r="I76" s="217">
        <f t="shared" si="24"/>
        <v>0</v>
      </c>
    </row>
    <row r="77" spans="2:9">
      <c r="B77" s="218" t="s">
        <v>406</v>
      </c>
      <c r="C77" s="219"/>
      <c r="D77" s="217">
        <v>0</v>
      </c>
      <c r="E77" s="220">
        <v>2000000</v>
      </c>
      <c r="F77" s="217">
        <f>D77+E77</f>
        <v>2000000</v>
      </c>
      <c r="G77" s="220">
        <v>2000000</v>
      </c>
      <c r="H77" s="220">
        <v>2000000</v>
      </c>
      <c r="I77" s="220">
        <f>F77-G77</f>
        <v>0</v>
      </c>
    </row>
    <row r="78" spans="2:9">
      <c r="B78" s="218" t="s">
        <v>407</v>
      </c>
      <c r="C78" s="219"/>
      <c r="D78" s="217">
        <v>0</v>
      </c>
      <c r="E78" s="220">
        <v>61436.67</v>
      </c>
      <c r="F78" s="217">
        <f t="shared" si="23"/>
        <v>61436.67</v>
      </c>
      <c r="G78" s="220">
        <v>61436.67</v>
      </c>
      <c r="H78" s="220">
        <v>61436.67</v>
      </c>
      <c r="I78" s="220">
        <f t="shared" ref="I78:I83" si="25">F78-G78</f>
        <v>0</v>
      </c>
    </row>
    <row r="79" spans="2:9">
      <c r="B79" s="218" t="s">
        <v>408</v>
      </c>
      <c r="C79" s="219"/>
      <c r="D79" s="217">
        <v>0</v>
      </c>
      <c r="E79" s="220">
        <v>0</v>
      </c>
      <c r="F79" s="217">
        <f t="shared" si="23"/>
        <v>0</v>
      </c>
      <c r="G79" s="220">
        <v>0</v>
      </c>
      <c r="H79" s="220">
        <v>0</v>
      </c>
      <c r="I79" s="220">
        <f t="shared" si="25"/>
        <v>0</v>
      </c>
    </row>
    <row r="80" spans="2:9">
      <c r="B80" s="218" t="s">
        <v>409</v>
      </c>
      <c r="C80" s="219"/>
      <c r="D80" s="217">
        <v>0</v>
      </c>
      <c r="E80" s="220">
        <v>0</v>
      </c>
      <c r="F80" s="217">
        <f t="shared" si="23"/>
        <v>0</v>
      </c>
      <c r="G80" s="220">
        <v>0</v>
      </c>
      <c r="H80" s="220">
        <v>0</v>
      </c>
      <c r="I80" s="220">
        <f>F80-G80</f>
        <v>0</v>
      </c>
    </row>
    <row r="81" spans="2:9">
      <c r="B81" s="218" t="s">
        <v>410</v>
      </c>
      <c r="C81" s="219"/>
      <c r="D81" s="217">
        <v>0</v>
      </c>
      <c r="E81" s="220">
        <v>0</v>
      </c>
      <c r="F81" s="217">
        <f t="shared" si="23"/>
        <v>0</v>
      </c>
      <c r="G81" s="220">
        <v>0</v>
      </c>
      <c r="H81" s="220">
        <v>0</v>
      </c>
      <c r="I81" s="220">
        <f t="shared" si="25"/>
        <v>0</v>
      </c>
    </row>
    <row r="82" spans="2:9">
      <c r="B82" s="218" t="s">
        <v>411</v>
      </c>
      <c r="C82" s="219"/>
      <c r="D82" s="217">
        <v>0</v>
      </c>
      <c r="E82" s="220">
        <v>0</v>
      </c>
      <c r="F82" s="217">
        <f t="shared" si="23"/>
        <v>0</v>
      </c>
      <c r="G82" s="220">
        <v>0</v>
      </c>
      <c r="H82" s="220">
        <v>0</v>
      </c>
      <c r="I82" s="220">
        <f t="shared" si="25"/>
        <v>0</v>
      </c>
    </row>
    <row r="83" spans="2:9">
      <c r="B83" s="218" t="s">
        <v>412</v>
      </c>
      <c r="C83" s="219"/>
      <c r="D83" s="217">
        <v>0</v>
      </c>
      <c r="E83" s="220">
        <v>0</v>
      </c>
      <c r="F83" s="217">
        <f t="shared" si="23"/>
        <v>0</v>
      </c>
      <c r="G83" s="220">
        <v>0</v>
      </c>
      <c r="H83" s="220">
        <v>0</v>
      </c>
      <c r="I83" s="220">
        <f t="shared" si="25"/>
        <v>0</v>
      </c>
    </row>
    <row r="84" spans="2:9">
      <c r="B84" s="228"/>
      <c r="C84" s="229"/>
      <c r="D84" s="230"/>
      <c r="E84" s="231"/>
      <c r="F84" s="231"/>
      <c r="G84" s="231"/>
      <c r="H84" s="231"/>
      <c r="I84" s="231"/>
    </row>
    <row r="85" spans="2:9">
      <c r="B85" s="232" t="s">
        <v>413</v>
      </c>
      <c r="C85" s="233"/>
      <c r="D85" s="234">
        <f>D86+D104+D94+D114+D124+D134+D138+D147+D151</f>
        <v>175972917</v>
      </c>
      <c r="E85" s="234">
        <f>E86+E104+E94+E114+E124+E134+E138+E147+E151</f>
        <v>60287369.889999986</v>
      </c>
      <c r="F85" s="234">
        <f t="shared" ref="F85" si="26">F86+F104+F94+F114+F124+F134+F138+F147+F151</f>
        <v>236260286.88999999</v>
      </c>
      <c r="G85" s="234">
        <f>G86+G104+G94+G114+G124+G134+G138+G147+G151</f>
        <v>79836909.479999989</v>
      </c>
      <c r="H85" s="234">
        <f>H86+H104+H94+H114+H124+H134+H138+H147+H151</f>
        <v>79474211.189999998</v>
      </c>
      <c r="I85" s="234">
        <f>I86+I104+I94+I114+I124+I134+I138+I147+I151</f>
        <v>156423377.41000003</v>
      </c>
    </row>
    <row r="86" spans="2:9">
      <c r="B86" s="215" t="s">
        <v>340</v>
      </c>
      <c r="C86" s="216"/>
      <c r="D86" s="217">
        <f t="shared" ref="D86:I86" si="27">SUM(D87:D93)</f>
        <v>0</v>
      </c>
      <c r="E86" s="217">
        <f t="shared" si="27"/>
        <v>0</v>
      </c>
      <c r="F86" s="217">
        <f t="shared" si="27"/>
        <v>0</v>
      </c>
      <c r="G86" s="217">
        <f t="shared" si="27"/>
        <v>0</v>
      </c>
      <c r="H86" s="217">
        <f t="shared" si="27"/>
        <v>0</v>
      </c>
      <c r="I86" s="217">
        <f t="shared" si="27"/>
        <v>0</v>
      </c>
    </row>
    <row r="87" spans="2:9">
      <c r="B87" s="218" t="s">
        <v>341</v>
      </c>
      <c r="C87" s="219"/>
      <c r="D87" s="217">
        <v>0</v>
      </c>
      <c r="E87" s="220">
        <v>0</v>
      </c>
      <c r="F87" s="217">
        <f>D87+E87</f>
        <v>0</v>
      </c>
      <c r="G87" s="220">
        <v>0</v>
      </c>
      <c r="H87" s="220">
        <v>0</v>
      </c>
      <c r="I87" s="220">
        <f>F87-G87</f>
        <v>0</v>
      </c>
    </row>
    <row r="88" spans="2:9">
      <c r="B88" s="218" t="s">
        <v>342</v>
      </c>
      <c r="C88" s="219"/>
      <c r="D88" s="217">
        <v>0</v>
      </c>
      <c r="E88" s="220">
        <v>0</v>
      </c>
      <c r="F88" s="217">
        <f t="shared" ref="F88:F93" si="28">D88+E88</f>
        <v>0</v>
      </c>
      <c r="G88" s="220">
        <v>0</v>
      </c>
      <c r="H88" s="220">
        <v>0</v>
      </c>
      <c r="I88" s="220">
        <f t="shared" ref="I88:I93" si="29">F88-G88</f>
        <v>0</v>
      </c>
    </row>
    <row r="89" spans="2:9">
      <c r="B89" s="218" t="s">
        <v>343</v>
      </c>
      <c r="C89" s="219"/>
      <c r="D89" s="217">
        <v>0</v>
      </c>
      <c r="E89" s="220">
        <v>0</v>
      </c>
      <c r="F89" s="217">
        <f t="shared" si="28"/>
        <v>0</v>
      </c>
      <c r="G89" s="220">
        <v>0</v>
      </c>
      <c r="H89" s="220">
        <v>0</v>
      </c>
      <c r="I89" s="220">
        <f t="shared" si="29"/>
        <v>0</v>
      </c>
    </row>
    <row r="90" spans="2:9">
      <c r="B90" s="218" t="s">
        <v>344</v>
      </c>
      <c r="C90" s="219"/>
      <c r="D90" s="217">
        <v>0</v>
      </c>
      <c r="E90" s="220">
        <v>0</v>
      </c>
      <c r="F90" s="217">
        <f t="shared" si="28"/>
        <v>0</v>
      </c>
      <c r="G90" s="220">
        <v>0</v>
      </c>
      <c r="H90" s="220">
        <v>0</v>
      </c>
      <c r="I90" s="220">
        <f t="shared" si="29"/>
        <v>0</v>
      </c>
    </row>
    <row r="91" spans="2:9">
      <c r="B91" s="218" t="s">
        <v>345</v>
      </c>
      <c r="C91" s="219"/>
      <c r="D91" s="217">
        <v>0</v>
      </c>
      <c r="E91" s="220">
        <v>0</v>
      </c>
      <c r="F91" s="217">
        <f t="shared" si="28"/>
        <v>0</v>
      </c>
      <c r="G91" s="220">
        <v>0</v>
      </c>
      <c r="H91" s="220">
        <v>0</v>
      </c>
      <c r="I91" s="220">
        <f t="shared" si="29"/>
        <v>0</v>
      </c>
    </row>
    <row r="92" spans="2:9">
      <c r="B92" s="218" t="s">
        <v>346</v>
      </c>
      <c r="C92" s="219"/>
      <c r="D92" s="217">
        <v>0</v>
      </c>
      <c r="E92" s="220">
        <v>0</v>
      </c>
      <c r="F92" s="217">
        <f t="shared" si="28"/>
        <v>0</v>
      </c>
      <c r="G92" s="220">
        <v>0</v>
      </c>
      <c r="H92" s="220">
        <v>0</v>
      </c>
      <c r="I92" s="220">
        <f t="shared" si="29"/>
        <v>0</v>
      </c>
    </row>
    <row r="93" spans="2:9">
      <c r="B93" s="218" t="s">
        <v>347</v>
      </c>
      <c r="C93" s="219"/>
      <c r="D93" s="217">
        <v>0</v>
      </c>
      <c r="E93" s="220">
        <v>0</v>
      </c>
      <c r="F93" s="217">
        <f t="shared" si="28"/>
        <v>0</v>
      </c>
      <c r="G93" s="220">
        <v>0</v>
      </c>
      <c r="H93" s="220">
        <v>0</v>
      </c>
      <c r="I93" s="220">
        <f t="shared" si="29"/>
        <v>0</v>
      </c>
    </row>
    <row r="94" spans="2:9">
      <c r="B94" s="215" t="s">
        <v>348</v>
      </c>
      <c r="C94" s="216"/>
      <c r="D94" s="217">
        <f t="shared" ref="D94:I94" si="30">SUM(D95:D103)</f>
        <v>5227000</v>
      </c>
      <c r="E94" s="217">
        <f t="shared" si="30"/>
        <v>11329441</v>
      </c>
      <c r="F94" s="217">
        <f t="shared" si="30"/>
        <v>16556441</v>
      </c>
      <c r="G94" s="217">
        <f t="shared" si="30"/>
        <v>1837705.9</v>
      </c>
      <c r="H94" s="217">
        <f t="shared" si="30"/>
        <v>1625544.11</v>
      </c>
      <c r="I94" s="217">
        <f t="shared" si="30"/>
        <v>14718735.1</v>
      </c>
    </row>
    <row r="95" spans="2:9">
      <c r="B95" s="218" t="s">
        <v>349</v>
      </c>
      <c r="C95" s="219"/>
      <c r="D95" s="217">
        <v>0</v>
      </c>
      <c r="E95" s="217">
        <v>41000</v>
      </c>
      <c r="F95" s="217">
        <f>D95+E95</f>
        <v>41000</v>
      </c>
      <c r="G95" s="217">
        <v>0</v>
      </c>
      <c r="H95" s="217">
        <v>0</v>
      </c>
      <c r="I95" s="217">
        <f>F95-G95</f>
        <v>41000</v>
      </c>
    </row>
    <row r="96" spans="2:9">
      <c r="B96" s="218" t="s">
        <v>350</v>
      </c>
      <c r="C96" s="219"/>
      <c r="D96" s="217">
        <v>0</v>
      </c>
      <c r="E96" s="217">
        <v>0</v>
      </c>
      <c r="F96" s="217">
        <f t="shared" ref="F96:F103" si="31">D96+E96</f>
        <v>0</v>
      </c>
      <c r="G96" s="217">
        <v>0</v>
      </c>
      <c r="H96" s="217">
        <v>0</v>
      </c>
      <c r="I96" s="217">
        <f t="shared" ref="I96:I103" si="32">F96-G96</f>
        <v>0</v>
      </c>
    </row>
    <row r="97" spans="2:9">
      <c r="B97" s="218" t="s">
        <v>351</v>
      </c>
      <c r="C97" s="219"/>
      <c r="D97" s="217">
        <v>0</v>
      </c>
      <c r="E97" s="217">
        <v>0</v>
      </c>
      <c r="F97" s="217">
        <f t="shared" si="31"/>
        <v>0</v>
      </c>
      <c r="G97" s="217">
        <v>0</v>
      </c>
      <c r="H97" s="217">
        <v>0</v>
      </c>
      <c r="I97" s="217">
        <f t="shared" si="32"/>
        <v>0</v>
      </c>
    </row>
    <row r="98" spans="2:9">
      <c r="B98" s="218" t="s">
        <v>352</v>
      </c>
      <c r="C98" s="219"/>
      <c r="D98" s="217">
        <v>0</v>
      </c>
      <c r="E98" s="217">
        <v>0</v>
      </c>
      <c r="F98" s="217">
        <f t="shared" si="31"/>
        <v>0</v>
      </c>
      <c r="G98" s="217">
        <v>0</v>
      </c>
      <c r="H98" s="217">
        <v>0</v>
      </c>
      <c r="I98" s="217">
        <f t="shared" si="32"/>
        <v>0</v>
      </c>
    </row>
    <row r="99" spans="2:9">
      <c r="B99" s="218" t="s">
        <v>353</v>
      </c>
      <c r="C99" s="219"/>
      <c r="D99" s="217">
        <v>400000</v>
      </c>
      <c r="E99" s="217">
        <v>-397000</v>
      </c>
      <c r="F99" s="217">
        <f t="shared" si="31"/>
        <v>3000</v>
      </c>
      <c r="G99" s="217">
        <v>0</v>
      </c>
      <c r="H99" s="217">
        <v>0</v>
      </c>
      <c r="I99" s="217">
        <f t="shared" si="32"/>
        <v>3000</v>
      </c>
    </row>
    <row r="100" spans="2:9">
      <c r="B100" s="218" t="s">
        <v>354</v>
      </c>
      <c r="C100" s="219"/>
      <c r="D100" s="217">
        <v>0</v>
      </c>
      <c r="E100" s="217">
        <v>11715441</v>
      </c>
      <c r="F100" s="217">
        <f t="shared" si="31"/>
        <v>11715441</v>
      </c>
      <c r="G100" s="217">
        <v>1837705.9</v>
      </c>
      <c r="H100" s="217">
        <v>1625544.11</v>
      </c>
      <c r="I100" s="217">
        <f t="shared" si="32"/>
        <v>9877735.0999999996</v>
      </c>
    </row>
    <row r="101" spans="2:9">
      <c r="B101" s="218" t="s">
        <v>355</v>
      </c>
      <c r="C101" s="219"/>
      <c r="D101" s="217">
        <v>3632000</v>
      </c>
      <c r="E101" s="217">
        <v>-32000</v>
      </c>
      <c r="F101" s="217">
        <f t="shared" si="31"/>
        <v>3600000</v>
      </c>
      <c r="G101" s="217">
        <v>0</v>
      </c>
      <c r="H101" s="217">
        <v>0</v>
      </c>
      <c r="I101" s="217">
        <f t="shared" si="32"/>
        <v>3600000</v>
      </c>
    </row>
    <row r="102" spans="2:9">
      <c r="B102" s="218" t="s">
        <v>356</v>
      </c>
      <c r="C102" s="219"/>
      <c r="D102" s="217">
        <v>1195000</v>
      </c>
      <c r="E102" s="217">
        <v>0</v>
      </c>
      <c r="F102" s="217">
        <f t="shared" si="31"/>
        <v>1195000</v>
      </c>
      <c r="G102" s="217">
        <v>0</v>
      </c>
      <c r="H102" s="217">
        <v>0</v>
      </c>
      <c r="I102" s="217">
        <f t="shared" si="32"/>
        <v>1195000</v>
      </c>
    </row>
    <row r="103" spans="2:9">
      <c r="B103" s="218" t="s">
        <v>357</v>
      </c>
      <c r="C103" s="219"/>
      <c r="D103" s="217">
        <v>0</v>
      </c>
      <c r="E103" s="217">
        <v>2000</v>
      </c>
      <c r="F103" s="217">
        <f t="shared" si="31"/>
        <v>2000</v>
      </c>
      <c r="G103" s="217">
        <v>0</v>
      </c>
      <c r="H103" s="217">
        <v>0</v>
      </c>
      <c r="I103" s="217">
        <f t="shared" si="32"/>
        <v>2000</v>
      </c>
    </row>
    <row r="104" spans="2:9">
      <c r="B104" s="215" t="s">
        <v>358</v>
      </c>
      <c r="C104" s="216"/>
      <c r="D104" s="217">
        <f t="shared" ref="D104:I104" si="33">SUM(D105:D113)</f>
        <v>44204885</v>
      </c>
      <c r="E104" s="217">
        <f>SUM(E105:E113)</f>
        <v>26299692.920000002</v>
      </c>
      <c r="F104" s="217">
        <f t="shared" si="33"/>
        <v>70504577.919999987</v>
      </c>
      <c r="G104" s="217">
        <f t="shared" si="33"/>
        <v>20855353.32</v>
      </c>
      <c r="H104" s="217">
        <f t="shared" si="33"/>
        <v>20744816.82</v>
      </c>
      <c r="I104" s="217">
        <f t="shared" si="33"/>
        <v>49649224.600000001</v>
      </c>
    </row>
    <row r="105" spans="2:9">
      <c r="B105" s="218" t="s">
        <v>359</v>
      </c>
      <c r="C105" s="219"/>
      <c r="D105" s="217">
        <v>25910318</v>
      </c>
      <c r="E105" s="217">
        <v>-346429.87000000104</v>
      </c>
      <c r="F105" s="217">
        <f>D105+E105</f>
        <v>25563888.129999999</v>
      </c>
      <c r="G105" s="217">
        <v>8817713.8499999996</v>
      </c>
      <c r="H105" s="217">
        <v>8817713.8499999996</v>
      </c>
      <c r="I105" s="217">
        <f>F105-G105</f>
        <v>16746174.279999999</v>
      </c>
    </row>
    <row r="106" spans="2:9">
      <c r="B106" s="218" t="s">
        <v>360</v>
      </c>
      <c r="C106" s="219"/>
      <c r="D106" s="217">
        <v>0</v>
      </c>
      <c r="E106" s="217">
        <v>0</v>
      </c>
      <c r="F106" s="217">
        <f t="shared" ref="F106:F113" si="34">D106+E106</f>
        <v>0</v>
      </c>
      <c r="G106" s="217">
        <v>0</v>
      </c>
      <c r="H106" s="217">
        <v>0</v>
      </c>
      <c r="I106" s="217">
        <f t="shared" ref="I106:I113" si="35">F106-G106</f>
        <v>0</v>
      </c>
    </row>
    <row r="107" spans="2:9">
      <c r="B107" s="218" t="s">
        <v>361</v>
      </c>
      <c r="C107" s="219"/>
      <c r="D107" s="217">
        <v>7069512</v>
      </c>
      <c r="E107" s="217">
        <v>977280</v>
      </c>
      <c r="F107" s="217">
        <f t="shared" si="34"/>
        <v>8046792</v>
      </c>
      <c r="G107" s="217">
        <v>2208247.5</v>
      </c>
      <c r="H107" s="217">
        <v>2208247.5</v>
      </c>
      <c r="I107" s="217">
        <f t="shared" si="35"/>
        <v>5838544.5</v>
      </c>
    </row>
    <row r="108" spans="2:9">
      <c r="B108" s="218" t="s">
        <v>362</v>
      </c>
      <c r="C108" s="219"/>
      <c r="D108" s="217">
        <v>0</v>
      </c>
      <c r="E108" s="217">
        <v>1110577.8700000001</v>
      </c>
      <c r="F108" s="217">
        <f t="shared" si="34"/>
        <v>1110577.8700000001</v>
      </c>
      <c r="G108" s="217">
        <v>42723.92</v>
      </c>
      <c r="H108" s="217">
        <v>42723.92</v>
      </c>
      <c r="I108" s="217">
        <f t="shared" si="35"/>
        <v>1067853.9500000002</v>
      </c>
    </row>
    <row r="109" spans="2:9">
      <c r="B109" s="218" t="s">
        <v>363</v>
      </c>
      <c r="C109" s="219"/>
      <c r="D109" s="217">
        <v>825055</v>
      </c>
      <c r="E109" s="217">
        <v>24910529.039999999</v>
      </c>
      <c r="F109" s="217">
        <f t="shared" si="34"/>
        <v>25735584.039999999</v>
      </c>
      <c r="G109" s="217">
        <v>5838688.5700000003</v>
      </c>
      <c r="H109" s="217">
        <v>5728152.0700000003</v>
      </c>
      <c r="I109" s="217">
        <f t="shared" si="35"/>
        <v>19896895.469999999</v>
      </c>
    </row>
    <row r="110" spans="2:9">
      <c r="B110" s="218" t="s">
        <v>364</v>
      </c>
      <c r="C110" s="219"/>
      <c r="D110" s="217">
        <v>0</v>
      </c>
      <c r="E110" s="217">
        <v>0</v>
      </c>
      <c r="F110" s="217">
        <f t="shared" si="34"/>
        <v>0</v>
      </c>
      <c r="G110" s="217">
        <v>0</v>
      </c>
      <c r="H110" s="217">
        <v>0</v>
      </c>
      <c r="I110" s="217">
        <f t="shared" si="35"/>
        <v>0</v>
      </c>
    </row>
    <row r="111" spans="2:9">
      <c r="B111" s="218" t="s">
        <v>365</v>
      </c>
      <c r="C111" s="219"/>
      <c r="D111" s="217">
        <v>0</v>
      </c>
      <c r="E111" s="217">
        <v>0</v>
      </c>
      <c r="F111" s="217">
        <f t="shared" si="34"/>
        <v>0</v>
      </c>
      <c r="G111" s="217">
        <v>0</v>
      </c>
      <c r="H111" s="217">
        <v>0</v>
      </c>
      <c r="I111" s="217">
        <f t="shared" si="35"/>
        <v>0</v>
      </c>
    </row>
    <row r="112" spans="2:9">
      <c r="B112" s="218" t="s">
        <v>366</v>
      </c>
      <c r="C112" s="219"/>
      <c r="D112" s="217">
        <v>500000</v>
      </c>
      <c r="E112" s="217">
        <v>-500000</v>
      </c>
      <c r="F112" s="217">
        <f t="shared" si="34"/>
        <v>0</v>
      </c>
      <c r="G112" s="217">
        <v>0</v>
      </c>
      <c r="H112" s="217">
        <v>0</v>
      </c>
      <c r="I112" s="217">
        <f t="shared" si="35"/>
        <v>0</v>
      </c>
    </row>
    <row r="113" spans="2:9">
      <c r="B113" s="218" t="s">
        <v>367</v>
      </c>
      <c r="C113" s="219"/>
      <c r="D113" s="217">
        <v>9900000</v>
      </c>
      <c r="E113" s="217">
        <v>147735.88000000082</v>
      </c>
      <c r="F113" s="217">
        <f t="shared" si="34"/>
        <v>10047735.880000001</v>
      </c>
      <c r="G113" s="217">
        <v>3947979.48</v>
      </c>
      <c r="H113" s="217">
        <v>3947979.48</v>
      </c>
      <c r="I113" s="217">
        <f t="shared" si="35"/>
        <v>6099756.4000000004</v>
      </c>
    </row>
    <row r="114" spans="2:9" ht="25.5" customHeight="1">
      <c r="B114" s="221" t="s">
        <v>368</v>
      </c>
      <c r="C114" s="222"/>
      <c r="D114" s="217">
        <f t="shared" ref="D114:I114" si="36">SUM(D115:D123)</f>
        <v>3940000</v>
      </c>
      <c r="E114" s="217">
        <f t="shared" si="36"/>
        <v>0</v>
      </c>
      <c r="F114" s="217">
        <f t="shared" si="36"/>
        <v>3940000</v>
      </c>
      <c r="G114" s="217">
        <f t="shared" si="36"/>
        <v>160000</v>
      </c>
      <c r="H114" s="217">
        <f t="shared" si="36"/>
        <v>120000</v>
      </c>
      <c r="I114" s="217">
        <f t="shared" si="36"/>
        <v>3780000</v>
      </c>
    </row>
    <row r="115" spans="2:9">
      <c r="B115" s="218" t="s">
        <v>369</v>
      </c>
      <c r="C115" s="219"/>
      <c r="D115" s="217">
        <v>0</v>
      </c>
      <c r="E115" s="220">
        <v>0</v>
      </c>
      <c r="F115" s="220">
        <f>D115+E115</f>
        <v>0</v>
      </c>
      <c r="G115" s="220">
        <v>0</v>
      </c>
      <c r="H115" s="220">
        <v>0</v>
      </c>
      <c r="I115" s="220">
        <f>F115-G115</f>
        <v>0</v>
      </c>
    </row>
    <row r="116" spans="2:9">
      <c r="B116" s="218" t="s">
        <v>370</v>
      </c>
      <c r="C116" s="219"/>
      <c r="D116" s="217">
        <v>0</v>
      </c>
      <c r="E116" s="220">
        <v>0</v>
      </c>
      <c r="F116" s="220">
        <f t="shared" ref="F116:F123" si="37">D116+E116</f>
        <v>0</v>
      </c>
      <c r="G116" s="220">
        <v>0</v>
      </c>
      <c r="H116" s="220">
        <v>0</v>
      </c>
      <c r="I116" s="220">
        <f t="shared" ref="I116:I123" si="38">F116-G116</f>
        <v>0</v>
      </c>
    </row>
    <row r="117" spans="2:9">
      <c r="B117" s="218" t="s">
        <v>371</v>
      </c>
      <c r="C117" s="219"/>
      <c r="D117" s="217">
        <v>0</v>
      </c>
      <c r="E117" s="220">
        <v>0</v>
      </c>
      <c r="F117" s="220">
        <f t="shared" si="37"/>
        <v>0</v>
      </c>
      <c r="G117" s="220">
        <v>0</v>
      </c>
      <c r="H117" s="220">
        <v>0</v>
      </c>
      <c r="I117" s="220">
        <f t="shared" si="38"/>
        <v>0</v>
      </c>
    </row>
    <row r="118" spans="2:9">
      <c r="B118" s="218" t="s">
        <v>372</v>
      </c>
      <c r="C118" s="219"/>
      <c r="D118" s="217">
        <v>3940000</v>
      </c>
      <c r="E118" s="220">
        <v>0</v>
      </c>
      <c r="F118" s="220">
        <f t="shared" si="37"/>
        <v>3940000</v>
      </c>
      <c r="G118" s="220">
        <v>160000</v>
      </c>
      <c r="H118" s="220">
        <v>120000</v>
      </c>
      <c r="I118" s="220">
        <f t="shared" si="38"/>
        <v>3780000</v>
      </c>
    </row>
    <row r="119" spans="2:9">
      <c r="B119" s="218" t="s">
        <v>373</v>
      </c>
      <c r="C119" s="219"/>
      <c r="D119" s="217">
        <v>0</v>
      </c>
      <c r="E119" s="220">
        <v>0</v>
      </c>
      <c r="F119" s="220">
        <f t="shared" si="37"/>
        <v>0</v>
      </c>
      <c r="G119" s="220">
        <v>0</v>
      </c>
      <c r="H119" s="220">
        <v>0</v>
      </c>
      <c r="I119" s="220">
        <f t="shared" si="38"/>
        <v>0</v>
      </c>
    </row>
    <row r="120" spans="2:9">
      <c r="B120" s="218" t="s">
        <v>374</v>
      </c>
      <c r="C120" s="219"/>
      <c r="D120" s="217">
        <v>0</v>
      </c>
      <c r="E120" s="220">
        <v>0</v>
      </c>
      <c r="F120" s="220">
        <f t="shared" si="37"/>
        <v>0</v>
      </c>
      <c r="G120" s="220">
        <v>0</v>
      </c>
      <c r="H120" s="220">
        <v>0</v>
      </c>
      <c r="I120" s="220">
        <f t="shared" si="38"/>
        <v>0</v>
      </c>
    </row>
    <row r="121" spans="2:9">
      <c r="B121" s="218" t="s">
        <v>375</v>
      </c>
      <c r="C121" s="219"/>
      <c r="D121" s="217">
        <v>0</v>
      </c>
      <c r="E121" s="220">
        <v>0</v>
      </c>
      <c r="F121" s="220">
        <f t="shared" si="37"/>
        <v>0</v>
      </c>
      <c r="G121" s="220">
        <v>0</v>
      </c>
      <c r="H121" s="220">
        <v>0</v>
      </c>
      <c r="I121" s="220">
        <f t="shared" si="38"/>
        <v>0</v>
      </c>
    </row>
    <row r="122" spans="2:9">
      <c r="B122" s="218" t="s">
        <v>376</v>
      </c>
      <c r="C122" s="219"/>
      <c r="D122" s="217">
        <v>0</v>
      </c>
      <c r="E122" s="220">
        <v>0</v>
      </c>
      <c r="F122" s="220">
        <f t="shared" si="37"/>
        <v>0</v>
      </c>
      <c r="G122" s="220">
        <v>0</v>
      </c>
      <c r="H122" s="220">
        <v>0</v>
      </c>
      <c r="I122" s="220">
        <f t="shared" si="38"/>
        <v>0</v>
      </c>
    </row>
    <row r="123" spans="2:9">
      <c r="B123" s="218" t="s">
        <v>377</v>
      </c>
      <c r="C123" s="219"/>
      <c r="D123" s="217">
        <v>0</v>
      </c>
      <c r="E123" s="220">
        <v>0</v>
      </c>
      <c r="F123" s="220">
        <f t="shared" si="37"/>
        <v>0</v>
      </c>
      <c r="G123" s="220">
        <v>0</v>
      </c>
      <c r="H123" s="220">
        <v>0</v>
      </c>
      <c r="I123" s="220">
        <f t="shared" si="38"/>
        <v>0</v>
      </c>
    </row>
    <row r="124" spans="2:9">
      <c r="B124" s="215" t="s">
        <v>378</v>
      </c>
      <c r="C124" s="216"/>
      <c r="D124" s="217">
        <f t="shared" ref="D124:I124" si="39">SUM(D125:D133)</f>
        <v>9300000</v>
      </c>
      <c r="E124" s="217">
        <f t="shared" si="39"/>
        <v>920099.57999999961</v>
      </c>
      <c r="F124" s="217">
        <f t="shared" si="39"/>
        <v>10220099.58</v>
      </c>
      <c r="G124" s="217">
        <f t="shared" si="39"/>
        <v>10188099.58</v>
      </c>
      <c r="H124" s="217">
        <f t="shared" si="39"/>
        <v>10188099.58</v>
      </c>
      <c r="I124" s="217">
        <f t="shared" si="39"/>
        <v>32000</v>
      </c>
    </row>
    <row r="125" spans="2:9">
      <c r="B125" s="218" t="s">
        <v>379</v>
      </c>
      <c r="C125" s="219"/>
      <c r="D125" s="217">
        <v>9300000</v>
      </c>
      <c r="E125" s="220">
        <v>-79860.400000000373</v>
      </c>
      <c r="F125" s="220">
        <f>D125+E125</f>
        <v>9220139.5999999996</v>
      </c>
      <c r="G125" s="220">
        <v>9188139.5999999996</v>
      </c>
      <c r="H125" s="220">
        <v>9188139.5999999996</v>
      </c>
      <c r="I125" s="220">
        <f>F125-G125</f>
        <v>32000</v>
      </c>
    </row>
    <row r="126" spans="2:9">
      <c r="B126" s="218" t="s">
        <v>380</v>
      </c>
      <c r="C126" s="219"/>
      <c r="D126" s="217">
        <v>0</v>
      </c>
      <c r="E126" s="220">
        <v>0</v>
      </c>
      <c r="F126" s="220">
        <f t="shared" ref="F126:F133" si="40">D126+E126</f>
        <v>0</v>
      </c>
      <c r="G126" s="220">
        <v>0</v>
      </c>
      <c r="H126" s="220">
        <v>0</v>
      </c>
      <c r="I126" s="220">
        <f t="shared" ref="I126:I133" si="41">F126-G126</f>
        <v>0</v>
      </c>
    </row>
    <row r="127" spans="2:9">
      <c r="B127" s="218" t="s">
        <v>381</v>
      </c>
      <c r="C127" s="219"/>
      <c r="D127" s="217">
        <v>0</v>
      </c>
      <c r="E127" s="220">
        <v>0</v>
      </c>
      <c r="F127" s="220">
        <f t="shared" si="40"/>
        <v>0</v>
      </c>
      <c r="G127" s="220">
        <v>0</v>
      </c>
      <c r="H127" s="220">
        <v>0</v>
      </c>
      <c r="I127" s="220">
        <f t="shared" si="41"/>
        <v>0</v>
      </c>
    </row>
    <row r="128" spans="2:9">
      <c r="B128" s="218" t="s">
        <v>382</v>
      </c>
      <c r="C128" s="219"/>
      <c r="D128" s="217">
        <v>0</v>
      </c>
      <c r="E128" s="220">
        <v>999959.98</v>
      </c>
      <c r="F128" s="220">
        <f>D128+E128</f>
        <v>999959.98</v>
      </c>
      <c r="G128" s="220">
        <v>999959.98</v>
      </c>
      <c r="H128" s="220">
        <v>999959.98</v>
      </c>
      <c r="I128" s="220">
        <f t="shared" si="41"/>
        <v>0</v>
      </c>
    </row>
    <row r="129" spans="2:9">
      <c r="B129" s="218" t="s">
        <v>383</v>
      </c>
      <c r="C129" s="219"/>
      <c r="D129" s="217">
        <v>0</v>
      </c>
      <c r="E129" s="220">
        <v>0</v>
      </c>
      <c r="F129" s="220">
        <f t="shared" si="40"/>
        <v>0</v>
      </c>
      <c r="G129" s="220">
        <v>0</v>
      </c>
      <c r="H129" s="220">
        <v>0</v>
      </c>
      <c r="I129" s="220">
        <f t="shared" si="41"/>
        <v>0</v>
      </c>
    </row>
    <row r="130" spans="2:9">
      <c r="B130" s="218" t="s">
        <v>384</v>
      </c>
      <c r="C130" s="219"/>
      <c r="D130" s="217">
        <v>0</v>
      </c>
      <c r="E130" s="220">
        <v>0</v>
      </c>
      <c r="F130" s="220">
        <f t="shared" si="40"/>
        <v>0</v>
      </c>
      <c r="G130" s="220">
        <v>0</v>
      </c>
      <c r="H130" s="220">
        <v>0</v>
      </c>
      <c r="I130" s="220">
        <f t="shared" si="41"/>
        <v>0</v>
      </c>
    </row>
    <row r="131" spans="2:9">
      <c r="B131" s="218" t="s">
        <v>385</v>
      </c>
      <c r="C131" s="219"/>
      <c r="D131" s="217">
        <v>0</v>
      </c>
      <c r="E131" s="220">
        <v>0</v>
      </c>
      <c r="F131" s="220">
        <f t="shared" si="40"/>
        <v>0</v>
      </c>
      <c r="G131" s="220">
        <v>0</v>
      </c>
      <c r="H131" s="220">
        <v>0</v>
      </c>
      <c r="I131" s="220">
        <f t="shared" si="41"/>
        <v>0</v>
      </c>
    </row>
    <row r="132" spans="2:9">
      <c r="B132" s="218" t="s">
        <v>386</v>
      </c>
      <c r="C132" s="219"/>
      <c r="D132" s="217">
        <v>0</v>
      </c>
      <c r="E132" s="220">
        <v>0</v>
      </c>
      <c r="F132" s="220">
        <f t="shared" si="40"/>
        <v>0</v>
      </c>
      <c r="G132" s="220">
        <v>0</v>
      </c>
      <c r="H132" s="220">
        <v>0</v>
      </c>
      <c r="I132" s="220">
        <f t="shared" si="41"/>
        <v>0</v>
      </c>
    </row>
    <row r="133" spans="2:9" ht="13.5" thickBot="1">
      <c r="B133" s="224" t="s">
        <v>387</v>
      </c>
      <c r="C133" s="225"/>
      <c r="D133" s="226">
        <v>0</v>
      </c>
      <c r="E133" s="226">
        <v>0</v>
      </c>
      <c r="F133" s="226">
        <f t="shared" si="40"/>
        <v>0</v>
      </c>
      <c r="G133" s="226">
        <v>0</v>
      </c>
      <c r="H133" s="226">
        <v>0</v>
      </c>
      <c r="I133" s="226">
        <f t="shared" si="41"/>
        <v>0</v>
      </c>
    </row>
    <row r="134" spans="2:9">
      <c r="B134" s="215" t="s">
        <v>388</v>
      </c>
      <c r="C134" s="216"/>
      <c r="D134" s="217">
        <f t="shared" ref="D134:I134" si="42">SUM(D135:D137)</f>
        <v>98301032</v>
      </c>
      <c r="E134" s="217">
        <f t="shared" si="42"/>
        <v>21799573.059999987</v>
      </c>
      <c r="F134" s="217">
        <f t="shared" si="42"/>
        <v>120100605.05999999</v>
      </c>
      <c r="G134" s="217">
        <f t="shared" si="42"/>
        <v>41690911.649999999</v>
      </c>
      <c r="H134" s="217">
        <f t="shared" si="42"/>
        <v>41690911.649999999</v>
      </c>
      <c r="I134" s="217">
        <f t="shared" si="42"/>
        <v>78409693.409999996</v>
      </c>
    </row>
    <row r="135" spans="2:9">
      <c r="B135" s="218" t="s">
        <v>389</v>
      </c>
      <c r="C135" s="219"/>
      <c r="D135" s="217">
        <v>98301032</v>
      </c>
      <c r="E135" s="220">
        <v>21799573.059999987</v>
      </c>
      <c r="F135" s="220">
        <f>D135+E135</f>
        <v>120100605.05999999</v>
      </c>
      <c r="G135" s="220">
        <v>41690911.649999999</v>
      </c>
      <c r="H135" s="220">
        <v>41690911.649999999</v>
      </c>
      <c r="I135" s="220">
        <f>F135-G135</f>
        <v>78409693.409999996</v>
      </c>
    </row>
    <row r="136" spans="2:9">
      <c r="B136" s="218" t="s">
        <v>390</v>
      </c>
      <c r="C136" s="219"/>
      <c r="D136" s="217">
        <v>0</v>
      </c>
      <c r="E136" s="220">
        <v>0</v>
      </c>
      <c r="F136" s="220">
        <f t="shared" ref="F136:F137" si="43">D136+E136</f>
        <v>0</v>
      </c>
      <c r="G136" s="220">
        <v>0</v>
      </c>
      <c r="H136" s="220">
        <v>0</v>
      </c>
      <c r="I136" s="220">
        <f>SUM(I137:I146)</f>
        <v>0</v>
      </c>
    </row>
    <row r="137" spans="2:9">
      <c r="B137" s="218" t="s">
        <v>391</v>
      </c>
      <c r="C137" s="219"/>
      <c r="D137" s="217">
        <v>0</v>
      </c>
      <c r="E137" s="220">
        <v>0</v>
      </c>
      <c r="F137" s="220">
        <f t="shared" si="43"/>
        <v>0</v>
      </c>
      <c r="G137" s="220">
        <v>0</v>
      </c>
      <c r="H137" s="220">
        <v>0</v>
      </c>
      <c r="I137" s="220">
        <f t="shared" ref="I137" si="44">F137-G137</f>
        <v>0</v>
      </c>
    </row>
    <row r="138" spans="2:9">
      <c r="B138" s="215" t="s">
        <v>392</v>
      </c>
      <c r="C138" s="216"/>
      <c r="D138" s="217">
        <f>SUM(D139:D146)</f>
        <v>0</v>
      </c>
      <c r="E138" s="217">
        <f>SUM(E139:E146)</f>
        <v>0</v>
      </c>
      <c r="F138" s="217">
        <f>SUM(F139:F146)</f>
        <v>0</v>
      </c>
      <c r="G138" s="217">
        <f>SUM(G139:G146)</f>
        <v>0</v>
      </c>
      <c r="H138" s="217">
        <f>SUM(H139:H146)</f>
        <v>0</v>
      </c>
      <c r="I138" s="217">
        <f>SUM(I139:I145)</f>
        <v>0</v>
      </c>
    </row>
    <row r="139" spans="2:9">
      <c r="B139" s="218" t="s">
        <v>393</v>
      </c>
      <c r="C139" s="219"/>
      <c r="D139" s="217">
        <v>0</v>
      </c>
      <c r="E139" s="220">
        <v>0</v>
      </c>
      <c r="F139" s="220">
        <f>D139+E139</f>
        <v>0</v>
      </c>
      <c r="G139" s="220">
        <v>0</v>
      </c>
      <c r="H139" s="220">
        <v>0</v>
      </c>
      <c r="I139" s="217">
        <f t="shared" ref="I139:I146" si="45">F139-G139</f>
        <v>0</v>
      </c>
    </row>
    <row r="140" spans="2:9">
      <c r="B140" s="218" t="s">
        <v>394</v>
      </c>
      <c r="C140" s="219"/>
      <c r="D140" s="217">
        <v>0</v>
      </c>
      <c r="E140" s="220">
        <v>0</v>
      </c>
      <c r="F140" s="220">
        <f t="shared" ref="F140:F146" si="46">D140+E140</f>
        <v>0</v>
      </c>
      <c r="G140" s="220">
        <v>0</v>
      </c>
      <c r="H140" s="220">
        <v>0</v>
      </c>
      <c r="I140" s="217">
        <f t="shared" si="45"/>
        <v>0</v>
      </c>
    </row>
    <row r="141" spans="2:9">
      <c r="B141" s="218" t="s">
        <v>395</v>
      </c>
      <c r="C141" s="219"/>
      <c r="D141" s="217">
        <v>0</v>
      </c>
      <c r="E141" s="220">
        <v>0</v>
      </c>
      <c r="F141" s="220">
        <f t="shared" si="46"/>
        <v>0</v>
      </c>
      <c r="G141" s="220">
        <v>0</v>
      </c>
      <c r="H141" s="220">
        <v>0</v>
      </c>
      <c r="I141" s="217">
        <f t="shared" si="45"/>
        <v>0</v>
      </c>
    </row>
    <row r="142" spans="2:9">
      <c r="B142" s="218" t="s">
        <v>396</v>
      </c>
      <c r="C142" s="219"/>
      <c r="D142" s="217">
        <v>0</v>
      </c>
      <c r="E142" s="220">
        <v>0</v>
      </c>
      <c r="F142" s="220">
        <f t="shared" si="46"/>
        <v>0</v>
      </c>
      <c r="G142" s="220">
        <v>0</v>
      </c>
      <c r="H142" s="220">
        <v>0</v>
      </c>
      <c r="I142" s="217">
        <f t="shared" si="45"/>
        <v>0</v>
      </c>
    </row>
    <row r="143" spans="2:9">
      <c r="B143" s="218" t="s">
        <v>397</v>
      </c>
      <c r="C143" s="219"/>
      <c r="D143" s="217">
        <v>0</v>
      </c>
      <c r="E143" s="220">
        <v>0</v>
      </c>
      <c r="F143" s="220">
        <f t="shared" si="46"/>
        <v>0</v>
      </c>
      <c r="G143" s="220">
        <v>0</v>
      </c>
      <c r="H143" s="220">
        <v>0</v>
      </c>
      <c r="I143" s="217">
        <f t="shared" si="45"/>
        <v>0</v>
      </c>
    </row>
    <row r="144" spans="2:9">
      <c r="B144" s="218" t="s">
        <v>398</v>
      </c>
      <c r="C144" s="219"/>
      <c r="D144" s="217">
        <v>0</v>
      </c>
      <c r="E144" s="220">
        <v>0</v>
      </c>
      <c r="F144" s="220">
        <f t="shared" si="46"/>
        <v>0</v>
      </c>
      <c r="G144" s="220">
        <v>0</v>
      </c>
      <c r="H144" s="220">
        <v>0</v>
      </c>
      <c r="I144" s="217">
        <f t="shared" si="45"/>
        <v>0</v>
      </c>
    </row>
    <row r="145" spans="2:9">
      <c r="B145" s="218" t="s">
        <v>399</v>
      </c>
      <c r="C145" s="219"/>
      <c r="D145" s="217">
        <v>0</v>
      </c>
      <c r="E145" s="220">
        <v>0</v>
      </c>
      <c r="F145" s="220">
        <f t="shared" si="46"/>
        <v>0</v>
      </c>
      <c r="G145" s="220">
        <v>0</v>
      </c>
      <c r="H145" s="220">
        <v>0</v>
      </c>
      <c r="I145" s="217">
        <f t="shared" si="45"/>
        <v>0</v>
      </c>
    </row>
    <row r="146" spans="2:9">
      <c r="B146" s="218" t="s">
        <v>400</v>
      </c>
      <c r="C146" s="219"/>
      <c r="D146" s="217">
        <v>0</v>
      </c>
      <c r="E146" s="220">
        <v>0</v>
      </c>
      <c r="F146" s="220">
        <f t="shared" si="46"/>
        <v>0</v>
      </c>
      <c r="G146" s="220">
        <v>0</v>
      </c>
      <c r="H146" s="220">
        <v>0</v>
      </c>
      <c r="I146" s="217">
        <f t="shared" si="45"/>
        <v>0</v>
      </c>
    </row>
    <row r="147" spans="2:9">
      <c r="B147" s="215" t="s">
        <v>401</v>
      </c>
      <c r="C147" s="216"/>
      <c r="D147" s="217">
        <f t="shared" ref="D147:I147" si="47">SUM(D148:D150)</f>
        <v>0</v>
      </c>
      <c r="E147" s="217">
        <f t="shared" si="47"/>
        <v>0</v>
      </c>
      <c r="F147" s="217">
        <f t="shared" si="47"/>
        <v>0</v>
      </c>
      <c r="G147" s="217">
        <f t="shared" si="47"/>
        <v>0</v>
      </c>
      <c r="H147" s="217">
        <f t="shared" si="47"/>
        <v>0</v>
      </c>
      <c r="I147" s="217">
        <f t="shared" si="47"/>
        <v>0</v>
      </c>
    </row>
    <row r="148" spans="2:9">
      <c r="B148" s="218" t="s">
        <v>402</v>
      </c>
      <c r="C148" s="219"/>
      <c r="D148" s="217">
        <v>0</v>
      </c>
      <c r="E148" s="220">
        <v>0</v>
      </c>
      <c r="F148" s="220">
        <f>D148+E148</f>
        <v>0</v>
      </c>
      <c r="G148" s="220">
        <v>0</v>
      </c>
      <c r="H148" s="220">
        <v>0</v>
      </c>
      <c r="I148" s="217">
        <f t="shared" ref="I148:I150" si="48">F148-G148</f>
        <v>0</v>
      </c>
    </row>
    <row r="149" spans="2:9">
      <c r="B149" s="218" t="s">
        <v>403</v>
      </c>
      <c r="C149" s="219"/>
      <c r="D149" s="217">
        <v>0</v>
      </c>
      <c r="E149" s="220">
        <v>0</v>
      </c>
      <c r="F149" s="220">
        <f t="shared" ref="F149:F150" si="49">D149+E149</f>
        <v>0</v>
      </c>
      <c r="G149" s="220">
        <v>0</v>
      </c>
      <c r="H149" s="220">
        <v>0</v>
      </c>
      <c r="I149" s="217">
        <f t="shared" si="48"/>
        <v>0</v>
      </c>
    </row>
    <row r="150" spans="2:9">
      <c r="B150" s="218" t="s">
        <v>404</v>
      </c>
      <c r="C150" s="219"/>
      <c r="D150" s="217">
        <v>0</v>
      </c>
      <c r="E150" s="220">
        <v>0</v>
      </c>
      <c r="F150" s="220">
        <f t="shared" si="49"/>
        <v>0</v>
      </c>
      <c r="G150" s="220">
        <v>0</v>
      </c>
      <c r="H150" s="220">
        <v>0</v>
      </c>
      <c r="I150" s="217">
        <f t="shared" si="48"/>
        <v>0</v>
      </c>
    </row>
    <row r="151" spans="2:9">
      <c r="B151" s="215" t="s">
        <v>405</v>
      </c>
      <c r="C151" s="216"/>
      <c r="D151" s="217">
        <f t="shared" ref="D151:I151" si="50">SUM(D152:D158)</f>
        <v>15000000</v>
      </c>
      <c r="E151" s="217">
        <f t="shared" si="50"/>
        <v>-61436.67</v>
      </c>
      <c r="F151" s="217">
        <f t="shared" si="50"/>
        <v>14938563.33</v>
      </c>
      <c r="G151" s="217">
        <f t="shared" si="50"/>
        <v>5104839.03</v>
      </c>
      <c r="H151" s="217">
        <f t="shared" si="50"/>
        <v>5104839.03</v>
      </c>
      <c r="I151" s="217">
        <f t="shared" si="50"/>
        <v>9833724.3000000007</v>
      </c>
    </row>
    <row r="152" spans="2:9">
      <c r="B152" s="218" t="s">
        <v>406</v>
      </c>
      <c r="C152" s="219"/>
      <c r="D152" s="217">
        <v>7818180</v>
      </c>
      <c r="E152" s="220">
        <v>0</v>
      </c>
      <c r="F152" s="220">
        <f>D152+E152</f>
        <v>7818180</v>
      </c>
      <c r="G152" s="220">
        <v>3909090</v>
      </c>
      <c r="H152" s="220">
        <v>3909090</v>
      </c>
      <c r="I152" s="220">
        <f>F152-G152</f>
        <v>3909090</v>
      </c>
    </row>
    <row r="153" spans="2:9">
      <c r="B153" s="218" t="s">
        <v>407</v>
      </c>
      <c r="C153" s="219"/>
      <c r="D153" s="217">
        <v>7181820</v>
      </c>
      <c r="E153" s="220">
        <v>-61436.67</v>
      </c>
      <c r="F153" s="220">
        <f t="shared" ref="F153:F158" si="51">D153+E153</f>
        <v>7120383.3300000001</v>
      </c>
      <c r="G153" s="220">
        <v>1195749.03</v>
      </c>
      <c r="H153" s="220">
        <v>1195749.03</v>
      </c>
      <c r="I153" s="220">
        <f t="shared" ref="I153:I158" si="52">F153-G153</f>
        <v>5924634.2999999998</v>
      </c>
    </row>
    <row r="154" spans="2:9">
      <c r="B154" s="218" t="s">
        <v>408</v>
      </c>
      <c r="C154" s="219"/>
      <c r="D154" s="217">
        <v>0</v>
      </c>
      <c r="E154" s="220">
        <v>0</v>
      </c>
      <c r="F154" s="220">
        <f t="shared" si="51"/>
        <v>0</v>
      </c>
      <c r="G154" s="220">
        <v>0</v>
      </c>
      <c r="H154" s="220">
        <v>0</v>
      </c>
      <c r="I154" s="220">
        <f t="shared" si="52"/>
        <v>0</v>
      </c>
    </row>
    <row r="155" spans="2:9">
      <c r="B155" s="218" t="s">
        <v>409</v>
      </c>
      <c r="C155" s="219"/>
      <c r="D155" s="217">
        <v>0</v>
      </c>
      <c r="E155" s="220">
        <v>0</v>
      </c>
      <c r="F155" s="220">
        <f t="shared" si="51"/>
        <v>0</v>
      </c>
      <c r="G155" s="220">
        <v>0</v>
      </c>
      <c r="H155" s="220">
        <v>0</v>
      </c>
      <c r="I155" s="220">
        <f t="shared" si="52"/>
        <v>0</v>
      </c>
    </row>
    <row r="156" spans="2:9">
      <c r="B156" s="218" t="s">
        <v>410</v>
      </c>
      <c r="C156" s="219"/>
      <c r="D156" s="217">
        <v>0</v>
      </c>
      <c r="E156" s="220">
        <v>0</v>
      </c>
      <c r="F156" s="220">
        <f t="shared" si="51"/>
        <v>0</v>
      </c>
      <c r="G156" s="220">
        <v>0</v>
      </c>
      <c r="H156" s="220">
        <v>0</v>
      </c>
      <c r="I156" s="220">
        <f t="shared" si="52"/>
        <v>0</v>
      </c>
    </row>
    <row r="157" spans="2:9">
      <c r="B157" s="218" t="s">
        <v>411</v>
      </c>
      <c r="C157" s="219"/>
      <c r="D157" s="217">
        <v>0</v>
      </c>
      <c r="E157" s="220">
        <v>0</v>
      </c>
      <c r="F157" s="220">
        <f t="shared" si="51"/>
        <v>0</v>
      </c>
      <c r="G157" s="220">
        <v>0</v>
      </c>
      <c r="H157" s="220">
        <v>0</v>
      </c>
      <c r="I157" s="220">
        <f t="shared" si="52"/>
        <v>0</v>
      </c>
    </row>
    <row r="158" spans="2:9">
      <c r="B158" s="218" t="s">
        <v>412</v>
      </c>
      <c r="C158" s="219"/>
      <c r="D158" s="217">
        <v>0</v>
      </c>
      <c r="E158" s="220">
        <v>0</v>
      </c>
      <c r="F158" s="220">
        <f t="shared" si="51"/>
        <v>0</v>
      </c>
      <c r="G158" s="220">
        <v>0</v>
      </c>
      <c r="H158" s="220">
        <v>0</v>
      </c>
      <c r="I158" s="220">
        <f t="shared" si="52"/>
        <v>0</v>
      </c>
    </row>
    <row r="159" spans="2:9">
      <c r="B159" s="215"/>
      <c r="C159" s="216"/>
      <c r="D159" s="217"/>
      <c r="E159" s="220"/>
      <c r="F159" s="220"/>
      <c r="G159" s="220"/>
      <c r="H159" s="220"/>
      <c r="I159" s="220"/>
    </row>
    <row r="160" spans="2:9">
      <c r="B160" s="235" t="s">
        <v>414</v>
      </c>
      <c r="C160" s="236"/>
      <c r="D160" s="214">
        <f t="shared" ref="D160:H160" si="53">D10+D85</f>
        <v>1443132031</v>
      </c>
      <c r="E160" s="214">
        <f t="shared" si="53"/>
        <v>343795311.86000007</v>
      </c>
      <c r="F160" s="214">
        <f t="shared" si="53"/>
        <v>1786927342.8600001</v>
      </c>
      <c r="G160" s="214">
        <f t="shared" si="53"/>
        <v>720712447.96000016</v>
      </c>
      <c r="H160" s="214">
        <f t="shared" si="53"/>
        <v>678335915.99000001</v>
      </c>
      <c r="I160" s="214">
        <f>I10+I85</f>
        <v>1066214894.8999999</v>
      </c>
    </row>
    <row r="161" spans="2:9" ht="13.5" thickBot="1">
      <c r="B161" s="237"/>
      <c r="C161" s="238"/>
      <c r="D161" s="226"/>
      <c r="E161" s="227"/>
      <c r="F161" s="227"/>
      <c r="G161" s="227"/>
      <c r="H161" s="227"/>
      <c r="I161" s="227"/>
    </row>
    <row r="162" spans="2:9">
      <c r="B162" s="1" t="s">
        <v>121</v>
      </c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rowBreaks count="2" manualBreakCount="2">
    <brk id="71" min="1" max="8" man="1"/>
    <brk id="133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42"/>
  <sheetViews>
    <sheetView showGridLines="0" zoomScaleNormal="100" workbookViewId="0">
      <pane ySplit="8" topLeftCell="A9" activePane="bottomLeft" state="frozen"/>
      <selection pane="bottomLeft" activeCell="F45" sqref="F45"/>
    </sheetView>
  </sheetViews>
  <sheetFormatPr baseColWidth="10" defaultColWidth="11" defaultRowHeight="12.75"/>
  <cols>
    <col min="1" max="1" width="4.42578125" style="1" customWidth="1"/>
    <col min="2" max="2" width="62.42578125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15" ht="13.5" thickBot="1"/>
    <row r="2" spans="2:15">
      <c r="B2" s="239" t="s">
        <v>214</v>
      </c>
      <c r="C2" s="240"/>
      <c r="D2" s="240"/>
      <c r="E2" s="240"/>
      <c r="F2" s="240"/>
      <c r="G2" s="240"/>
      <c r="H2" s="241"/>
    </row>
    <row r="3" spans="2:15">
      <c r="B3" s="25" t="s">
        <v>333</v>
      </c>
      <c r="C3" s="26"/>
      <c r="D3" s="26"/>
      <c r="E3" s="26"/>
      <c r="F3" s="26"/>
      <c r="G3" s="26"/>
      <c r="H3" s="27"/>
    </row>
    <row r="4" spans="2:15">
      <c r="B4" s="25" t="s">
        <v>415</v>
      </c>
      <c r="C4" s="26"/>
      <c r="D4" s="26"/>
      <c r="E4" s="26"/>
      <c r="F4" s="26"/>
      <c r="G4" s="26"/>
      <c r="H4" s="27"/>
    </row>
    <row r="5" spans="2:15">
      <c r="B5" s="25" t="s">
        <v>216</v>
      </c>
      <c r="C5" s="26"/>
      <c r="D5" s="26"/>
      <c r="E5" s="26"/>
      <c r="F5" s="26"/>
      <c r="G5" s="26"/>
      <c r="H5" s="27"/>
    </row>
    <row r="6" spans="2:15" ht="13.5" thickBot="1">
      <c r="B6" s="28" t="s">
        <v>1</v>
      </c>
      <c r="C6" s="29"/>
      <c r="D6" s="29"/>
      <c r="E6" s="29"/>
      <c r="F6" s="29"/>
      <c r="G6" s="29"/>
      <c r="H6" s="30"/>
    </row>
    <row r="7" spans="2:15" ht="13.5" thickBot="1">
      <c r="B7" s="73" t="s">
        <v>2</v>
      </c>
      <c r="C7" s="242" t="s">
        <v>335</v>
      </c>
      <c r="D7" s="243"/>
      <c r="E7" s="243"/>
      <c r="F7" s="243"/>
      <c r="G7" s="244"/>
      <c r="H7" s="73" t="s">
        <v>336</v>
      </c>
    </row>
    <row r="8" spans="2:15" ht="26.25" thickBot="1">
      <c r="B8" s="75"/>
      <c r="C8" s="21" t="s">
        <v>220</v>
      </c>
      <c r="D8" s="21" t="s">
        <v>265</v>
      </c>
      <c r="E8" s="21" t="s">
        <v>266</v>
      </c>
      <c r="F8" s="21" t="s">
        <v>218</v>
      </c>
      <c r="G8" s="21" t="s">
        <v>237</v>
      </c>
      <c r="H8" s="75"/>
    </row>
    <row r="9" spans="2:15">
      <c r="B9" s="245" t="s">
        <v>416</v>
      </c>
      <c r="C9" s="246">
        <f>SUM(C10:C27)</f>
        <v>1267159114</v>
      </c>
      <c r="D9" s="246">
        <f>SUM(D10:D28)</f>
        <v>283507941.97000009</v>
      </c>
      <c r="E9" s="246">
        <f>SUM(E10:E28)</f>
        <v>1550667055.97</v>
      </c>
      <c r="F9" s="246">
        <f>SUM(F10:F28)</f>
        <v>640875538.48000002</v>
      </c>
      <c r="G9" s="246">
        <f>SUM(G10:G28)</f>
        <v>598861704.80000007</v>
      </c>
      <c r="H9" s="246">
        <f>SUM(H10:H28)</f>
        <v>909791517.49000013</v>
      </c>
    </row>
    <row r="10" spans="2:15" ht="12.75" customHeight="1">
      <c r="B10" s="247" t="s">
        <v>417</v>
      </c>
      <c r="C10" s="9">
        <v>34437934</v>
      </c>
      <c r="D10" s="9">
        <v>-4670463.6399999997</v>
      </c>
      <c r="E10" s="248">
        <f>C10+D10</f>
        <v>29767470.359999999</v>
      </c>
      <c r="F10" s="9">
        <v>14413851.450000001</v>
      </c>
      <c r="G10" s="9">
        <v>12970918.109999999</v>
      </c>
      <c r="H10" s="220">
        <f>E10-F10</f>
        <v>15353618.909999998</v>
      </c>
    </row>
    <row r="11" spans="2:15" ht="12.75" customHeight="1">
      <c r="B11" s="247" t="s">
        <v>418</v>
      </c>
      <c r="C11" s="9">
        <v>18156225</v>
      </c>
      <c r="D11" s="9">
        <v>1333405.31</v>
      </c>
      <c r="E11" s="248">
        <f t="shared" ref="E11:E27" si="0">C11+D11</f>
        <v>19489630.309999999</v>
      </c>
      <c r="F11" s="9">
        <v>9334630.4699999988</v>
      </c>
      <c r="G11" s="9">
        <v>8410655.5700000003</v>
      </c>
      <c r="H11" s="220">
        <f t="shared" ref="H11:H27" si="1">E11-F11</f>
        <v>10154999.84</v>
      </c>
    </row>
    <row r="12" spans="2:15" ht="12.75" customHeight="1">
      <c r="B12" s="247" t="s">
        <v>419</v>
      </c>
      <c r="C12" s="9">
        <v>50848783</v>
      </c>
      <c r="D12" s="9">
        <v>23742634.170000009</v>
      </c>
      <c r="E12" s="248">
        <f t="shared" si="0"/>
        <v>74591417.170000017</v>
      </c>
      <c r="F12" s="9">
        <v>29919496.449999996</v>
      </c>
      <c r="G12" s="9">
        <v>27946495.560000002</v>
      </c>
      <c r="H12" s="220">
        <f t="shared" si="1"/>
        <v>44671920.720000021</v>
      </c>
    </row>
    <row r="13" spans="2:15" ht="12.75" customHeight="1">
      <c r="B13" s="247" t="s">
        <v>420</v>
      </c>
      <c r="C13" s="9">
        <v>35000344</v>
      </c>
      <c r="D13" s="9">
        <v>14222485.859999998</v>
      </c>
      <c r="E13" s="248">
        <f t="shared" si="0"/>
        <v>49222829.859999999</v>
      </c>
      <c r="F13" s="9">
        <v>19050473</v>
      </c>
      <c r="G13" s="9">
        <v>17120253.539999999</v>
      </c>
      <c r="H13" s="220">
        <f t="shared" si="1"/>
        <v>30172356.859999999</v>
      </c>
    </row>
    <row r="14" spans="2:15" ht="12.75" customHeight="1">
      <c r="B14" s="247" t="s">
        <v>421</v>
      </c>
      <c r="C14" s="9">
        <v>72336829</v>
      </c>
      <c r="D14" s="9">
        <v>17632555.359999996</v>
      </c>
      <c r="E14" s="248">
        <f t="shared" si="0"/>
        <v>89969384.359999999</v>
      </c>
      <c r="F14" s="9">
        <v>45200339.599999979</v>
      </c>
      <c r="G14" s="9">
        <v>43205421.129999995</v>
      </c>
      <c r="H14" s="220">
        <f t="shared" si="1"/>
        <v>44769044.76000002</v>
      </c>
    </row>
    <row r="15" spans="2:15" ht="12.75" customHeight="1">
      <c r="B15" s="247" t="s">
        <v>422</v>
      </c>
      <c r="C15" s="9">
        <v>168404541</v>
      </c>
      <c r="D15" s="9">
        <v>12105425.340000004</v>
      </c>
      <c r="E15" s="248">
        <f t="shared" si="0"/>
        <v>180509966.34</v>
      </c>
      <c r="F15" s="9">
        <v>99693778.450000018</v>
      </c>
      <c r="G15" s="9">
        <v>94843737.410000026</v>
      </c>
      <c r="H15" s="220">
        <f t="shared" si="1"/>
        <v>80816187.889999986</v>
      </c>
    </row>
    <row r="16" spans="2:15" ht="12.75" customHeight="1">
      <c r="B16" s="247" t="s">
        <v>423</v>
      </c>
      <c r="C16" s="9">
        <v>181497990</v>
      </c>
      <c r="D16" s="9">
        <v>30512087.580000006</v>
      </c>
      <c r="E16" s="248">
        <f t="shared" si="0"/>
        <v>212010077.58000001</v>
      </c>
      <c r="F16" s="9">
        <v>92512996.599999994</v>
      </c>
      <c r="G16" s="9">
        <v>87461166.87999998</v>
      </c>
      <c r="H16" s="220">
        <f t="shared" si="1"/>
        <v>119497080.98000002</v>
      </c>
      <c r="I16" s="82"/>
      <c r="J16" s="82"/>
      <c r="K16" s="82"/>
      <c r="L16" s="82"/>
      <c r="M16" s="82"/>
      <c r="N16" s="82"/>
      <c r="O16" s="82"/>
    </row>
    <row r="17" spans="2:8" ht="12.75" customHeight="1">
      <c r="B17" s="247" t="s">
        <v>424</v>
      </c>
      <c r="C17" s="9">
        <v>114533775</v>
      </c>
      <c r="D17" s="9">
        <v>120421091.30000006</v>
      </c>
      <c r="E17" s="248">
        <f t="shared" si="0"/>
        <v>234954866.30000007</v>
      </c>
      <c r="F17" s="9">
        <v>30407895.569999993</v>
      </c>
      <c r="G17" s="9">
        <v>28975541.969999999</v>
      </c>
      <c r="H17" s="220">
        <f t="shared" si="1"/>
        <v>204546970.73000008</v>
      </c>
    </row>
    <row r="18" spans="2:8" ht="12.75" customHeight="1">
      <c r="B18" s="247" t="s">
        <v>425</v>
      </c>
      <c r="C18" s="9">
        <v>273393904</v>
      </c>
      <c r="D18" s="9">
        <v>17844863.910000004</v>
      </c>
      <c r="E18" s="248">
        <f t="shared" si="0"/>
        <v>291238767.91000003</v>
      </c>
      <c r="F18" s="9">
        <v>135509716.11999997</v>
      </c>
      <c r="G18" s="9">
        <v>122955252.33999997</v>
      </c>
      <c r="H18" s="220">
        <f t="shared" si="1"/>
        <v>155729051.79000005</v>
      </c>
    </row>
    <row r="19" spans="2:8" ht="12.75" customHeight="1">
      <c r="B19" s="247" t="s">
        <v>426</v>
      </c>
      <c r="C19" s="9">
        <v>34108196</v>
      </c>
      <c r="D19" s="9">
        <v>15713767.580000011</v>
      </c>
      <c r="E19" s="248">
        <f t="shared" si="0"/>
        <v>49821963.580000013</v>
      </c>
      <c r="F19" s="9">
        <v>17506457.680000007</v>
      </c>
      <c r="G19" s="9">
        <v>15600014.730000008</v>
      </c>
      <c r="H19" s="220">
        <f t="shared" si="1"/>
        <v>32315505.900000006</v>
      </c>
    </row>
    <row r="20" spans="2:8" ht="12.75" customHeight="1">
      <c r="B20" s="247" t="s">
        <v>427</v>
      </c>
      <c r="C20" s="9">
        <v>99278581</v>
      </c>
      <c r="D20" s="9">
        <v>19515381.419999998</v>
      </c>
      <c r="E20" s="248">
        <f t="shared" si="0"/>
        <v>118793962.42</v>
      </c>
      <c r="F20" s="9">
        <v>47372113.070000023</v>
      </c>
      <c r="G20" s="9">
        <v>44518798.970000021</v>
      </c>
      <c r="H20" s="220">
        <f t="shared" si="1"/>
        <v>71421849.349999979</v>
      </c>
    </row>
    <row r="21" spans="2:8" ht="12.75" customHeight="1">
      <c r="B21" s="247" t="s">
        <v>428</v>
      </c>
      <c r="C21" s="9">
        <v>18197502</v>
      </c>
      <c r="D21" s="9">
        <v>5217850.9200000009</v>
      </c>
      <c r="E21" s="248">
        <f t="shared" si="0"/>
        <v>23415352.920000002</v>
      </c>
      <c r="F21" s="9">
        <v>12145727.5</v>
      </c>
      <c r="G21" s="9">
        <v>10553757.57</v>
      </c>
      <c r="H21" s="220">
        <f t="shared" si="1"/>
        <v>11269625.420000002</v>
      </c>
    </row>
    <row r="22" spans="2:8" ht="12.75" customHeight="1">
      <c r="B22" s="247" t="s">
        <v>429</v>
      </c>
      <c r="C22" s="9">
        <v>36375945</v>
      </c>
      <c r="D22" s="9">
        <v>900000</v>
      </c>
      <c r="E22" s="248">
        <f t="shared" si="0"/>
        <v>37275945</v>
      </c>
      <c r="F22" s="9">
        <v>19087977</v>
      </c>
      <c r="G22" s="9">
        <v>19087977</v>
      </c>
      <c r="H22" s="220">
        <f t="shared" si="1"/>
        <v>18187968</v>
      </c>
    </row>
    <row r="23" spans="2:8" ht="12.75" customHeight="1">
      <c r="B23" s="247" t="s">
        <v>430</v>
      </c>
      <c r="C23" s="9">
        <v>12092792</v>
      </c>
      <c r="D23" s="9">
        <v>2223570.2799999998</v>
      </c>
      <c r="E23" s="248">
        <f t="shared" si="0"/>
        <v>14316362.279999999</v>
      </c>
      <c r="F23" s="9">
        <v>9377734.379999999</v>
      </c>
      <c r="G23" s="9">
        <v>8920472.4800000004</v>
      </c>
      <c r="H23" s="220">
        <f t="shared" si="1"/>
        <v>4938627.9000000004</v>
      </c>
    </row>
    <row r="24" spans="2:8" ht="12.75" customHeight="1">
      <c r="B24" s="247" t="s">
        <v>431</v>
      </c>
      <c r="C24" s="9">
        <v>87166378</v>
      </c>
      <c r="D24" s="9">
        <v>1362302.5500000003</v>
      </c>
      <c r="E24" s="248">
        <f t="shared" si="0"/>
        <v>88528680.549999997</v>
      </c>
      <c r="F24" s="9">
        <v>43293293.690000005</v>
      </c>
      <c r="G24" s="9">
        <v>42141887.580000006</v>
      </c>
      <c r="H24" s="220">
        <f t="shared" si="1"/>
        <v>45235386.859999992</v>
      </c>
    </row>
    <row r="25" spans="2:8" ht="12.75" customHeight="1">
      <c r="B25" s="247" t="s">
        <v>432</v>
      </c>
      <c r="C25" s="9">
        <v>12401735</v>
      </c>
      <c r="D25" s="9">
        <v>151098.61000000007</v>
      </c>
      <c r="E25" s="248">
        <f t="shared" si="0"/>
        <v>12552833.609999999</v>
      </c>
      <c r="F25" s="9">
        <v>5870439.1499999994</v>
      </c>
      <c r="G25" s="9">
        <v>5275172.3600000003</v>
      </c>
      <c r="H25" s="220">
        <f t="shared" si="1"/>
        <v>6682394.46</v>
      </c>
    </row>
    <row r="26" spans="2:8" ht="12.75" customHeight="1">
      <c r="B26" s="247" t="s">
        <v>433</v>
      </c>
      <c r="C26" s="9">
        <v>6830123</v>
      </c>
      <c r="D26" s="9">
        <v>2722924.48</v>
      </c>
      <c r="E26" s="248">
        <f t="shared" si="0"/>
        <v>9553047.4800000004</v>
      </c>
      <c r="F26" s="9">
        <v>3717019.3499999996</v>
      </c>
      <c r="G26" s="9">
        <v>3270220.71</v>
      </c>
      <c r="H26" s="220">
        <f t="shared" si="1"/>
        <v>5836028.1300000008</v>
      </c>
    </row>
    <row r="27" spans="2:8" ht="12.75" customHeight="1">
      <c r="B27" s="247" t="s">
        <v>434</v>
      </c>
      <c r="C27" s="9">
        <v>12097537</v>
      </c>
      <c r="D27" s="9">
        <v>2556960.9400000004</v>
      </c>
      <c r="E27" s="248">
        <f t="shared" si="0"/>
        <v>14654497.940000001</v>
      </c>
      <c r="F27" s="9">
        <v>6461598.9500000002</v>
      </c>
      <c r="G27" s="9">
        <v>5603960.8900000006</v>
      </c>
      <c r="H27" s="220">
        <f t="shared" si="1"/>
        <v>8192898.9900000012</v>
      </c>
    </row>
    <row r="28" spans="2:8" ht="12.75" customHeight="1">
      <c r="B28" s="247"/>
      <c r="C28" s="9"/>
      <c r="D28" s="9"/>
      <c r="E28" s="248"/>
      <c r="F28" s="9"/>
      <c r="G28" s="9"/>
      <c r="H28" s="220"/>
    </row>
    <row r="29" spans="2:8" s="251" customFormat="1">
      <c r="B29" s="249" t="s">
        <v>435</v>
      </c>
      <c r="C29" s="250">
        <f>SUM(C30:C33)</f>
        <v>175972917</v>
      </c>
      <c r="D29" s="250">
        <f>SUM(D30:D35)</f>
        <v>60287369.890000001</v>
      </c>
      <c r="E29" s="250">
        <f>SUM(E30:E35)</f>
        <v>236260286.88999999</v>
      </c>
      <c r="F29" s="250">
        <f>SUM(F30:F35)</f>
        <v>79836909.480000004</v>
      </c>
      <c r="G29" s="250">
        <f>SUM(G30:G35)</f>
        <v>79474211.189999998</v>
      </c>
      <c r="H29" s="250">
        <f>SUM(H30:H35)</f>
        <v>156423377.41</v>
      </c>
    </row>
    <row r="30" spans="2:8" s="251" customFormat="1">
      <c r="B30" s="247" t="s">
        <v>421</v>
      </c>
      <c r="C30" s="248">
        <v>15000000</v>
      </c>
      <c r="D30" s="248">
        <v>-61285.869999999995</v>
      </c>
      <c r="E30" s="248">
        <f>C30+D30</f>
        <v>14938714.130000001</v>
      </c>
      <c r="F30" s="248">
        <v>5104966.63</v>
      </c>
      <c r="G30" s="248">
        <v>5104966.63</v>
      </c>
      <c r="H30" s="220">
        <f>E30-F30</f>
        <v>9833747.5</v>
      </c>
    </row>
    <row r="31" spans="2:8" s="251" customFormat="1">
      <c r="B31" s="247" t="s">
        <v>423</v>
      </c>
      <c r="C31" s="248">
        <v>119448146</v>
      </c>
      <c r="D31" s="248">
        <v>-13546651.230000006</v>
      </c>
      <c r="E31" s="248">
        <f t="shared" ref="E31:E34" si="2">C31+D31</f>
        <v>105901494.77</v>
      </c>
      <c r="F31" s="248">
        <v>43457248.880000003</v>
      </c>
      <c r="G31" s="248">
        <v>43457248.880000003</v>
      </c>
      <c r="H31" s="220">
        <f t="shared" ref="H31:H34" si="3">E31-F31</f>
        <v>62444245.889999993</v>
      </c>
    </row>
    <row r="32" spans="2:8" s="251" customFormat="1">
      <c r="B32" s="247" t="s">
        <v>424</v>
      </c>
      <c r="C32" s="248">
        <v>14888259</v>
      </c>
      <c r="D32" s="248">
        <v>35851949.709999993</v>
      </c>
      <c r="E32" s="248">
        <f t="shared" si="2"/>
        <v>50740208.709999993</v>
      </c>
      <c r="F32" s="248">
        <v>16770104.489999998</v>
      </c>
      <c r="G32" s="248">
        <v>16770104.489999998</v>
      </c>
      <c r="H32" s="220">
        <f t="shared" si="3"/>
        <v>33970104.219999999</v>
      </c>
    </row>
    <row r="33" spans="2:8" s="251" customFormat="1">
      <c r="B33" s="247" t="s">
        <v>425</v>
      </c>
      <c r="C33" s="248">
        <v>26636512</v>
      </c>
      <c r="D33" s="248">
        <v>37843246.81000001</v>
      </c>
      <c r="E33" s="248">
        <f t="shared" si="2"/>
        <v>64479758.81000001</v>
      </c>
      <c r="F33" s="248">
        <v>14504589.48</v>
      </c>
      <c r="G33" s="248">
        <v>14141891.189999999</v>
      </c>
      <c r="H33" s="220">
        <f t="shared" si="3"/>
        <v>49975169.330000013</v>
      </c>
    </row>
    <row r="34" spans="2:8" s="251" customFormat="1">
      <c r="B34" s="247" t="s">
        <v>433</v>
      </c>
      <c r="C34" s="248">
        <v>0</v>
      </c>
      <c r="D34" s="248">
        <v>200110.47</v>
      </c>
      <c r="E34" s="248">
        <f t="shared" si="2"/>
        <v>200110.47</v>
      </c>
      <c r="F34" s="248">
        <v>0</v>
      </c>
      <c r="G34" s="248">
        <v>0</v>
      </c>
      <c r="H34" s="220">
        <f t="shared" si="3"/>
        <v>200110.47</v>
      </c>
    </row>
    <row r="35" spans="2:8" s="251" customFormat="1">
      <c r="B35" s="247"/>
      <c r="C35" s="248"/>
      <c r="D35" s="248"/>
      <c r="E35" s="248"/>
      <c r="F35" s="248"/>
      <c r="G35" s="248"/>
      <c r="H35" s="220"/>
    </row>
    <row r="36" spans="2:8">
      <c r="B36" s="252" t="s">
        <v>414</v>
      </c>
      <c r="C36" s="250">
        <f t="shared" ref="C36:H36" si="4">+C9+C29</f>
        <v>1443132031</v>
      </c>
      <c r="D36" s="250">
        <f t="shared" si="4"/>
        <v>343795311.86000007</v>
      </c>
      <c r="E36" s="250">
        <f t="shared" si="4"/>
        <v>1786927342.8600001</v>
      </c>
      <c r="F36" s="250">
        <f t="shared" si="4"/>
        <v>720712447.96000004</v>
      </c>
      <c r="G36" s="250">
        <f t="shared" si="4"/>
        <v>678335915.99000001</v>
      </c>
      <c r="H36" s="250">
        <f t="shared" si="4"/>
        <v>1066214894.9000001</v>
      </c>
    </row>
    <row r="37" spans="2:8" ht="13.5" thickBot="1">
      <c r="B37" s="253"/>
      <c r="C37" s="254"/>
      <c r="D37" s="254"/>
      <c r="E37" s="254"/>
      <c r="F37" s="254"/>
      <c r="G37" s="254"/>
      <c r="H37" s="227"/>
    </row>
    <row r="38" spans="2:8">
      <c r="B38" s="1" t="s">
        <v>121</v>
      </c>
    </row>
    <row r="442" spans="2:8">
      <c r="B442" s="255"/>
      <c r="C442" s="255"/>
      <c r="D442" s="255"/>
      <c r="E442" s="255"/>
      <c r="F442" s="255"/>
      <c r="G442" s="255"/>
      <c r="H442" s="255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zoomScaleNormal="100" workbookViewId="0">
      <pane ySplit="9" topLeftCell="A10" activePane="bottomLeft" state="frozen"/>
      <selection pane="bottomLeft" activeCell="E22" sqref="E22"/>
    </sheetView>
  </sheetViews>
  <sheetFormatPr baseColWidth="10" defaultColWidth="11" defaultRowHeight="12.75"/>
  <cols>
    <col min="1" max="1" width="52.85546875" style="1" customWidth="1"/>
    <col min="2" max="2" width="11.425781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/>
    <row r="2" spans="1:7">
      <c r="A2" s="22" t="s">
        <v>214</v>
      </c>
      <c r="B2" s="23"/>
      <c r="C2" s="23"/>
      <c r="D2" s="23"/>
      <c r="E2" s="23"/>
      <c r="F2" s="23"/>
      <c r="G2" s="205"/>
    </row>
    <row r="3" spans="1:7">
      <c r="A3" s="65" t="s">
        <v>333</v>
      </c>
      <c r="B3" s="66"/>
      <c r="C3" s="66"/>
      <c r="D3" s="66"/>
      <c r="E3" s="66"/>
      <c r="F3" s="66"/>
      <c r="G3" s="206"/>
    </row>
    <row r="4" spans="1:7">
      <c r="A4" s="65" t="s">
        <v>436</v>
      </c>
      <c r="B4" s="66"/>
      <c r="C4" s="66"/>
      <c r="D4" s="66"/>
      <c r="E4" s="66"/>
      <c r="F4" s="66"/>
      <c r="G4" s="206"/>
    </row>
    <row r="5" spans="1:7">
      <c r="A5" s="65" t="s">
        <v>216</v>
      </c>
      <c r="B5" s="66"/>
      <c r="C5" s="66"/>
      <c r="D5" s="66"/>
      <c r="E5" s="66"/>
      <c r="F5" s="66"/>
      <c r="G5" s="206"/>
    </row>
    <row r="6" spans="1:7" ht="13.5" thickBot="1">
      <c r="A6" s="68" t="s">
        <v>1</v>
      </c>
      <c r="B6" s="69"/>
      <c r="C6" s="69"/>
      <c r="D6" s="69"/>
      <c r="E6" s="69"/>
      <c r="F6" s="69"/>
      <c r="G6" s="207"/>
    </row>
    <row r="7" spans="1:7" ht="15.75" customHeight="1">
      <c r="A7" s="22" t="s">
        <v>2</v>
      </c>
      <c r="B7" s="239" t="s">
        <v>335</v>
      </c>
      <c r="C7" s="240"/>
      <c r="D7" s="240"/>
      <c r="E7" s="240"/>
      <c r="F7" s="241"/>
      <c r="G7" s="73" t="s">
        <v>336</v>
      </c>
    </row>
    <row r="8" spans="1:7" ht="15.75" customHeight="1" thickBot="1">
      <c r="A8" s="65"/>
      <c r="B8" s="28"/>
      <c r="C8" s="29"/>
      <c r="D8" s="29"/>
      <c r="E8" s="29"/>
      <c r="F8" s="30"/>
      <c r="G8" s="256"/>
    </row>
    <row r="9" spans="1:7" ht="26.25" thickBot="1">
      <c r="A9" s="68"/>
      <c r="B9" s="257" t="s">
        <v>220</v>
      </c>
      <c r="C9" s="21" t="s">
        <v>337</v>
      </c>
      <c r="D9" s="21" t="s">
        <v>338</v>
      </c>
      <c r="E9" s="21" t="s">
        <v>218</v>
      </c>
      <c r="F9" s="21" t="s">
        <v>237</v>
      </c>
      <c r="G9" s="75"/>
    </row>
    <row r="10" spans="1:7">
      <c r="A10" s="258"/>
      <c r="B10" s="259"/>
      <c r="C10" s="259"/>
      <c r="D10" s="259"/>
      <c r="E10" s="259"/>
      <c r="F10" s="259"/>
      <c r="G10" s="259"/>
    </row>
    <row r="11" spans="1:7">
      <c r="A11" s="260" t="s">
        <v>437</v>
      </c>
      <c r="B11" s="103">
        <f>B12+B22+B31+B42</f>
        <v>1267159114</v>
      </c>
      <c r="C11" s="103">
        <f>C12+C22+C31+C42</f>
        <v>283507941.96999991</v>
      </c>
      <c r="D11" s="103">
        <f t="shared" ref="D11:G11" si="0">D12+D22+D31+D42</f>
        <v>1550667055.9700003</v>
      </c>
      <c r="E11" s="103">
        <f t="shared" si="0"/>
        <v>640875538.4799999</v>
      </c>
      <c r="F11" s="103">
        <f t="shared" si="0"/>
        <v>598861704.80000007</v>
      </c>
      <c r="G11" s="103">
        <f t="shared" si="0"/>
        <v>909791517.49000013</v>
      </c>
    </row>
    <row r="12" spans="1:7">
      <c r="A12" s="260" t="s">
        <v>438</v>
      </c>
      <c r="B12" s="103">
        <f>SUM(B13:B20)</f>
        <v>713043785</v>
      </c>
      <c r="C12" s="103">
        <f>SUM(C13:C20)</f>
        <v>100340690.91999999</v>
      </c>
      <c r="D12" s="103">
        <f>SUM(D13:D20)</f>
        <v>813384475.92000008</v>
      </c>
      <c r="E12" s="103">
        <f>SUM(E13:E20)</f>
        <v>385101498.29999995</v>
      </c>
      <c r="F12" s="103">
        <f>SUM(F13:F20)</f>
        <v>356179576.55000001</v>
      </c>
      <c r="G12" s="103">
        <f>D12-E12</f>
        <v>428282977.62000012</v>
      </c>
    </row>
    <row r="13" spans="1:7">
      <c r="A13" s="261" t="s">
        <v>439</v>
      </c>
      <c r="B13" s="101">
        <v>34437934</v>
      </c>
      <c r="C13" s="101">
        <v>-4670463.6399999997</v>
      </c>
      <c r="D13" s="101">
        <f>B13+C13</f>
        <v>29767470.359999999</v>
      </c>
      <c r="E13" s="101">
        <v>14413851.450000001</v>
      </c>
      <c r="F13" s="101">
        <v>12970918.109999999</v>
      </c>
      <c r="G13" s="101">
        <f>D13-E13</f>
        <v>15353618.909999998</v>
      </c>
    </row>
    <row r="14" spans="1:7">
      <c r="A14" s="261" t="s">
        <v>440</v>
      </c>
      <c r="B14" s="101">
        <v>0</v>
      </c>
      <c r="C14" s="101">
        <v>0</v>
      </c>
      <c r="D14" s="101">
        <f t="shared" ref="D14:D20" si="1">B14+C14</f>
        <v>0</v>
      </c>
      <c r="E14" s="101">
        <v>0</v>
      </c>
      <c r="F14" s="101">
        <v>0</v>
      </c>
      <c r="G14" s="101">
        <f t="shared" ref="G14:G20" si="2">D14-E14</f>
        <v>0</v>
      </c>
    </row>
    <row r="15" spans="1:7">
      <c r="A15" s="261" t="s">
        <v>441</v>
      </c>
      <c r="B15" s="101">
        <v>104416776</v>
      </c>
      <c r="C15" s="101">
        <v>24361711.81000001</v>
      </c>
      <c r="D15" s="101">
        <f t="shared" si="1"/>
        <v>128778487.81</v>
      </c>
      <c r="E15" s="101">
        <v>59819351.979999982</v>
      </c>
      <c r="F15" s="101">
        <v>53867246.829999991</v>
      </c>
      <c r="G15" s="101">
        <f t="shared" si="2"/>
        <v>68959135.830000013</v>
      </c>
    </row>
    <row r="16" spans="1:7">
      <c r="A16" s="261" t="s">
        <v>442</v>
      </c>
      <c r="B16" s="101">
        <v>0</v>
      </c>
      <c r="C16" s="101">
        <v>0</v>
      </c>
      <c r="D16" s="101">
        <f t="shared" si="1"/>
        <v>0</v>
      </c>
      <c r="E16" s="101">
        <v>0</v>
      </c>
      <c r="F16" s="101">
        <v>0</v>
      </c>
      <c r="G16" s="101">
        <f t="shared" si="2"/>
        <v>0</v>
      </c>
    </row>
    <row r="17" spans="1:7">
      <c r="A17" s="261" t="s">
        <v>443</v>
      </c>
      <c r="B17" s="101">
        <v>72336829</v>
      </c>
      <c r="C17" s="101">
        <v>15571118.689999996</v>
      </c>
      <c r="D17" s="101">
        <f t="shared" si="1"/>
        <v>87907947.689999998</v>
      </c>
      <c r="E17" s="101">
        <v>43138902.929999977</v>
      </c>
      <c r="F17" s="101">
        <v>41143984.459999993</v>
      </c>
      <c r="G17" s="101">
        <f t="shared" si="2"/>
        <v>44769044.76000002</v>
      </c>
    </row>
    <row r="18" spans="1:7">
      <c r="A18" s="261" t="s">
        <v>444</v>
      </c>
      <c r="B18" s="101">
        <v>0</v>
      </c>
      <c r="C18" s="101">
        <v>0</v>
      </c>
      <c r="D18" s="101">
        <f t="shared" si="1"/>
        <v>0</v>
      </c>
      <c r="E18" s="101">
        <v>0</v>
      </c>
      <c r="F18" s="101">
        <v>0</v>
      </c>
      <c r="G18" s="101">
        <f t="shared" si="2"/>
        <v>0</v>
      </c>
    </row>
    <row r="19" spans="1:7">
      <c r="A19" s="261" t="s">
        <v>445</v>
      </c>
      <c r="B19" s="101">
        <v>287597519</v>
      </c>
      <c r="C19" s="101">
        <v>30504330.079999983</v>
      </c>
      <c r="D19" s="101">
        <f t="shared" si="1"/>
        <v>318101849.07999998</v>
      </c>
      <c r="E19" s="101">
        <v>142132597.41999996</v>
      </c>
      <c r="F19" s="101">
        <v>128985405.30999997</v>
      </c>
      <c r="G19" s="101">
        <f t="shared" si="2"/>
        <v>175969251.66000003</v>
      </c>
    </row>
    <row r="20" spans="1:7">
      <c r="A20" s="261" t="s">
        <v>446</v>
      </c>
      <c r="B20" s="101">
        <v>214254727</v>
      </c>
      <c r="C20" s="101">
        <v>34573993.980000004</v>
      </c>
      <c r="D20" s="101">
        <f t="shared" si="1"/>
        <v>248828720.98000002</v>
      </c>
      <c r="E20" s="101">
        <v>125596794.52000003</v>
      </c>
      <c r="F20" s="101">
        <v>119212021.84000005</v>
      </c>
      <c r="G20" s="101">
        <f t="shared" si="2"/>
        <v>123231926.45999999</v>
      </c>
    </row>
    <row r="21" spans="1:7">
      <c r="A21" s="262"/>
      <c r="B21" s="101"/>
      <c r="C21" s="101"/>
      <c r="D21" s="101"/>
      <c r="E21" s="101"/>
      <c r="F21" s="101"/>
      <c r="G21" s="101"/>
    </row>
    <row r="22" spans="1:7">
      <c r="A22" s="260" t="s">
        <v>447</v>
      </c>
      <c r="B22" s="103">
        <f t="shared" ref="B22:G22" si="3">SUM(B23:B29)</f>
        <v>525682792</v>
      </c>
      <c r="C22" s="103">
        <f t="shared" si="3"/>
        <v>175430964.83999991</v>
      </c>
      <c r="D22" s="103">
        <f t="shared" si="3"/>
        <v>701113756.84000015</v>
      </c>
      <c r="E22" s="103">
        <f t="shared" si="3"/>
        <v>236391295.28</v>
      </c>
      <c r="F22" s="103">
        <f t="shared" si="3"/>
        <v>225455593.11000004</v>
      </c>
      <c r="G22" s="103">
        <f t="shared" si="3"/>
        <v>464722461.56</v>
      </c>
    </row>
    <row r="23" spans="1:7">
      <c r="A23" s="261" t="s">
        <v>448</v>
      </c>
      <c r="B23" s="101">
        <v>13129041</v>
      </c>
      <c r="C23" s="101">
        <v>9147061.1999999974</v>
      </c>
      <c r="D23" s="101">
        <f>B23+C23</f>
        <v>22276102.199999996</v>
      </c>
      <c r="E23" s="101">
        <v>1011659.7199999999</v>
      </c>
      <c r="F23" s="101">
        <v>944678.65999999992</v>
      </c>
      <c r="G23" s="101">
        <f>D23-E23</f>
        <v>21264442.479999997</v>
      </c>
    </row>
    <row r="24" spans="1:7">
      <c r="A24" s="261" t="s">
        <v>449</v>
      </c>
      <c r="B24" s="101">
        <v>434122556</v>
      </c>
      <c r="C24" s="101">
        <v>147096834.22999996</v>
      </c>
      <c r="D24" s="101">
        <f t="shared" ref="D24:D29" si="4">B24+C24</f>
        <v>581219390.23000002</v>
      </c>
      <c r="E24" s="101">
        <v>180391922.02000001</v>
      </c>
      <c r="F24" s="101">
        <v>171745837.84000003</v>
      </c>
      <c r="G24" s="101">
        <f t="shared" ref="G24:G29" si="5">D24-E24</f>
        <v>400827468.21000004</v>
      </c>
    </row>
    <row r="25" spans="1:7">
      <c r="A25" s="261" t="s">
        <v>450</v>
      </c>
      <c r="B25" s="101">
        <v>0</v>
      </c>
      <c r="C25" s="101">
        <v>0</v>
      </c>
      <c r="D25" s="101">
        <f t="shared" si="4"/>
        <v>0</v>
      </c>
      <c r="E25" s="101">
        <v>0</v>
      </c>
      <c r="F25" s="101">
        <v>0</v>
      </c>
      <c r="G25" s="101">
        <f t="shared" si="5"/>
        <v>0</v>
      </c>
    </row>
    <row r="26" spans="1:7">
      <c r="A26" s="261" t="s">
        <v>451</v>
      </c>
      <c r="B26" s="101">
        <v>19541702</v>
      </c>
      <c r="C26" s="101">
        <v>11672346.859999998</v>
      </c>
      <c r="D26" s="101">
        <f t="shared" si="4"/>
        <v>31214048.859999999</v>
      </c>
      <c r="E26" s="101">
        <v>16583867.099999998</v>
      </c>
      <c r="F26" s="101">
        <v>15187351.979999999</v>
      </c>
      <c r="G26" s="101">
        <f t="shared" si="5"/>
        <v>14630181.760000002</v>
      </c>
    </row>
    <row r="27" spans="1:7">
      <c r="A27" s="261" t="s">
        <v>452</v>
      </c>
      <c r="B27" s="101">
        <v>14552613</v>
      </c>
      <c r="C27" s="101">
        <v>4016144.3200000003</v>
      </c>
      <c r="D27" s="101">
        <f t="shared" si="4"/>
        <v>18568757.32</v>
      </c>
      <c r="E27" s="101">
        <v>15200840.540000007</v>
      </c>
      <c r="F27" s="101">
        <v>14850338.370000007</v>
      </c>
      <c r="G27" s="101">
        <f t="shared" si="5"/>
        <v>3367916.7799999937</v>
      </c>
    </row>
    <row r="28" spans="1:7">
      <c r="A28" s="261" t="s">
        <v>453</v>
      </c>
      <c r="B28" s="101">
        <v>43206068</v>
      </c>
      <c r="C28" s="101">
        <v>3628224.4799999991</v>
      </c>
      <c r="D28" s="101">
        <f t="shared" si="4"/>
        <v>46834292.479999997</v>
      </c>
      <c r="E28" s="101">
        <v>22804996.349999998</v>
      </c>
      <c r="F28" s="101">
        <v>22358197.710000001</v>
      </c>
      <c r="G28" s="101">
        <f t="shared" si="5"/>
        <v>24029296.129999999</v>
      </c>
    </row>
    <row r="29" spans="1:7">
      <c r="A29" s="261" t="s">
        <v>454</v>
      </c>
      <c r="B29" s="101">
        <v>1130812</v>
      </c>
      <c r="C29" s="101">
        <v>-129646.25000000003</v>
      </c>
      <c r="D29" s="101">
        <f t="shared" si="4"/>
        <v>1001165.75</v>
      </c>
      <c r="E29" s="101">
        <v>398009.55000000005</v>
      </c>
      <c r="F29" s="101">
        <v>369188.55000000005</v>
      </c>
      <c r="G29" s="101">
        <f t="shared" si="5"/>
        <v>603156.19999999995</v>
      </c>
    </row>
    <row r="30" spans="1:7">
      <c r="A30" s="262"/>
      <c r="B30" s="101"/>
      <c r="C30" s="101"/>
      <c r="D30" s="101"/>
      <c r="E30" s="101"/>
      <c r="F30" s="101"/>
      <c r="G30" s="101"/>
    </row>
    <row r="31" spans="1:7">
      <c r="A31" s="260" t="s">
        <v>455</v>
      </c>
      <c r="B31" s="103">
        <f t="shared" ref="B31:G31" si="6">SUM(B32:B40)</f>
        <v>28432537</v>
      </c>
      <c r="C31" s="103">
        <f t="shared" si="6"/>
        <v>5674849.540000001</v>
      </c>
      <c r="D31" s="103">
        <f t="shared" si="6"/>
        <v>34107386.539999999</v>
      </c>
      <c r="E31" s="103">
        <f t="shared" si="6"/>
        <v>17321308.229999997</v>
      </c>
      <c r="F31" s="103">
        <f t="shared" si="6"/>
        <v>15165098.469999999</v>
      </c>
      <c r="G31" s="103">
        <f t="shared" si="6"/>
        <v>16786078.310000006</v>
      </c>
    </row>
    <row r="32" spans="1:7">
      <c r="A32" s="261" t="s">
        <v>456</v>
      </c>
      <c r="B32" s="101">
        <v>5758923</v>
      </c>
      <c r="C32" s="101">
        <v>-202306.80000000005</v>
      </c>
      <c r="D32" s="101">
        <f>B32+C32</f>
        <v>5556616.2000000002</v>
      </c>
      <c r="E32" s="101">
        <v>2741216.76</v>
      </c>
      <c r="F32" s="101">
        <v>2390077.6299999994</v>
      </c>
      <c r="G32" s="101">
        <f>D32-E32</f>
        <v>2815399.4400000004</v>
      </c>
    </row>
    <row r="33" spans="1:7">
      <c r="A33" s="261" t="s">
        <v>457</v>
      </c>
      <c r="B33" s="101">
        <v>3483378</v>
      </c>
      <c r="C33" s="101">
        <v>-308341.52000000008</v>
      </c>
      <c r="D33" s="101">
        <f t="shared" ref="D33:D40" si="7">B33+C33</f>
        <v>3175036.48</v>
      </c>
      <c r="E33" s="101">
        <v>1356651.0999999999</v>
      </c>
      <c r="F33" s="101">
        <v>1287327.9599999997</v>
      </c>
      <c r="G33" s="101">
        <f t="shared" ref="G33:G40" si="8">D33-E33</f>
        <v>1818385.3800000001</v>
      </c>
    </row>
    <row r="34" spans="1:7">
      <c r="A34" s="261" t="s">
        <v>458</v>
      </c>
      <c r="B34" s="101">
        <v>0</v>
      </c>
      <c r="C34" s="101">
        <v>0</v>
      </c>
      <c r="D34" s="101">
        <f t="shared" si="7"/>
        <v>0</v>
      </c>
      <c r="E34" s="101">
        <v>0</v>
      </c>
      <c r="F34" s="101">
        <v>0</v>
      </c>
      <c r="G34" s="101">
        <f t="shared" si="8"/>
        <v>0</v>
      </c>
    </row>
    <row r="35" spans="1:7">
      <c r="A35" s="261" t="s">
        <v>459</v>
      </c>
      <c r="B35" s="101">
        <v>0</v>
      </c>
      <c r="C35" s="101">
        <v>0</v>
      </c>
      <c r="D35" s="101">
        <f t="shared" si="7"/>
        <v>0</v>
      </c>
      <c r="E35" s="101">
        <v>0</v>
      </c>
      <c r="F35" s="101">
        <v>0</v>
      </c>
      <c r="G35" s="101">
        <f t="shared" si="8"/>
        <v>0</v>
      </c>
    </row>
    <row r="36" spans="1:7">
      <c r="A36" s="261" t="s">
        <v>460</v>
      </c>
      <c r="B36" s="101">
        <v>0</v>
      </c>
      <c r="C36" s="101">
        <v>0</v>
      </c>
      <c r="D36" s="101">
        <f t="shared" si="7"/>
        <v>0</v>
      </c>
      <c r="E36" s="101">
        <v>0</v>
      </c>
      <c r="F36" s="101">
        <v>0</v>
      </c>
      <c r="G36" s="101">
        <f t="shared" si="8"/>
        <v>0</v>
      </c>
    </row>
    <row r="37" spans="1:7">
      <c r="A37" s="261" t="s">
        <v>461</v>
      </c>
      <c r="B37" s="101">
        <v>0</v>
      </c>
      <c r="C37" s="101">
        <v>0</v>
      </c>
      <c r="D37" s="101">
        <f t="shared" si="7"/>
        <v>0</v>
      </c>
      <c r="E37" s="101">
        <v>0</v>
      </c>
      <c r="F37" s="101">
        <v>0</v>
      </c>
      <c r="G37" s="101">
        <f t="shared" si="8"/>
        <v>0</v>
      </c>
    </row>
    <row r="38" spans="1:7">
      <c r="A38" s="261" t="s">
        <v>462</v>
      </c>
      <c r="B38" s="101">
        <v>7425984</v>
      </c>
      <c r="C38" s="101">
        <v>2199378.46</v>
      </c>
      <c r="D38" s="101">
        <f t="shared" si="7"/>
        <v>9625362.4600000009</v>
      </c>
      <c r="E38" s="101">
        <v>5788056.79</v>
      </c>
      <c r="F38" s="101">
        <v>4964145.6900000004</v>
      </c>
      <c r="G38" s="101">
        <f t="shared" si="8"/>
        <v>3837305.6700000009</v>
      </c>
    </row>
    <row r="39" spans="1:7">
      <c r="A39" s="261" t="s">
        <v>463</v>
      </c>
      <c r="B39" s="101">
        <v>0</v>
      </c>
      <c r="C39" s="101">
        <v>0</v>
      </c>
      <c r="D39" s="101">
        <f t="shared" si="7"/>
        <v>0</v>
      </c>
      <c r="E39" s="101">
        <v>0</v>
      </c>
      <c r="F39" s="101">
        <v>0</v>
      </c>
      <c r="G39" s="101">
        <f t="shared" si="8"/>
        <v>0</v>
      </c>
    </row>
    <row r="40" spans="1:7">
      <c r="A40" s="261" t="s">
        <v>464</v>
      </c>
      <c r="B40" s="101">
        <v>11764252</v>
      </c>
      <c r="C40" s="101">
        <v>3986119.4000000008</v>
      </c>
      <c r="D40" s="101">
        <f t="shared" si="7"/>
        <v>15750371.4</v>
      </c>
      <c r="E40" s="101">
        <v>7435383.5799999973</v>
      </c>
      <c r="F40" s="101">
        <v>6523547.1899999995</v>
      </c>
      <c r="G40" s="101">
        <f t="shared" si="8"/>
        <v>8314987.8200000031</v>
      </c>
    </row>
    <row r="41" spans="1:7">
      <c r="A41" s="262"/>
      <c r="B41" s="101"/>
      <c r="C41" s="101"/>
      <c r="D41" s="101"/>
      <c r="E41" s="101"/>
      <c r="F41" s="101"/>
      <c r="G41" s="101"/>
    </row>
    <row r="42" spans="1:7">
      <c r="A42" s="260" t="s">
        <v>465</v>
      </c>
      <c r="B42" s="103">
        <f>SUM(B43:B46)</f>
        <v>0</v>
      </c>
      <c r="C42" s="103">
        <f>SUM(C43:C46)</f>
        <v>2061436.67</v>
      </c>
      <c r="D42" s="103">
        <f>SUM(D43:D46)</f>
        <v>2061436.67</v>
      </c>
      <c r="E42" s="103">
        <f>SUM(E43:E46)</f>
        <v>2061436.67</v>
      </c>
      <c r="F42" s="103">
        <f>SUM(F43:F46)</f>
        <v>2061436.67</v>
      </c>
      <c r="G42" s="103">
        <f>D42-E42</f>
        <v>0</v>
      </c>
    </row>
    <row r="43" spans="1:7">
      <c r="A43" s="261" t="s">
        <v>466</v>
      </c>
      <c r="B43" s="101">
        <v>0</v>
      </c>
      <c r="C43" s="101">
        <v>2061436.67</v>
      </c>
      <c r="D43" s="101">
        <f>B43+C43</f>
        <v>2061436.67</v>
      </c>
      <c r="E43" s="101">
        <v>2061436.67</v>
      </c>
      <c r="F43" s="101">
        <v>2061436.67</v>
      </c>
      <c r="G43" s="101">
        <f>D43-E43</f>
        <v>0</v>
      </c>
    </row>
    <row r="44" spans="1:7" ht="25.5">
      <c r="A44" s="10" t="s">
        <v>467</v>
      </c>
      <c r="B44" s="101">
        <v>0</v>
      </c>
      <c r="C44" s="101">
        <v>0</v>
      </c>
      <c r="D44" s="101">
        <f t="shared" ref="D44:D46" si="9">B44+C44</f>
        <v>0</v>
      </c>
      <c r="E44" s="101">
        <v>0</v>
      </c>
      <c r="F44" s="101">
        <v>0</v>
      </c>
      <c r="G44" s="101">
        <f t="shared" ref="G44:G46" si="10">D44-E44</f>
        <v>0</v>
      </c>
    </row>
    <row r="45" spans="1:7">
      <c r="A45" s="261" t="s">
        <v>468</v>
      </c>
      <c r="B45" s="101">
        <v>0</v>
      </c>
      <c r="C45" s="101">
        <v>0</v>
      </c>
      <c r="D45" s="101">
        <f t="shared" si="9"/>
        <v>0</v>
      </c>
      <c r="E45" s="101">
        <v>0</v>
      </c>
      <c r="F45" s="101">
        <v>0</v>
      </c>
      <c r="G45" s="101">
        <f t="shared" si="10"/>
        <v>0</v>
      </c>
    </row>
    <row r="46" spans="1:7">
      <c r="A46" s="261" t="s">
        <v>469</v>
      </c>
      <c r="B46" s="101">
        <v>0</v>
      </c>
      <c r="C46" s="101">
        <v>0</v>
      </c>
      <c r="D46" s="101">
        <f t="shared" si="9"/>
        <v>0</v>
      </c>
      <c r="E46" s="101">
        <v>0</v>
      </c>
      <c r="F46" s="101">
        <v>0</v>
      </c>
      <c r="G46" s="101">
        <f t="shared" si="10"/>
        <v>0</v>
      </c>
    </row>
    <row r="47" spans="1:7">
      <c r="A47" s="262"/>
      <c r="B47" s="101"/>
      <c r="C47" s="101"/>
      <c r="D47" s="101"/>
      <c r="E47" s="101"/>
      <c r="F47" s="101"/>
      <c r="G47" s="101"/>
    </row>
    <row r="48" spans="1:7">
      <c r="A48" s="260" t="s">
        <v>470</v>
      </c>
      <c r="B48" s="103">
        <f>B49+B59+B68+B79</f>
        <v>175972917</v>
      </c>
      <c r="C48" s="103">
        <f>C49+C59+C68+C79</f>
        <v>60287369.889999978</v>
      </c>
      <c r="D48" s="103">
        <f>D49+D59+D68+D79</f>
        <v>236260286.89000002</v>
      </c>
      <c r="E48" s="103">
        <f>E49+E59+E68+E79</f>
        <v>79836909.480000004</v>
      </c>
      <c r="F48" s="103">
        <f>F49+F59+F68+F79</f>
        <v>79474211.189999998</v>
      </c>
      <c r="G48" s="103">
        <f>D48-E48</f>
        <v>156423377.41000003</v>
      </c>
    </row>
    <row r="49" spans="1:7">
      <c r="A49" s="260" t="s">
        <v>438</v>
      </c>
      <c r="B49" s="103">
        <f>SUM(B50:B57)</f>
        <v>26636512</v>
      </c>
      <c r="C49" s="103">
        <f>SUM(C50:C57)</f>
        <v>65855452.429999992</v>
      </c>
      <c r="D49" s="103">
        <f>SUM(D50:D57)</f>
        <v>92491964.429999992</v>
      </c>
      <c r="E49" s="103">
        <f>SUM(E50:E57)</f>
        <v>31274821.57</v>
      </c>
      <c r="F49" s="103">
        <f>SUM(F50:F57)</f>
        <v>30912123.280000001</v>
      </c>
      <c r="G49" s="103">
        <f>D49-E49</f>
        <v>61217142.859999992</v>
      </c>
    </row>
    <row r="50" spans="1:7">
      <c r="A50" s="261" t="s">
        <v>439</v>
      </c>
      <c r="B50" s="101">
        <v>0</v>
      </c>
      <c r="C50" s="101">
        <v>0</v>
      </c>
      <c r="D50" s="101">
        <f>B50+C50</f>
        <v>0</v>
      </c>
      <c r="E50" s="101">
        <v>0</v>
      </c>
      <c r="F50" s="101">
        <v>0</v>
      </c>
      <c r="G50" s="101">
        <f>D50-E50</f>
        <v>0</v>
      </c>
    </row>
    <row r="51" spans="1:7">
      <c r="A51" s="261" t="s">
        <v>440</v>
      </c>
      <c r="B51" s="101">
        <v>0</v>
      </c>
      <c r="C51" s="101">
        <v>0</v>
      </c>
      <c r="D51" s="101">
        <f t="shared" ref="D51:D57" si="11">B51+C51</f>
        <v>0</v>
      </c>
      <c r="E51" s="101">
        <v>0</v>
      </c>
      <c r="F51" s="101">
        <v>0</v>
      </c>
      <c r="G51" s="101">
        <f t="shared" ref="G51:G57" si="12">D51-E51</f>
        <v>0</v>
      </c>
    </row>
    <row r="52" spans="1:7">
      <c r="A52" s="261" t="s">
        <v>441</v>
      </c>
      <c r="B52" s="101">
        <v>0</v>
      </c>
      <c r="C52" s="101">
        <v>0</v>
      </c>
      <c r="D52" s="101">
        <f t="shared" si="11"/>
        <v>0</v>
      </c>
      <c r="E52" s="101">
        <v>0</v>
      </c>
      <c r="F52" s="101">
        <v>0</v>
      </c>
      <c r="G52" s="101">
        <f t="shared" si="12"/>
        <v>0</v>
      </c>
    </row>
    <row r="53" spans="1:7">
      <c r="A53" s="261" t="s">
        <v>442</v>
      </c>
      <c r="B53" s="101">
        <v>0</v>
      </c>
      <c r="C53" s="101">
        <v>0</v>
      </c>
      <c r="D53" s="101">
        <f t="shared" si="11"/>
        <v>0</v>
      </c>
      <c r="E53" s="101">
        <v>0</v>
      </c>
      <c r="F53" s="101">
        <v>0</v>
      </c>
      <c r="G53" s="101">
        <f t="shared" si="12"/>
        <v>0</v>
      </c>
    </row>
    <row r="54" spans="1:7">
      <c r="A54" s="261" t="s">
        <v>443</v>
      </c>
      <c r="B54" s="101">
        <v>0</v>
      </c>
      <c r="C54" s="101">
        <v>150.80000000000001</v>
      </c>
      <c r="D54" s="101">
        <f t="shared" si="11"/>
        <v>150.80000000000001</v>
      </c>
      <c r="E54" s="101">
        <v>127.6</v>
      </c>
      <c r="F54" s="101">
        <v>127.6</v>
      </c>
      <c r="G54" s="101">
        <f t="shared" si="12"/>
        <v>23.200000000000017</v>
      </c>
    </row>
    <row r="55" spans="1:7">
      <c r="A55" s="261" t="s">
        <v>444</v>
      </c>
      <c r="B55" s="101">
        <v>0</v>
      </c>
      <c r="C55" s="101">
        <v>0</v>
      </c>
      <c r="D55" s="101">
        <f t="shared" si="11"/>
        <v>0</v>
      </c>
      <c r="E55" s="101">
        <v>0</v>
      </c>
      <c r="F55" s="101">
        <v>0</v>
      </c>
      <c r="G55" s="101">
        <f t="shared" si="12"/>
        <v>0</v>
      </c>
    </row>
    <row r="56" spans="1:7">
      <c r="A56" s="261" t="s">
        <v>445</v>
      </c>
      <c r="B56" s="101">
        <v>26636512</v>
      </c>
      <c r="C56" s="101">
        <v>65855301.629999995</v>
      </c>
      <c r="D56" s="101">
        <f t="shared" si="11"/>
        <v>92491813.629999995</v>
      </c>
      <c r="E56" s="101">
        <v>31274693.969999999</v>
      </c>
      <c r="F56" s="101">
        <v>30911995.68</v>
      </c>
      <c r="G56" s="101">
        <f t="shared" si="12"/>
        <v>61217119.659999996</v>
      </c>
    </row>
    <row r="57" spans="1:7" ht="13.5" thickBot="1">
      <c r="A57" s="263" t="s">
        <v>446</v>
      </c>
      <c r="B57" s="264">
        <v>0</v>
      </c>
      <c r="C57" s="264">
        <v>0</v>
      </c>
      <c r="D57" s="264">
        <f t="shared" si="11"/>
        <v>0</v>
      </c>
      <c r="E57" s="264">
        <v>0</v>
      </c>
      <c r="F57" s="264">
        <v>0</v>
      </c>
      <c r="G57" s="264">
        <f t="shared" si="12"/>
        <v>0</v>
      </c>
    </row>
    <row r="58" spans="1:7">
      <c r="A58" s="262"/>
      <c r="B58" s="101"/>
      <c r="C58" s="101"/>
      <c r="D58" s="101"/>
      <c r="E58" s="101"/>
      <c r="F58" s="101"/>
      <c r="G58" s="101"/>
    </row>
    <row r="59" spans="1:7">
      <c r="A59" s="260" t="s">
        <v>447</v>
      </c>
      <c r="B59" s="103">
        <f>SUM(B60:B66)</f>
        <v>134336405</v>
      </c>
      <c r="C59" s="103">
        <f>SUM(C60:C66)</f>
        <v>-5506645.8700000104</v>
      </c>
      <c r="D59" s="103">
        <f>SUM(D60:D66)</f>
        <v>128829759.13</v>
      </c>
      <c r="E59" s="103">
        <f>SUM(E60:E66)</f>
        <v>43457248.880000003</v>
      </c>
      <c r="F59" s="103">
        <f>SUM(F60:F66)</f>
        <v>43457248.880000003</v>
      </c>
      <c r="G59" s="103">
        <f>D59-E59</f>
        <v>85372510.25</v>
      </c>
    </row>
    <row r="60" spans="1:7">
      <c r="A60" s="261" t="s">
        <v>448</v>
      </c>
      <c r="B60" s="101">
        <v>0</v>
      </c>
      <c r="C60" s="101">
        <v>0</v>
      </c>
      <c r="D60" s="101">
        <f>B60+C60</f>
        <v>0</v>
      </c>
      <c r="E60" s="101">
        <v>0</v>
      </c>
      <c r="F60" s="101">
        <v>0</v>
      </c>
      <c r="G60" s="101">
        <f>D60-E60</f>
        <v>0</v>
      </c>
    </row>
    <row r="61" spans="1:7">
      <c r="A61" s="261" t="s">
        <v>449</v>
      </c>
      <c r="B61" s="101">
        <v>134336405</v>
      </c>
      <c r="C61" s="101">
        <v>-5706756.3400000101</v>
      </c>
      <c r="D61" s="101">
        <f t="shared" ref="D61:D66" si="13">B61+C61</f>
        <v>128629648.66</v>
      </c>
      <c r="E61" s="101">
        <v>43457248.880000003</v>
      </c>
      <c r="F61" s="101">
        <v>43457248.880000003</v>
      </c>
      <c r="G61" s="101">
        <f t="shared" ref="G61:G65" si="14">D61-E61</f>
        <v>85172399.780000001</v>
      </c>
    </row>
    <row r="62" spans="1:7">
      <c r="A62" s="261" t="s">
        <v>450</v>
      </c>
      <c r="B62" s="101">
        <v>0</v>
      </c>
      <c r="C62" s="101">
        <v>0</v>
      </c>
      <c r="D62" s="101">
        <f t="shared" si="13"/>
        <v>0</v>
      </c>
      <c r="E62" s="101">
        <v>0</v>
      </c>
      <c r="F62" s="101">
        <v>0</v>
      </c>
      <c r="G62" s="101">
        <f t="shared" si="14"/>
        <v>0</v>
      </c>
    </row>
    <row r="63" spans="1:7">
      <c r="A63" s="261" t="s">
        <v>451</v>
      </c>
      <c r="B63" s="101">
        <v>0</v>
      </c>
      <c r="C63" s="101">
        <v>0</v>
      </c>
      <c r="D63" s="101">
        <f t="shared" si="13"/>
        <v>0</v>
      </c>
      <c r="E63" s="101">
        <v>0</v>
      </c>
      <c r="F63" s="101">
        <v>0</v>
      </c>
      <c r="G63" s="101">
        <f t="shared" si="14"/>
        <v>0</v>
      </c>
    </row>
    <row r="64" spans="1:7">
      <c r="A64" s="261" t="s">
        <v>452</v>
      </c>
      <c r="B64" s="101">
        <v>0</v>
      </c>
      <c r="C64" s="101">
        <v>0</v>
      </c>
      <c r="D64" s="101">
        <f t="shared" si="13"/>
        <v>0</v>
      </c>
      <c r="E64" s="101">
        <v>0</v>
      </c>
      <c r="F64" s="101">
        <v>0</v>
      </c>
      <c r="G64" s="101">
        <f t="shared" si="14"/>
        <v>0</v>
      </c>
    </row>
    <row r="65" spans="1:7">
      <c r="A65" s="261" t="s">
        <v>453</v>
      </c>
      <c r="B65" s="101">
        <v>0</v>
      </c>
      <c r="C65" s="101">
        <v>200110.47</v>
      </c>
      <c r="D65" s="101">
        <f t="shared" si="13"/>
        <v>200110.47</v>
      </c>
      <c r="E65" s="101">
        <v>0</v>
      </c>
      <c r="F65" s="101">
        <v>0</v>
      </c>
      <c r="G65" s="101">
        <f t="shared" si="14"/>
        <v>200110.47</v>
      </c>
    </row>
    <row r="66" spans="1:7">
      <c r="A66" s="261" t="s">
        <v>454</v>
      </c>
      <c r="B66" s="101">
        <v>0</v>
      </c>
      <c r="C66" s="101">
        <v>0</v>
      </c>
      <c r="D66" s="101">
        <f t="shared" si="13"/>
        <v>0</v>
      </c>
      <c r="E66" s="101">
        <v>0</v>
      </c>
      <c r="F66" s="101">
        <v>0</v>
      </c>
      <c r="G66" s="101">
        <f>D66-E66</f>
        <v>0</v>
      </c>
    </row>
    <row r="67" spans="1:7">
      <c r="A67" s="262"/>
      <c r="B67" s="101"/>
      <c r="C67" s="101"/>
      <c r="D67" s="101"/>
      <c r="E67" s="101"/>
      <c r="F67" s="101"/>
      <c r="G67" s="101"/>
    </row>
    <row r="68" spans="1:7">
      <c r="A68" s="260" t="s">
        <v>455</v>
      </c>
      <c r="B68" s="103">
        <f>SUM(B69:B77)</f>
        <v>0</v>
      </c>
      <c r="C68" s="103">
        <f>SUM(C69:C77)</f>
        <v>0</v>
      </c>
      <c r="D68" s="103">
        <f>SUM(D69:D77)</f>
        <v>0</v>
      </c>
      <c r="E68" s="103">
        <f>SUM(E69:E77)</f>
        <v>0</v>
      </c>
      <c r="F68" s="103">
        <f>SUM(F69:F77)</f>
        <v>0</v>
      </c>
      <c r="G68" s="103">
        <f>D68-E68</f>
        <v>0</v>
      </c>
    </row>
    <row r="69" spans="1:7">
      <c r="A69" s="261" t="s">
        <v>456</v>
      </c>
      <c r="B69" s="101">
        <v>0</v>
      </c>
      <c r="C69" s="101">
        <v>0</v>
      </c>
      <c r="D69" s="101">
        <f>B69+C69</f>
        <v>0</v>
      </c>
      <c r="E69" s="101">
        <v>0</v>
      </c>
      <c r="F69" s="101">
        <v>0</v>
      </c>
      <c r="G69" s="101">
        <f>D69-E69</f>
        <v>0</v>
      </c>
    </row>
    <row r="70" spans="1:7">
      <c r="A70" s="261" t="s">
        <v>457</v>
      </c>
      <c r="B70" s="101">
        <v>0</v>
      </c>
      <c r="C70" s="101">
        <v>0</v>
      </c>
      <c r="D70" s="101">
        <f t="shared" ref="D70:D77" si="15">B70+C70</f>
        <v>0</v>
      </c>
      <c r="E70" s="101">
        <v>0</v>
      </c>
      <c r="F70" s="101">
        <v>0</v>
      </c>
      <c r="G70" s="101">
        <f t="shared" ref="G70:G77" si="16">D70-E70</f>
        <v>0</v>
      </c>
    </row>
    <row r="71" spans="1:7">
      <c r="A71" s="261" t="s">
        <v>458</v>
      </c>
      <c r="B71" s="101">
        <v>0</v>
      </c>
      <c r="C71" s="101">
        <v>0</v>
      </c>
      <c r="D71" s="101">
        <f t="shared" si="15"/>
        <v>0</v>
      </c>
      <c r="E71" s="101">
        <v>0</v>
      </c>
      <c r="F71" s="101">
        <v>0</v>
      </c>
      <c r="G71" s="101">
        <f t="shared" si="16"/>
        <v>0</v>
      </c>
    </row>
    <row r="72" spans="1:7">
      <c r="A72" s="261" t="s">
        <v>459</v>
      </c>
      <c r="B72" s="101">
        <v>0</v>
      </c>
      <c r="C72" s="101">
        <v>0</v>
      </c>
      <c r="D72" s="101">
        <f t="shared" si="15"/>
        <v>0</v>
      </c>
      <c r="E72" s="101">
        <v>0</v>
      </c>
      <c r="F72" s="101">
        <v>0</v>
      </c>
      <c r="G72" s="101">
        <f t="shared" si="16"/>
        <v>0</v>
      </c>
    </row>
    <row r="73" spans="1:7">
      <c r="A73" s="261" t="s">
        <v>460</v>
      </c>
      <c r="B73" s="101">
        <v>0</v>
      </c>
      <c r="C73" s="101">
        <v>0</v>
      </c>
      <c r="D73" s="101">
        <f t="shared" si="15"/>
        <v>0</v>
      </c>
      <c r="E73" s="101">
        <v>0</v>
      </c>
      <c r="F73" s="101">
        <v>0</v>
      </c>
      <c r="G73" s="101">
        <f t="shared" si="16"/>
        <v>0</v>
      </c>
    </row>
    <row r="74" spans="1:7">
      <c r="A74" s="261" t="s">
        <v>461</v>
      </c>
      <c r="B74" s="101">
        <v>0</v>
      </c>
      <c r="C74" s="101">
        <v>0</v>
      </c>
      <c r="D74" s="101">
        <f t="shared" si="15"/>
        <v>0</v>
      </c>
      <c r="E74" s="101">
        <v>0</v>
      </c>
      <c r="F74" s="101">
        <v>0</v>
      </c>
      <c r="G74" s="101">
        <f t="shared" si="16"/>
        <v>0</v>
      </c>
    </row>
    <row r="75" spans="1:7">
      <c r="A75" s="261" t="s">
        <v>462</v>
      </c>
      <c r="B75" s="101">
        <v>0</v>
      </c>
      <c r="C75" s="101">
        <v>0</v>
      </c>
      <c r="D75" s="101">
        <f t="shared" si="15"/>
        <v>0</v>
      </c>
      <c r="E75" s="101">
        <v>0</v>
      </c>
      <c r="F75" s="101">
        <v>0</v>
      </c>
      <c r="G75" s="101">
        <f t="shared" si="16"/>
        <v>0</v>
      </c>
    </row>
    <row r="76" spans="1:7">
      <c r="A76" s="261" t="s">
        <v>463</v>
      </c>
      <c r="B76" s="101">
        <v>0</v>
      </c>
      <c r="C76" s="101">
        <v>0</v>
      </c>
      <c r="D76" s="101">
        <f t="shared" si="15"/>
        <v>0</v>
      </c>
      <c r="E76" s="101">
        <v>0</v>
      </c>
      <c r="F76" s="101">
        <v>0</v>
      </c>
      <c r="G76" s="101">
        <f t="shared" si="16"/>
        <v>0</v>
      </c>
    </row>
    <row r="77" spans="1:7">
      <c r="A77" s="265" t="s">
        <v>464</v>
      </c>
      <c r="B77" s="266">
        <v>0</v>
      </c>
      <c r="C77" s="266">
        <v>0</v>
      </c>
      <c r="D77" s="266">
        <f t="shared" si="15"/>
        <v>0</v>
      </c>
      <c r="E77" s="266">
        <v>0</v>
      </c>
      <c r="F77" s="266">
        <v>0</v>
      </c>
      <c r="G77" s="266">
        <f t="shared" si="16"/>
        <v>0</v>
      </c>
    </row>
    <row r="78" spans="1:7">
      <c r="A78" s="262"/>
      <c r="B78" s="101"/>
      <c r="C78" s="101"/>
      <c r="D78" s="101"/>
      <c r="E78" s="101"/>
      <c r="F78" s="101"/>
      <c r="G78" s="101"/>
    </row>
    <row r="79" spans="1:7">
      <c r="A79" s="260" t="s">
        <v>465</v>
      </c>
      <c r="B79" s="103">
        <f>SUM(B80:B83)</f>
        <v>15000000</v>
      </c>
      <c r="C79" s="103">
        <f>SUM(C80:C83)</f>
        <v>-61436.67</v>
      </c>
      <c r="D79" s="103">
        <f>SUM(D80:D83)</f>
        <v>14938563.33</v>
      </c>
      <c r="E79" s="103">
        <f>SUM(E80:E83)</f>
        <v>5104839.03</v>
      </c>
      <c r="F79" s="103">
        <f>SUM(F80:F83)</f>
        <v>5104839.03</v>
      </c>
      <c r="G79" s="103">
        <f>D79-E79</f>
        <v>9833724.3000000007</v>
      </c>
    </row>
    <row r="80" spans="1:7">
      <c r="A80" s="261" t="s">
        <v>466</v>
      </c>
      <c r="B80" s="101">
        <v>15000000</v>
      </c>
      <c r="C80" s="101">
        <v>-61436.67</v>
      </c>
      <c r="D80" s="101">
        <f>B80+C80</f>
        <v>14938563.33</v>
      </c>
      <c r="E80" s="101">
        <v>5104839.03</v>
      </c>
      <c r="F80" s="101">
        <v>5104839.03</v>
      </c>
      <c r="G80" s="101">
        <f>D80-E80</f>
        <v>9833724.3000000007</v>
      </c>
    </row>
    <row r="81" spans="1:7" ht="25.5">
      <c r="A81" s="10" t="s">
        <v>467</v>
      </c>
      <c r="B81" s="101">
        <v>0</v>
      </c>
      <c r="C81" s="101">
        <v>0</v>
      </c>
      <c r="D81" s="101">
        <f t="shared" ref="D81:D83" si="17">B81+C81</f>
        <v>0</v>
      </c>
      <c r="E81" s="101">
        <v>0</v>
      </c>
      <c r="F81" s="101">
        <v>0</v>
      </c>
      <c r="G81" s="101">
        <f t="shared" ref="G81:G83" si="18">D81-E81</f>
        <v>0</v>
      </c>
    </row>
    <row r="82" spans="1:7">
      <c r="A82" s="261" t="s">
        <v>468</v>
      </c>
      <c r="B82" s="101">
        <v>0</v>
      </c>
      <c r="C82" s="101">
        <v>0</v>
      </c>
      <c r="D82" s="101">
        <f t="shared" si="17"/>
        <v>0</v>
      </c>
      <c r="E82" s="101">
        <v>0</v>
      </c>
      <c r="F82" s="101">
        <v>0</v>
      </c>
      <c r="G82" s="101">
        <f t="shared" si="18"/>
        <v>0</v>
      </c>
    </row>
    <row r="83" spans="1:7">
      <c r="A83" s="261" t="s">
        <v>469</v>
      </c>
      <c r="B83" s="101">
        <v>0</v>
      </c>
      <c r="C83" s="101">
        <v>0</v>
      </c>
      <c r="D83" s="101">
        <f t="shared" si="17"/>
        <v>0</v>
      </c>
      <c r="E83" s="101">
        <v>0</v>
      </c>
      <c r="F83" s="101">
        <v>0</v>
      </c>
      <c r="G83" s="101">
        <f t="shared" si="18"/>
        <v>0</v>
      </c>
    </row>
    <row r="84" spans="1:7">
      <c r="A84" s="262"/>
      <c r="B84" s="101"/>
      <c r="C84" s="101"/>
      <c r="D84" s="101"/>
      <c r="E84" s="101"/>
      <c r="F84" s="101"/>
      <c r="G84" s="101"/>
    </row>
    <row r="85" spans="1:7">
      <c r="A85" s="260" t="s">
        <v>414</v>
      </c>
      <c r="B85" s="103">
        <f t="shared" ref="B85:G85" si="19">B11+B48</f>
        <v>1443132031</v>
      </c>
      <c r="C85" s="103">
        <f t="shared" si="19"/>
        <v>343795311.8599999</v>
      </c>
      <c r="D85" s="103">
        <f t="shared" si="19"/>
        <v>1786927342.8600004</v>
      </c>
      <c r="E85" s="103">
        <f t="shared" si="19"/>
        <v>720712447.95999992</v>
      </c>
      <c r="F85" s="103">
        <f t="shared" si="19"/>
        <v>678335915.99000001</v>
      </c>
      <c r="G85" s="103">
        <f t="shared" si="19"/>
        <v>1066214894.9000001</v>
      </c>
    </row>
    <row r="86" spans="1:7" ht="13.5" thickBot="1">
      <c r="A86" s="267"/>
      <c r="B86" s="264"/>
      <c r="C86" s="264"/>
      <c r="D86" s="264"/>
      <c r="E86" s="264"/>
      <c r="F86" s="264"/>
      <c r="G86" s="264"/>
    </row>
    <row r="87" spans="1:7">
      <c r="A87" s="1" t="s">
        <v>121</v>
      </c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2" orientation="portrait" r:id="rId1"/>
  <rowBreaks count="1" manualBreakCount="1">
    <brk id="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showGridLines="0" workbookViewId="0">
      <pane ySplit="8" topLeftCell="A9" activePane="bottomLeft" state="frozen"/>
      <selection pane="bottomLeft" activeCell="K13" sqref="K13"/>
    </sheetView>
  </sheetViews>
  <sheetFormatPr baseColWidth="10" defaultColWidth="11" defaultRowHeight="12.75"/>
  <cols>
    <col min="1" max="1" width="5.7109375" style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/>
    <row r="2" spans="2:8">
      <c r="B2" s="22" t="s">
        <v>214</v>
      </c>
      <c r="C2" s="23"/>
      <c r="D2" s="23"/>
      <c r="E2" s="23"/>
      <c r="F2" s="23"/>
      <c r="G2" s="23"/>
      <c r="H2" s="205"/>
    </row>
    <row r="3" spans="2:8">
      <c r="B3" s="65" t="s">
        <v>333</v>
      </c>
      <c r="C3" s="66"/>
      <c r="D3" s="66"/>
      <c r="E3" s="66"/>
      <c r="F3" s="66"/>
      <c r="G3" s="66"/>
      <c r="H3" s="206"/>
    </row>
    <row r="4" spans="2:8">
      <c r="B4" s="65" t="s">
        <v>471</v>
      </c>
      <c r="C4" s="66"/>
      <c r="D4" s="66"/>
      <c r="E4" s="66"/>
      <c r="F4" s="66"/>
      <c r="G4" s="66"/>
      <c r="H4" s="206"/>
    </row>
    <row r="5" spans="2:8">
      <c r="B5" s="65" t="s">
        <v>216</v>
      </c>
      <c r="C5" s="66"/>
      <c r="D5" s="66"/>
      <c r="E5" s="66"/>
      <c r="F5" s="66"/>
      <c r="G5" s="66"/>
      <c r="H5" s="206"/>
    </row>
    <row r="6" spans="2:8" ht="13.5" thickBot="1">
      <c r="B6" s="68" t="s">
        <v>1</v>
      </c>
      <c r="C6" s="69"/>
      <c r="D6" s="69"/>
      <c r="E6" s="69"/>
      <c r="F6" s="69"/>
      <c r="G6" s="69"/>
      <c r="H6" s="207"/>
    </row>
    <row r="7" spans="2:8" ht="13.5" thickBot="1">
      <c r="B7" s="208" t="s">
        <v>2</v>
      </c>
      <c r="C7" s="242" t="s">
        <v>335</v>
      </c>
      <c r="D7" s="243"/>
      <c r="E7" s="243"/>
      <c r="F7" s="243"/>
      <c r="G7" s="244"/>
      <c r="H7" s="73" t="s">
        <v>336</v>
      </c>
    </row>
    <row r="8" spans="2:8" ht="26.25" thickBot="1">
      <c r="B8" s="211"/>
      <c r="C8" s="21" t="s">
        <v>220</v>
      </c>
      <c r="D8" s="21" t="s">
        <v>337</v>
      </c>
      <c r="E8" s="21" t="s">
        <v>338</v>
      </c>
      <c r="F8" s="21" t="s">
        <v>472</v>
      </c>
      <c r="G8" s="21" t="s">
        <v>237</v>
      </c>
      <c r="H8" s="75"/>
    </row>
    <row r="9" spans="2:8">
      <c r="B9" s="268" t="s">
        <v>473</v>
      </c>
      <c r="C9" s="250">
        <f>C10+C11+C12+C15+C16+C19</f>
        <v>574134810</v>
      </c>
      <c r="D9" s="250">
        <f>D10+D11+D12+D15+D16+D19</f>
        <v>9656907.0599999949</v>
      </c>
      <c r="E9" s="250">
        <f>E10+E11+E12+E15+E16+E19</f>
        <v>583791717.05999994</v>
      </c>
      <c r="F9" s="250">
        <f>F10+F11+F12+F15+F16+F19</f>
        <v>283170847.99999988</v>
      </c>
      <c r="G9" s="250">
        <f>G10+G11+G12+G15+G16+G19</f>
        <v>249743423.94999993</v>
      </c>
      <c r="H9" s="7">
        <f>E9-F9</f>
        <v>300620869.06000006</v>
      </c>
    </row>
    <row r="10" spans="2:8" ht="20.25" customHeight="1">
      <c r="B10" s="269" t="s">
        <v>474</v>
      </c>
      <c r="C10" s="250">
        <v>369072314</v>
      </c>
      <c r="D10" s="7">
        <v>4951932.6399999969</v>
      </c>
      <c r="E10" s="9">
        <f>C10+D10</f>
        <v>374024246.63999999</v>
      </c>
      <c r="F10" s="7">
        <v>180177012.22999987</v>
      </c>
      <c r="G10" s="7">
        <v>158450049.8599999</v>
      </c>
      <c r="H10" s="9">
        <f>E10-F10</f>
        <v>193847234.41000012</v>
      </c>
    </row>
    <row r="11" spans="2:8">
      <c r="B11" s="269" t="s">
        <v>475</v>
      </c>
      <c r="C11" s="250">
        <v>0</v>
      </c>
      <c r="D11" s="7">
        <v>0</v>
      </c>
      <c r="E11" s="9">
        <v>0</v>
      </c>
      <c r="F11" s="7">
        <v>0</v>
      </c>
      <c r="G11" s="7">
        <v>0</v>
      </c>
      <c r="H11" s="9">
        <v>0</v>
      </c>
    </row>
    <row r="12" spans="2:8">
      <c r="B12" s="269" t="s">
        <v>476</v>
      </c>
      <c r="C12" s="248">
        <v>0</v>
      </c>
      <c r="D12" s="248">
        <v>0</v>
      </c>
      <c r="E12" s="248">
        <v>0</v>
      </c>
      <c r="F12" s="248">
        <v>0</v>
      </c>
      <c r="G12" s="248">
        <v>0</v>
      </c>
      <c r="H12" s="9">
        <v>0</v>
      </c>
    </row>
    <row r="13" spans="2:8">
      <c r="B13" s="270" t="s">
        <v>477</v>
      </c>
      <c r="C13" s="250">
        <v>0</v>
      </c>
      <c r="D13" s="7">
        <v>0</v>
      </c>
      <c r="E13" s="9">
        <v>0</v>
      </c>
      <c r="F13" s="7">
        <v>0</v>
      </c>
      <c r="G13" s="7">
        <v>0</v>
      </c>
      <c r="H13" s="9">
        <v>0</v>
      </c>
    </row>
    <row r="14" spans="2:8">
      <c r="B14" s="270" t="s">
        <v>478</v>
      </c>
      <c r="C14" s="250">
        <v>0</v>
      </c>
      <c r="D14" s="7">
        <v>0</v>
      </c>
      <c r="E14" s="9">
        <v>0</v>
      </c>
      <c r="F14" s="7">
        <v>0</v>
      </c>
      <c r="G14" s="7">
        <v>0</v>
      </c>
      <c r="H14" s="9">
        <v>0</v>
      </c>
    </row>
    <row r="15" spans="2:8">
      <c r="B15" s="269" t="s">
        <v>479</v>
      </c>
      <c r="C15" s="250">
        <v>201562496</v>
      </c>
      <c r="D15" s="7">
        <v>-4951932.6400000025</v>
      </c>
      <c r="E15" s="9">
        <f>C15+D15</f>
        <v>196610563.35999998</v>
      </c>
      <c r="F15" s="7">
        <v>96380284.700000033</v>
      </c>
      <c r="G15" s="7">
        <v>84679823.020000041</v>
      </c>
      <c r="H15" s="9">
        <f>E15-F15</f>
        <v>100230278.65999995</v>
      </c>
    </row>
    <row r="16" spans="2:8" ht="25.5">
      <c r="B16" s="269" t="s">
        <v>480</v>
      </c>
      <c r="C16" s="248">
        <v>0</v>
      </c>
      <c r="D16" s="248">
        <v>0</v>
      </c>
      <c r="E16" s="248">
        <v>0</v>
      </c>
      <c r="F16" s="248">
        <v>0</v>
      </c>
      <c r="G16" s="248">
        <v>0</v>
      </c>
      <c r="H16" s="9">
        <v>0</v>
      </c>
    </row>
    <row r="17" spans="2:8">
      <c r="B17" s="270" t="s">
        <v>481</v>
      </c>
      <c r="C17" s="250">
        <v>0</v>
      </c>
      <c r="D17" s="7">
        <v>0</v>
      </c>
      <c r="E17" s="9">
        <v>0</v>
      </c>
      <c r="F17" s="7">
        <v>0</v>
      </c>
      <c r="G17" s="7">
        <v>0</v>
      </c>
      <c r="H17" s="9">
        <v>0</v>
      </c>
    </row>
    <row r="18" spans="2:8">
      <c r="B18" s="270" t="s">
        <v>482</v>
      </c>
      <c r="C18" s="250">
        <v>0</v>
      </c>
      <c r="D18" s="7">
        <v>0</v>
      </c>
      <c r="E18" s="9">
        <v>0</v>
      </c>
      <c r="F18" s="7">
        <v>0</v>
      </c>
      <c r="G18" s="7">
        <v>0</v>
      </c>
      <c r="H18" s="9">
        <v>0</v>
      </c>
    </row>
    <row r="19" spans="2:8">
      <c r="B19" s="269" t="s">
        <v>483</v>
      </c>
      <c r="C19" s="250">
        <v>3500000</v>
      </c>
      <c r="D19" s="7">
        <v>9656907.0600000005</v>
      </c>
      <c r="E19" s="9">
        <f>C19+D19</f>
        <v>13156907.060000001</v>
      </c>
      <c r="F19" s="7">
        <v>6613551.0699999994</v>
      </c>
      <c r="G19" s="7">
        <v>6613551.0699999994</v>
      </c>
      <c r="H19" s="9">
        <f>E19-F19</f>
        <v>6543355.9900000012</v>
      </c>
    </row>
    <row r="20" spans="2:8" s="275" customFormat="1">
      <c r="B20" s="271"/>
      <c r="C20" s="272"/>
      <c r="D20" s="273"/>
      <c r="E20" s="273"/>
      <c r="F20" s="273"/>
      <c r="G20" s="273"/>
      <c r="H20" s="274"/>
    </row>
    <row r="21" spans="2:8">
      <c r="B21" s="268" t="s">
        <v>484</v>
      </c>
      <c r="C21" s="250">
        <f>C22+C23+C24+C27+C28+C31</f>
        <v>0</v>
      </c>
      <c r="D21" s="250">
        <f>D22+D23+D24+D27+D28+D31</f>
        <v>0</v>
      </c>
      <c r="E21" s="250">
        <f>E22+E23+E24+E27+E28+E31</f>
        <v>0</v>
      </c>
      <c r="F21" s="250">
        <f>F22+F23+F24+F27+F28+F31</f>
        <v>0</v>
      </c>
      <c r="G21" s="250">
        <f>G22+G23+G24+G27+G28+G31</f>
        <v>0</v>
      </c>
      <c r="H21" s="7">
        <f>E21-F21</f>
        <v>0</v>
      </c>
    </row>
    <row r="22" spans="2:8" ht="18.75" customHeight="1">
      <c r="B22" s="269" t="s">
        <v>474</v>
      </c>
      <c r="C22" s="250">
        <v>0</v>
      </c>
      <c r="D22" s="7">
        <v>0</v>
      </c>
      <c r="E22" s="9">
        <v>0</v>
      </c>
      <c r="F22" s="7">
        <v>0</v>
      </c>
      <c r="G22" s="7">
        <v>0</v>
      </c>
      <c r="H22" s="9">
        <v>0</v>
      </c>
    </row>
    <row r="23" spans="2:8">
      <c r="B23" s="269" t="s">
        <v>475</v>
      </c>
      <c r="C23" s="250">
        <v>0</v>
      </c>
      <c r="D23" s="7">
        <v>0</v>
      </c>
      <c r="E23" s="9">
        <v>0</v>
      </c>
      <c r="F23" s="7">
        <v>0</v>
      </c>
      <c r="G23" s="7">
        <v>0</v>
      </c>
      <c r="H23" s="9">
        <v>0</v>
      </c>
    </row>
    <row r="24" spans="2:8">
      <c r="B24" s="269" t="s">
        <v>476</v>
      </c>
      <c r="C24" s="248">
        <v>0</v>
      </c>
      <c r="D24" s="248">
        <v>0</v>
      </c>
      <c r="E24" s="248">
        <v>0</v>
      </c>
      <c r="F24" s="248">
        <v>0</v>
      </c>
      <c r="G24" s="248">
        <v>0</v>
      </c>
      <c r="H24" s="9">
        <v>0</v>
      </c>
    </row>
    <row r="25" spans="2:8">
      <c r="B25" s="270" t="s">
        <v>477</v>
      </c>
      <c r="C25" s="250">
        <v>0</v>
      </c>
      <c r="D25" s="7">
        <v>0</v>
      </c>
      <c r="E25" s="9">
        <v>0</v>
      </c>
      <c r="F25" s="7">
        <v>0</v>
      </c>
      <c r="G25" s="7">
        <v>0</v>
      </c>
      <c r="H25" s="9">
        <v>0</v>
      </c>
    </row>
    <row r="26" spans="2:8">
      <c r="B26" s="270" t="s">
        <v>478</v>
      </c>
      <c r="C26" s="250">
        <v>0</v>
      </c>
      <c r="D26" s="7">
        <v>0</v>
      </c>
      <c r="E26" s="9">
        <v>0</v>
      </c>
      <c r="F26" s="7">
        <v>0</v>
      </c>
      <c r="G26" s="7">
        <v>0</v>
      </c>
      <c r="H26" s="9">
        <v>0</v>
      </c>
    </row>
    <row r="27" spans="2:8">
      <c r="B27" s="269" t="s">
        <v>479</v>
      </c>
      <c r="C27" s="250">
        <v>0</v>
      </c>
      <c r="D27" s="7">
        <v>0</v>
      </c>
      <c r="E27" s="9">
        <v>0</v>
      </c>
      <c r="F27" s="7">
        <v>0</v>
      </c>
      <c r="G27" s="7">
        <v>0</v>
      </c>
      <c r="H27" s="9">
        <v>0</v>
      </c>
    </row>
    <row r="28" spans="2:8" ht="25.5">
      <c r="B28" s="269" t="s">
        <v>480</v>
      </c>
      <c r="C28" s="248">
        <v>0</v>
      </c>
      <c r="D28" s="248">
        <v>0</v>
      </c>
      <c r="E28" s="248">
        <v>0</v>
      </c>
      <c r="F28" s="248">
        <v>0</v>
      </c>
      <c r="G28" s="248">
        <v>0</v>
      </c>
      <c r="H28" s="9">
        <v>0</v>
      </c>
    </row>
    <row r="29" spans="2:8">
      <c r="B29" s="270" t="s">
        <v>481</v>
      </c>
      <c r="C29" s="250">
        <v>0</v>
      </c>
      <c r="D29" s="7">
        <v>0</v>
      </c>
      <c r="E29" s="9">
        <v>0</v>
      </c>
      <c r="F29" s="7">
        <v>0</v>
      </c>
      <c r="G29" s="7">
        <v>0</v>
      </c>
      <c r="H29" s="9">
        <v>0</v>
      </c>
    </row>
    <row r="30" spans="2:8">
      <c r="B30" s="270" t="s">
        <v>482</v>
      </c>
      <c r="C30" s="250">
        <v>0</v>
      </c>
      <c r="D30" s="7">
        <v>0</v>
      </c>
      <c r="E30" s="9">
        <v>0</v>
      </c>
      <c r="F30" s="7">
        <v>0</v>
      </c>
      <c r="G30" s="7">
        <v>0</v>
      </c>
      <c r="H30" s="9">
        <v>0</v>
      </c>
    </row>
    <row r="31" spans="2:8">
      <c r="B31" s="269" t="s">
        <v>483</v>
      </c>
      <c r="C31" s="250">
        <v>0</v>
      </c>
      <c r="D31" s="7">
        <v>0</v>
      </c>
      <c r="E31" s="9">
        <v>0</v>
      </c>
      <c r="F31" s="7">
        <v>0</v>
      </c>
      <c r="G31" s="7">
        <v>0</v>
      </c>
      <c r="H31" s="9">
        <v>0</v>
      </c>
    </row>
    <row r="32" spans="2:8" ht="25.5">
      <c r="B32" s="268" t="s">
        <v>485</v>
      </c>
      <c r="C32" s="250">
        <f t="shared" ref="C32:H32" si="0">C9+C21</f>
        <v>574134810</v>
      </c>
      <c r="D32" s="250">
        <f t="shared" si="0"/>
        <v>9656907.0599999949</v>
      </c>
      <c r="E32" s="250">
        <f t="shared" si="0"/>
        <v>583791717.05999994</v>
      </c>
      <c r="F32" s="250">
        <f t="shared" si="0"/>
        <v>283170847.99999988</v>
      </c>
      <c r="G32" s="250">
        <f t="shared" si="0"/>
        <v>249743423.94999993</v>
      </c>
      <c r="H32" s="250">
        <f t="shared" si="0"/>
        <v>300620869.06000006</v>
      </c>
    </row>
    <row r="33" spans="2:8" ht="13.5" thickBot="1">
      <c r="B33" s="276"/>
      <c r="C33" s="277"/>
      <c r="D33" s="278"/>
      <c r="E33" s="278"/>
      <c r="F33" s="278"/>
      <c r="G33" s="278"/>
      <c r="H33" s="278"/>
    </row>
    <row r="34" spans="2:8">
      <c r="B34" s="1" t="s">
        <v>121</v>
      </c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F1_ESFD</vt:lpstr>
      <vt:lpstr>F2_IADPOP</vt:lpstr>
      <vt:lpstr>F3_IAODF</vt:lpstr>
      <vt:lpstr>F4_BP</vt:lpstr>
      <vt:lpstr>F5_EAID</vt:lpstr>
      <vt:lpstr>F6a_EAEPED_COG</vt:lpstr>
      <vt:lpstr>F6b_EAEPED_CA</vt:lpstr>
      <vt:lpstr>F6c_EAEPED_CF</vt:lpstr>
      <vt:lpstr>F6d_EAEPED_CSP</vt:lpstr>
      <vt:lpstr>F8_IEA</vt:lpstr>
      <vt:lpstr>'F1_ESFD'!Área_de_impresión</vt:lpstr>
      <vt:lpstr>'F4_BP'!Área_de_impresión</vt:lpstr>
      <vt:lpstr>'F5_EAID'!Área_de_impresión</vt:lpstr>
      <vt:lpstr>'F6a_EAEPED_COG'!Área_de_impresión</vt:lpstr>
      <vt:lpstr>'F6b_EAEPED_CA'!Área_de_impresión</vt:lpstr>
      <vt:lpstr>'F1_ESFD'!Títulos_a_imprimir</vt:lpstr>
      <vt:lpstr>'F6a_EAEPED_COG'!Títulos_a_imprimir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 Montserrat Terrazas Medina</cp:lastModifiedBy>
  <cp:lastPrinted>2022-07-21T17:04:39Z</cp:lastPrinted>
  <dcterms:created xsi:type="dcterms:W3CDTF">2016-10-11T18:36:49Z</dcterms:created>
  <dcterms:modified xsi:type="dcterms:W3CDTF">2022-09-12T18:41:57Z</dcterms:modified>
</cp:coreProperties>
</file>